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1385" yWindow="-15" windowWidth="2940" windowHeight="7545" tabRatio="914" activeTab="5"/>
  </bookViews>
  <sheets>
    <sheet name="Assumptions" sheetId="24" r:id="rId1"/>
    <sheet name="Calculations" sheetId="63" state="hidden" r:id="rId2"/>
    <sheet name="Revenue" sheetId="8" r:id="rId3"/>
    <sheet name="Staffing Tool" sheetId="22" r:id="rId4"/>
    <sheet name="Non-Salary" sheetId="20" r:id="rId5"/>
    <sheet name="Totals" sheetId="64" r:id="rId6"/>
    <sheet name="AVERAGE SALARY LOOKUP" sheetId="45" state="hidden" r:id="rId7"/>
    <sheet name="INPUT SUMMARY" sheetId="61" state="hidden" r:id="rId8"/>
    <sheet name="Budget" sheetId="65" state="hidden" r:id="rId9"/>
    <sheet name="Staffing" sheetId="66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'AVERAGE SALARY LOOKUP'!$A$3:$J$648</definedName>
    <definedName name="_xlnm._FilterDatabase" localSheetId="7" hidden="1">'INPUT SUMMARY'!$T$27:$AW$378</definedName>
    <definedName name="_xlnm._FilterDatabase" localSheetId="4" hidden="1">'Non-Salary'!$D$4:$D$51</definedName>
    <definedName name="_xlnm._FilterDatabase" localSheetId="2" hidden="1">Revenue!$C$3:$C$50</definedName>
    <definedName name="_xlnm._FilterDatabase" localSheetId="3" hidden="1">'Staffing Tool'!$C$4:$G$119</definedName>
    <definedName name="_xlnm._FilterDatabase" localSheetId="5" hidden="1">Totals!$D$4:$D$34</definedName>
    <definedName name="Alloc" localSheetId="7">#REF!</definedName>
    <definedName name="Alloc" localSheetId="4">#REF!</definedName>
    <definedName name="Alloc" localSheetId="3">#REF!</definedName>
    <definedName name="Alloc" localSheetId="5">#REF!</definedName>
    <definedName name="Alloc">#REF!</definedName>
    <definedName name="Alloc_1" localSheetId="7">#REF!</definedName>
    <definedName name="Alloc_1" localSheetId="5">#REF!</definedName>
    <definedName name="Alloc_1">#REF!</definedName>
    <definedName name="_xlnm.Database" localSheetId="7">#REF!</definedName>
    <definedName name="_xlnm.Database" localSheetId="4">#REF!</definedName>
    <definedName name="_xlnm.Database" localSheetId="3">#REF!</definedName>
    <definedName name="_xlnm.Database" localSheetId="5">#REF!</definedName>
    <definedName name="_xlnm.Database">#REF!</definedName>
    <definedName name="E_207" localSheetId="7">#REF!</definedName>
    <definedName name="E_207" localSheetId="4">#REF!</definedName>
    <definedName name="E_207" localSheetId="3">#REF!</definedName>
    <definedName name="E_207" localSheetId="5">#REF!</definedName>
    <definedName name="E_207">#REF!</definedName>
    <definedName name="ECE_Summary" localSheetId="5">'Staffing Tool'!#REF!</definedName>
    <definedName name="ECE_Summary">'Staffing Tool'!#REF!</definedName>
    <definedName name="FT_NAMES">#REF!</definedName>
    <definedName name="H_450" localSheetId="7">#REF!</definedName>
    <definedName name="H_450" localSheetId="4">#REF!</definedName>
    <definedName name="H_450" localSheetId="3">#REF!</definedName>
    <definedName name="H_450" localSheetId="5">#REF!</definedName>
    <definedName name="H_450">#REF!</definedName>
    <definedName name="H_455" localSheetId="7">#REF!</definedName>
    <definedName name="H_455" localSheetId="4">#REF!</definedName>
    <definedName name="H_455" localSheetId="3">#REF!</definedName>
    <definedName name="H_455" localSheetId="5">#REF!</definedName>
    <definedName name="H_455">#REF!</definedName>
    <definedName name="H_458" localSheetId="7">#REF!</definedName>
    <definedName name="H_458" localSheetId="4">#REF!</definedName>
    <definedName name="H_458" localSheetId="3">#REF!</definedName>
    <definedName name="H_458" localSheetId="5">#REF!</definedName>
    <definedName name="H_458">#REF!</definedName>
    <definedName name="H_459" localSheetId="7">#REF!</definedName>
    <definedName name="H_459" localSheetId="4">#REF!</definedName>
    <definedName name="H_459" localSheetId="3">#REF!</definedName>
    <definedName name="H_459" localSheetId="5">#REF!</definedName>
    <definedName name="H_459">#REF!</definedName>
    <definedName name="H_478" localSheetId="7">#REF!</definedName>
    <definedName name="H_478" localSheetId="4">#REF!</definedName>
    <definedName name="H_478" localSheetId="3">#REF!</definedName>
    <definedName name="H_478" localSheetId="5">#REF!</definedName>
    <definedName name="H_478">#REF!</definedName>
    <definedName name="H_491" localSheetId="7">#REF!</definedName>
    <definedName name="H_491" localSheetId="4">#REF!</definedName>
    <definedName name="H_491" localSheetId="3">#REF!</definedName>
    <definedName name="H_491" localSheetId="5">#REF!</definedName>
    <definedName name="H_491">#REF!</definedName>
    <definedName name="H_492" localSheetId="7">#REF!</definedName>
    <definedName name="H_492" localSheetId="4">#REF!</definedName>
    <definedName name="H_492" localSheetId="3">#REF!</definedName>
    <definedName name="H_492" localSheetId="5">#REF!</definedName>
    <definedName name="H_492">#REF!</definedName>
    <definedName name="H_493" localSheetId="7">#REF!</definedName>
    <definedName name="H_493" localSheetId="4">#REF!</definedName>
    <definedName name="H_493" localSheetId="3">#REF!</definedName>
    <definedName name="H_493" localSheetId="5">#REF!</definedName>
    <definedName name="H_493">#REF!</definedName>
    <definedName name="H_707" localSheetId="7">#REF!</definedName>
    <definedName name="H_707" localSheetId="4">#REF!</definedName>
    <definedName name="H_707" localSheetId="3">#REF!</definedName>
    <definedName name="H_707" localSheetId="5">#REF!</definedName>
    <definedName name="H_707">#REF!</definedName>
    <definedName name="HS_DEPARTMENTS">#REF!</definedName>
    <definedName name="HS_MS">#REF!</definedName>
    <definedName name="LOC_612">#REF!</definedName>
    <definedName name="M_401" localSheetId="7">#REF!</definedName>
    <definedName name="M_401" localSheetId="4">#REF!</definedName>
    <definedName name="M_401" localSheetId="3">#REF!</definedName>
    <definedName name="M_401" localSheetId="5">#REF!</definedName>
    <definedName name="M_401">#REF!</definedName>
    <definedName name="M_403" localSheetId="7">#REF!</definedName>
    <definedName name="M_403" localSheetId="4">#REF!</definedName>
    <definedName name="M_403" localSheetId="3">#REF!</definedName>
    <definedName name="M_403" localSheetId="5">#REF!</definedName>
    <definedName name="M_403">#REF!</definedName>
    <definedName name="M_404" localSheetId="7">#REF!</definedName>
    <definedName name="M_404" localSheetId="4">#REF!</definedName>
    <definedName name="M_404" localSheetId="3">#REF!</definedName>
    <definedName name="M_404" localSheetId="5">#REF!</definedName>
    <definedName name="M_404">#REF!</definedName>
    <definedName name="M_405" localSheetId="7">#REF!</definedName>
    <definedName name="M_405" localSheetId="4">#REF!</definedName>
    <definedName name="M_405" localSheetId="3">#REF!</definedName>
    <definedName name="M_405" localSheetId="5">#REF!</definedName>
    <definedName name="M_405">#REF!</definedName>
    <definedName name="M_407" localSheetId="7">#REF!</definedName>
    <definedName name="M_407" localSheetId="4">#REF!</definedName>
    <definedName name="M_407" localSheetId="3">#REF!</definedName>
    <definedName name="M_407" localSheetId="5">#REF!</definedName>
    <definedName name="M_407">#REF!</definedName>
    <definedName name="M_408" localSheetId="7">#REF!</definedName>
    <definedName name="M_408" localSheetId="4">#REF!</definedName>
    <definedName name="M_408" localSheetId="3">#REF!</definedName>
    <definedName name="M_408" localSheetId="5">#REF!</definedName>
    <definedName name="M_408">#REF!</definedName>
    <definedName name="M_409" localSheetId="7">#REF!</definedName>
    <definedName name="M_409" localSheetId="4">#REF!</definedName>
    <definedName name="M_409" localSheetId="3">#REF!</definedName>
    <definedName name="M_409" localSheetId="5">#REF!</definedName>
    <definedName name="M_409">#REF!</definedName>
    <definedName name="M_410" localSheetId="7">#REF!</definedName>
    <definedName name="M_410" localSheetId="4">#REF!</definedName>
    <definedName name="M_410" localSheetId="3">#REF!</definedName>
    <definedName name="M_410" localSheetId="5">#REF!</definedName>
    <definedName name="M_410">#REF!</definedName>
    <definedName name="M_411" localSheetId="7">#REF!</definedName>
    <definedName name="M_411" localSheetId="4">#REF!</definedName>
    <definedName name="M_411" localSheetId="3">#REF!</definedName>
    <definedName name="M_411" localSheetId="5">#REF!</definedName>
    <definedName name="M_411">#REF!</definedName>
    <definedName name="M_412" localSheetId="7">#REF!</definedName>
    <definedName name="M_412" localSheetId="4">#REF!</definedName>
    <definedName name="M_412" localSheetId="3">#REF!</definedName>
    <definedName name="M_412" localSheetId="5">#REF!</definedName>
    <definedName name="M_412">#REF!</definedName>
    <definedName name="M_414" localSheetId="7">#REF!</definedName>
    <definedName name="M_414" localSheetId="4">#REF!</definedName>
    <definedName name="M_414" localSheetId="3">#REF!</definedName>
    <definedName name="M_414" localSheetId="5">#REF!</definedName>
    <definedName name="M_414">#REF!</definedName>
    <definedName name="M_415" localSheetId="7">#REF!</definedName>
    <definedName name="M_415" localSheetId="4">#REF!</definedName>
    <definedName name="M_415" localSheetId="3">#REF!</definedName>
    <definedName name="M_415" localSheetId="5">#REF!</definedName>
    <definedName name="M_415">#REF!</definedName>
    <definedName name="M_416" localSheetId="7">#REF!</definedName>
    <definedName name="M_416" localSheetId="4">#REF!</definedName>
    <definedName name="M_416" localSheetId="3">#REF!</definedName>
    <definedName name="M_416" localSheetId="5">#REF!</definedName>
    <definedName name="M_416">#REF!</definedName>
    <definedName name="M_417" localSheetId="7">#REF!</definedName>
    <definedName name="M_417" localSheetId="4">#REF!</definedName>
    <definedName name="M_417" localSheetId="3">#REF!</definedName>
    <definedName name="M_417" localSheetId="5">#REF!</definedName>
    <definedName name="M_417">#REF!</definedName>
    <definedName name="M_419" localSheetId="7">#REF!</definedName>
    <definedName name="M_419" localSheetId="4">#REF!</definedName>
    <definedName name="M_419" localSheetId="3">#REF!</definedName>
    <definedName name="M_419" localSheetId="5">#REF!</definedName>
    <definedName name="M_419">#REF!</definedName>
    <definedName name="M_423" localSheetId="7">#REF!</definedName>
    <definedName name="M_423" localSheetId="4">#REF!</definedName>
    <definedName name="M_423" localSheetId="3">#REF!</definedName>
    <definedName name="M_423" localSheetId="5">#REF!</definedName>
    <definedName name="M_423">#REF!</definedName>
    <definedName name="M_424" localSheetId="7">#REF!</definedName>
    <definedName name="M_424" localSheetId="4">#REF!</definedName>
    <definedName name="M_424" localSheetId="3">#REF!</definedName>
    <definedName name="M_424" localSheetId="5">#REF!</definedName>
    <definedName name="M_424">#REF!</definedName>
    <definedName name="M_426" localSheetId="7">#REF!</definedName>
    <definedName name="M_426" localSheetId="4">#REF!</definedName>
    <definedName name="M_426" localSheetId="3">#REF!</definedName>
    <definedName name="M_426" localSheetId="5">#REF!</definedName>
    <definedName name="M_426">#REF!</definedName>
    <definedName name="OBJECTS">#REF!</definedName>
    <definedName name="PARA_ACCOUNTS">#REF!</definedName>
    <definedName name="PARA_JOB_CODES">#REF!</definedName>
    <definedName name="PARA_JOBS">#REF!</definedName>
    <definedName name="PARA_NAMES">#REF!</definedName>
    <definedName name="_xlnm.Print_Area" localSheetId="7">'INPUT SUMMARY'!$A$24:$AW$364</definedName>
    <definedName name="_xlnm.Print_Area" localSheetId="4">'Non-Salary'!$A$2:$I$37</definedName>
    <definedName name="_xlnm.Print_Area" localSheetId="2">Revenue!$B$1:$J$50</definedName>
    <definedName name="_xlnm.Print_Area" localSheetId="3">'Staffing Tool'!$A$12:$AE$79</definedName>
    <definedName name="_xlnm.Print_Area" localSheetId="5">Totals!$A$2:$I$20</definedName>
    <definedName name="_xlnm.Print_Titles" localSheetId="7">'INPUT SUMMARY'!$26:$27</definedName>
    <definedName name="_xlnm.Print_Titles" localSheetId="4">'Non-Salary'!$4:$4</definedName>
    <definedName name="_xlnm.Print_Titles" localSheetId="3">'Staffing Tool'!$12:$12</definedName>
    <definedName name="_xlnm.Print_Titles" localSheetId="5">Totals!$4:$4</definedName>
    <definedName name="Q__Budget_Scenerio" localSheetId="7">#REF!</definedName>
    <definedName name="Q__Budget_Scenerio" localSheetId="4">#REF!</definedName>
    <definedName name="Q__Budget_Scenerio" localSheetId="3">#REF!</definedName>
    <definedName name="Q__Budget_Scenerio" localSheetId="5">#REF!</definedName>
    <definedName name="Q__Budget_Scenerio">#REF!</definedName>
    <definedName name="STUDENT_SERVICES">#REF!</definedName>
    <definedName name="TM1REBUILDOPTION">1</definedName>
  </definedNames>
  <calcPr calcId="125725"/>
</workbook>
</file>

<file path=xl/calcChain.xml><?xml version="1.0" encoding="utf-8"?>
<calcChain xmlns="http://schemas.openxmlformats.org/spreadsheetml/2006/main">
  <c r="E12" i="8"/>
  <c r="F15" i="65"/>
  <c r="G15"/>
  <c r="H15"/>
  <c r="I15"/>
  <c r="E15"/>
  <c r="B2"/>
  <c r="H29" i="63" l="1"/>
  <c r="G29"/>
  <c r="F29"/>
  <c r="E29"/>
  <c r="AD55" i="22"/>
  <c r="AA55"/>
  <c r="X55"/>
  <c r="U55"/>
  <c r="R55"/>
  <c r="P54"/>
  <c r="J54"/>
  <c r="V54" s="1"/>
  <c r="I54"/>
  <c r="S54" s="1"/>
  <c r="P53"/>
  <c r="I53"/>
  <c r="S53" s="1"/>
  <c r="E46" i="8" s="1"/>
  <c r="I15" i="20"/>
  <c r="H15"/>
  <c r="G15"/>
  <c r="F15"/>
  <c r="E15"/>
  <c r="D45" i="8"/>
  <c r="D48" s="1"/>
  <c r="E15" i="24"/>
  <c r="B19" i="63"/>
  <c r="J53" i="22" l="1"/>
  <c r="K54"/>
  <c r="F34"/>
  <c r="F33"/>
  <c r="E34"/>
  <c r="E33"/>
  <c r="D34"/>
  <c r="D33"/>
  <c r="H24" i="63"/>
  <c r="G24"/>
  <c r="F24"/>
  <c r="E24"/>
  <c r="D24"/>
  <c r="H28"/>
  <c r="G28"/>
  <c r="F28"/>
  <c r="E28"/>
  <c r="D28"/>
  <c r="D4"/>
  <c r="E4" s="1"/>
  <c r="F4" s="1"/>
  <c r="G4" s="1"/>
  <c r="H4" s="1"/>
  <c r="D3"/>
  <c r="E3" s="1"/>
  <c r="F3" s="1"/>
  <c r="G3" s="1"/>
  <c r="H3" s="1"/>
  <c r="H27" s="1"/>
  <c r="O19" i="22"/>
  <c r="AD19"/>
  <c r="AA19"/>
  <c r="X19"/>
  <c r="U19"/>
  <c r="R19"/>
  <c r="K53" l="1"/>
  <c r="V53"/>
  <c r="F46" i="8" s="1"/>
  <c r="L54" i="22"/>
  <c r="Y54"/>
  <c r="D27" i="63"/>
  <c r="F27"/>
  <c r="E27"/>
  <c r="G27"/>
  <c r="D17" i="8"/>
  <c r="AB54" i="22" l="1"/>
  <c r="M54"/>
  <c r="AE54" s="1"/>
  <c r="Y53"/>
  <c r="G46" i="8" s="1"/>
  <c r="L53" i="22"/>
  <c r="B136" i="63"/>
  <c r="B135"/>
  <c r="M53" i="22" l="1"/>
  <c r="AE53" s="1"/>
  <c r="I46" i="8" s="1"/>
  <c r="AB53" i="22"/>
  <c r="H46" i="8" s="1"/>
  <c r="E15" i="22"/>
  <c r="F15"/>
  <c r="E16"/>
  <c r="F16"/>
  <c r="E17"/>
  <c r="F17"/>
  <c r="E18"/>
  <c r="F18"/>
  <c r="D19"/>
  <c r="E19"/>
  <c r="D22"/>
  <c r="E22"/>
  <c r="F22"/>
  <c r="D23"/>
  <c r="E23"/>
  <c r="F23"/>
  <c r="D24"/>
  <c r="E24"/>
  <c r="F24"/>
  <c r="D25"/>
  <c r="E25"/>
  <c r="F25"/>
  <c r="D26"/>
  <c r="E26"/>
  <c r="F26"/>
  <c r="D27"/>
  <c r="E27"/>
  <c r="F27"/>
  <c r="D28"/>
  <c r="E28"/>
  <c r="F28"/>
  <c r="D29"/>
  <c r="E29"/>
  <c r="F29"/>
  <c r="D30"/>
  <c r="E30"/>
  <c r="F30"/>
  <c r="D31"/>
  <c r="E31"/>
  <c r="F31"/>
  <c r="D32"/>
  <c r="E32"/>
  <c r="F32"/>
  <c r="D35"/>
  <c r="E35"/>
  <c r="F35"/>
  <c r="D36"/>
  <c r="E36"/>
  <c r="F36"/>
  <c r="D37"/>
  <c r="E37"/>
  <c r="F37"/>
  <c r="D55"/>
  <c r="E55"/>
  <c r="F55"/>
  <c r="D65"/>
  <c r="E65"/>
  <c r="F65"/>
  <c r="D66"/>
  <c r="E66"/>
  <c r="F66"/>
  <c r="D67"/>
  <c r="E67"/>
  <c r="F67"/>
  <c r="D68"/>
  <c r="E68"/>
  <c r="F68"/>
  <c r="D69"/>
  <c r="E69"/>
  <c r="F69"/>
  <c r="D70"/>
  <c r="E70"/>
  <c r="F70"/>
  <c r="D71"/>
  <c r="E71"/>
  <c r="F71"/>
  <c r="D72"/>
  <c r="E72"/>
  <c r="F72"/>
  <c r="D73"/>
  <c r="E73"/>
  <c r="F73"/>
  <c r="D74"/>
  <c r="E74"/>
  <c r="F74"/>
  <c r="D75"/>
  <c r="E75"/>
  <c r="F75"/>
  <c r="D76"/>
  <c r="E76"/>
  <c r="F76"/>
  <c r="E38" l="1"/>
  <c r="F19"/>
  <c r="D77"/>
  <c r="D79" s="1"/>
  <c r="F77"/>
  <c r="F79" s="1"/>
  <c r="F38"/>
  <c r="E77"/>
  <c r="E79" s="1"/>
  <c r="D38"/>
  <c r="A61"/>
  <c r="A60"/>
  <c r="A59"/>
  <c r="A58"/>
  <c r="D59" l="1"/>
  <c r="F59"/>
  <c r="E59"/>
  <c r="D61"/>
  <c r="F61"/>
  <c r="E61"/>
  <c r="E58"/>
  <c r="D58"/>
  <c r="F58"/>
  <c r="E60"/>
  <c r="D60"/>
  <c r="F60"/>
  <c r="P52"/>
  <c r="P51"/>
  <c r="P50"/>
  <c r="P49"/>
  <c r="P48"/>
  <c r="P47"/>
  <c r="P46"/>
  <c r="P45"/>
  <c r="P44"/>
  <c r="P43"/>
  <c r="P42"/>
  <c r="P41"/>
  <c r="I52"/>
  <c r="J52" s="1"/>
  <c r="I51"/>
  <c r="J51" s="1"/>
  <c r="K51" s="1"/>
  <c r="L51" s="1"/>
  <c r="M51" s="1"/>
  <c r="AE51" s="1"/>
  <c r="I50"/>
  <c r="S50" s="1"/>
  <c r="I49"/>
  <c r="J49" s="1"/>
  <c r="K49" s="1"/>
  <c r="L49" s="1"/>
  <c r="M49" s="1"/>
  <c r="AE49" s="1"/>
  <c r="I48"/>
  <c r="J48" s="1"/>
  <c r="I47"/>
  <c r="J47" s="1"/>
  <c r="K47" s="1"/>
  <c r="L47" s="1"/>
  <c r="M47" s="1"/>
  <c r="AE47" s="1"/>
  <c r="I46"/>
  <c r="S46" s="1"/>
  <c r="I45"/>
  <c r="J45" s="1"/>
  <c r="K45" s="1"/>
  <c r="L45" s="1"/>
  <c r="M45" s="1"/>
  <c r="AE45" s="1"/>
  <c r="I44"/>
  <c r="J44" s="1"/>
  <c r="I43"/>
  <c r="J43" s="1"/>
  <c r="K43" s="1"/>
  <c r="L43" s="1"/>
  <c r="M43" s="1"/>
  <c r="AE43" s="1"/>
  <c r="I42"/>
  <c r="S42" s="1"/>
  <c r="I41"/>
  <c r="J41" s="1"/>
  <c r="K41" s="1"/>
  <c r="L41" s="1"/>
  <c r="M41" s="1"/>
  <c r="AE41" s="1"/>
  <c r="C1" i="8"/>
  <c r="C2" i="22"/>
  <c r="A2" i="20"/>
  <c r="AD77" i="22"/>
  <c r="AD62"/>
  <c r="AA77"/>
  <c r="AA62"/>
  <c r="X77"/>
  <c r="X62"/>
  <c r="U77"/>
  <c r="U62"/>
  <c r="R77"/>
  <c r="R62"/>
  <c r="P55"/>
  <c r="D12" i="64" s="1"/>
  <c r="I23" i="20"/>
  <c r="I18" i="65" s="1"/>
  <c r="H23" i="20"/>
  <c r="H18" i="65" s="1"/>
  <c r="G23" i="20"/>
  <c r="G18" i="65" s="1"/>
  <c r="F23" i="20"/>
  <c r="F18" i="65" s="1"/>
  <c r="E23" i="20"/>
  <c r="E18" i="65" s="1"/>
  <c r="I35" i="20"/>
  <c r="H35"/>
  <c r="G35"/>
  <c r="F35"/>
  <c r="E35"/>
  <c r="D35"/>
  <c r="I45" i="8"/>
  <c r="I48" s="1"/>
  <c r="H45"/>
  <c r="H48" s="1"/>
  <c r="G45"/>
  <c r="G48" s="1"/>
  <c r="F45"/>
  <c r="F48" s="1"/>
  <c r="E45"/>
  <c r="E48" s="1"/>
  <c r="A2" i="64"/>
  <c r="H87" i="63"/>
  <c r="G87"/>
  <c r="F87"/>
  <c r="E87"/>
  <c r="D87"/>
  <c r="H59"/>
  <c r="G59"/>
  <c r="F59"/>
  <c r="E59"/>
  <c r="D59"/>
  <c r="B59"/>
  <c r="H25"/>
  <c r="G25"/>
  <c r="F25"/>
  <c r="E25"/>
  <c r="D25"/>
  <c r="D2"/>
  <c r="E2" s="1"/>
  <c r="F2" s="1"/>
  <c r="G2" s="1"/>
  <c r="H2" s="1"/>
  <c r="D1"/>
  <c r="E16" i="24"/>
  <c r="D26" i="63"/>
  <c r="D15" i="24"/>
  <c r="C26" i="63" s="1"/>
  <c r="D42" i="8"/>
  <c r="K40"/>
  <c r="K41"/>
  <c r="B87" i="63"/>
  <c r="D103" l="1"/>
  <c r="D113" s="1"/>
  <c r="R9" i="22"/>
  <c r="R10"/>
  <c r="D23" i="63"/>
  <c r="E1"/>
  <c r="D20"/>
  <c r="E62" i="22"/>
  <c r="F62"/>
  <c r="D62"/>
  <c r="D22" i="63"/>
  <c r="D18"/>
  <c r="D29"/>
  <c r="E38" i="8" s="1"/>
  <c r="C30" i="63"/>
  <c r="C29"/>
  <c r="D30"/>
  <c r="E39" i="8" s="1"/>
  <c r="D37" i="63"/>
  <c r="D17"/>
  <c r="D21"/>
  <c r="D53"/>
  <c r="G29" i="22"/>
  <c r="I29" s="1"/>
  <c r="S29" s="1"/>
  <c r="G30"/>
  <c r="P30" s="1"/>
  <c r="K44"/>
  <c r="V44"/>
  <c r="K48"/>
  <c r="V48"/>
  <c r="K52"/>
  <c r="V52"/>
  <c r="J42"/>
  <c r="J46"/>
  <c r="J50"/>
  <c r="S41"/>
  <c r="Y41"/>
  <c r="S43"/>
  <c r="Y43"/>
  <c r="S44"/>
  <c r="S45"/>
  <c r="Y45"/>
  <c r="S47"/>
  <c r="Y47"/>
  <c r="S48"/>
  <c r="S49"/>
  <c r="Y49"/>
  <c r="S51"/>
  <c r="Y51"/>
  <c r="S52"/>
  <c r="V41"/>
  <c r="AB41"/>
  <c r="V43"/>
  <c r="AB43"/>
  <c r="V45"/>
  <c r="AB45"/>
  <c r="V47"/>
  <c r="AB47"/>
  <c r="V49"/>
  <c r="AB49"/>
  <c r="V51"/>
  <c r="AB51"/>
  <c r="H29"/>
  <c r="H30"/>
  <c r="J16" i="24"/>
  <c r="J15"/>
  <c r="I16"/>
  <c r="I15"/>
  <c r="H110" i="63"/>
  <c r="H109" s="1"/>
  <c r="H104"/>
  <c r="G110"/>
  <c r="G104"/>
  <c r="F110"/>
  <c r="F104"/>
  <c r="E110"/>
  <c r="E104"/>
  <c r="D110"/>
  <c r="D109" s="1"/>
  <c r="S55" i="22" l="1"/>
  <c r="E9" i="65" s="1"/>
  <c r="R8" i="22"/>
  <c r="H130" i="63"/>
  <c r="I130"/>
  <c r="D112"/>
  <c r="J29" i="22"/>
  <c r="K29" s="1"/>
  <c r="H103" i="63"/>
  <c r="H113" s="1"/>
  <c r="AD9" i="22"/>
  <c r="AD10"/>
  <c r="H30" i="63"/>
  <c r="I39" i="8" s="1"/>
  <c r="F1" i="63"/>
  <c r="E20"/>
  <c r="E42" i="8"/>
  <c r="P29" i="22"/>
  <c r="H22" i="63"/>
  <c r="H26"/>
  <c r="H18"/>
  <c r="H53"/>
  <c r="H21"/>
  <c r="H17"/>
  <c r="H37"/>
  <c r="I30" i="22"/>
  <c r="J30" s="1"/>
  <c r="K50"/>
  <c r="V50"/>
  <c r="K42"/>
  <c r="V42"/>
  <c r="L52"/>
  <c r="Y52"/>
  <c r="L48"/>
  <c r="Y48"/>
  <c r="L44"/>
  <c r="Y44"/>
  <c r="K46"/>
  <c r="V46"/>
  <c r="D104" i="63"/>
  <c r="H88"/>
  <c r="G88"/>
  <c r="F88"/>
  <c r="E88"/>
  <c r="E86"/>
  <c r="G86" s="1"/>
  <c r="D88"/>
  <c r="D86"/>
  <c r="F86" s="1"/>
  <c r="H86" s="1"/>
  <c r="H54"/>
  <c r="G54"/>
  <c r="F54"/>
  <c r="E54"/>
  <c r="D54"/>
  <c r="V55" i="22" l="1"/>
  <c r="F9" i="65" s="1"/>
  <c r="E12" i="64"/>
  <c r="H112" i="63"/>
  <c r="V29" i="22"/>
  <c r="S30"/>
  <c r="G1" i="63"/>
  <c r="F20"/>
  <c r="AD8" i="22"/>
  <c r="F12" i="64"/>
  <c r="L46" i="22"/>
  <c r="Y46"/>
  <c r="K30"/>
  <c r="V30"/>
  <c r="L29"/>
  <c r="Y29"/>
  <c r="M44"/>
  <c r="AE44" s="1"/>
  <c r="AB44"/>
  <c r="M48"/>
  <c r="AE48" s="1"/>
  <c r="AB48"/>
  <c r="M52"/>
  <c r="AE52" s="1"/>
  <c r="AB52"/>
  <c r="L42"/>
  <c r="Y42"/>
  <c r="L50"/>
  <c r="Y50"/>
  <c r="I33" i="8"/>
  <c r="I32"/>
  <c r="H33"/>
  <c r="H32"/>
  <c r="G33"/>
  <c r="G32"/>
  <c r="F33"/>
  <c r="F32"/>
  <c r="F15" i="24"/>
  <c r="Y55" i="22" l="1"/>
  <c r="G9" i="65" s="1"/>
  <c r="H1" i="63"/>
  <c r="G20"/>
  <c r="C19"/>
  <c r="E18"/>
  <c r="E22"/>
  <c r="E26"/>
  <c r="M50" i="22"/>
  <c r="AE50" s="1"/>
  <c r="AB50"/>
  <c r="M42"/>
  <c r="AE42" s="1"/>
  <c r="AB42"/>
  <c r="M29"/>
  <c r="AE29" s="1"/>
  <c r="AB29"/>
  <c r="L30"/>
  <c r="Y30"/>
  <c r="M46"/>
  <c r="AE46" s="1"/>
  <c r="AB46"/>
  <c r="G12" i="64"/>
  <c r="G16" i="24"/>
  <c r="H15"/>
  <c r="F16"/>
  <c r="G15"/>
  <c r="H16"/>
  <c r="F34" i="8"/>
  <c r="G34"/>
  <c r="H34"/>
  <c r="I34"/>
  <c r="AE55" i="22" l="1"/>
  <c r="I9" i="65" s="1"/>
  <c r="AB55" i="22"/>
  <c r="H9" i="65" s="1"/>
  <c r="G103" i="63"/>
  <c r="G109" s="1"/>
  <c r="I38" i="8"/>
  <c r="I42" s="1"/>
  <c r="AA9" i="22"/>
  <c r="AA10"/>
  <c r="E103" i="63"/>
  <c r="E109" s="1"/>
  <c r="G38" i="8"/>
  <c r="U9" i="22"/>
  <c r="U10"/>
  <c r="E23" i="63"/>
  <c r="F103"/>
  <c r="F109" s="1"/>
  <c r="X9" i="22"/>
  <c r="X10"/>
  <c r="F23" i="63"/>
  <c r="G23"/>
  <c r="H20"/>
  <c r="H23"/>
  <c r="E113"/>
  <c r="F38" i="8"/>
  <c r="E30" i="63"/>
  <c r="F39" i="8" s="1"/>
  <c r="H38"/>
  <c r="G30" i="63"/>
  <c r="H39" i="8" s="1"/>
  <c r="F30" i="63"/>
  <c r="G39" i="8" s="1"/>
  <c r="F22" i="63"/>
  <c r="F26"/>
  <c r="F18"/>
  <c r="G18"/>
  <c r="G22"/>
  <c r="G26"/>
  <c r="G37"/>
  <c r="G53"/>
  <c r="G21"/>
  <c r="G17"/>
  <c r="E37"/>
  <c r="E21"/>
  <c r="E17"/>
  <c r="E53"/>
  <c r="F53"/>
  <c r="F21"/>
  <c r="F17"/>
  <c r="F37"/>
  <c r="M30" i="22"/>
  <c r="AE30" s="1"/>
  <c r="AB30"/>
  <c r="H12" i="64"/>
  <c r="I12"/>
  <c r="F113" i="63" l="1"/>
  <c r="G112"/>
  <c r="G113"/>
  <c r="E112"/>
  <c r="F112"/>
  <c r="G42" i="8"/>
  <c r="H42"/>
  <c r="F42"/>
  <c r="K38"/>
  <c r="K39"/>
  <c r="X8" i="22"/>
  <c r="AA8"/>
  <c r="U8"/>
  <c r="K42" i="8" l="1"/>
  <c r="D33"/>
  <c r="D32"/>
  <c r="D27"/>
  <c r="D26"/>
  <c r="D25"/>
  <c r="D24"/>
  <c r="D23"/>
  <c r="D13"/>
  <c r="D12"/>
  <c r="D10"/>
  <c r="D9"/>
  <c r="D8"/>
  <c r="B54" i="63"/>
  <c r="O77" i="22"/>
  <c r="O62"/>
  <c r="O55"/>
  <c r="O38"/>
  <c r="G18"/>
  <c r="G17"/>
  <c r="G16"/>
  <c r="G15"/>
  <c r="I15" s="1"/>
  <c r="D28" i="8" l="1"/>
  <c r="J15" i="22"/>
  <c r="S15"/>
  <c r="P16"/>
  <c r="I16"/>
  <c r="P17"/>
  <c r="I17"/>
  <c r="P18"/>
  <c r="I18"/>
  <c r="H16"/>
  <c r="H17"/>
  <c r="H18"/>
  <c r="P15"/>
  <c r="K45" i="8"/>
  <c r="K48" s="1"/>
  <c r="D6"/>
  <c r="D18" s="1"/>
  <c r="D34"/>
  <c r="I37" i="20"/>
  <c r="I18" i="64" s="1"/>
  <c r="H37" i="20"/>
  <c r="H18" i="64" s="1"/>
  <c r="O79" i="22"/>
  <c r="H15"/>
  <c r="P19" l="1"/>
  <c r="J18"/>
  <c r="S18"/>
  <c r="J17"/>
  <c r="S17"/>
  <c r="S16"/>
  <c r="J16"/>
  <c r="V15"/>
  <c r="K15"/>
  <c r="D16" i="64"/>
  <c r="D50" i="8"/>
  <c r="D6" i="64" s="1"/>
  <c r="E32" i="8"/>
  <c r="E33"/>
  <c r="K33" s="1"/>
  <c r="S19" i="22" l="1"/>
  <c r="L15"/>
  <c r="Y15"/>
  <c r="K16"/>
  <c r="V16"/>
  <c r="K17"/>
  <c r="V17"/>
  <c r="K18"/>
  <c r="V18"/>
  <c r="E34" i="8"/>
  <c r="K32"/>
  <c r="K34" s="1"/>
  <c r="C25" i="63"/>
  <c r="D16" i="24"/>
  <c r="B20" i="63"/>
  <c r="C24"/>
  <c r="E16" i="64" l="1"/>
  <c r="E13" i="65"/>
  <c r="V19" i="22"/>
  <c r="H19" i="63"/>
  <c r="I13" i="8" s="1"/>
  <c r="F19" i="63"/>
  <c r="G13" i="8" s="1"/>
  <c r="D19" i="63"/>
  <c r="G19"/>
  <c r="H13" i="8" s="1"/>
  <c r="E19" i="63"/>
  <c r="F13" i="8" s="1"/>
  <c r="L18" i="22"/>
  <c r="Y18"/>
  <c r="L17"/>
  <c r="Y17"/>
  <c r="L16"/>
  <c r="Y16"/>
  <c r="M15"/>
  <c r="AE15" s="1"/>
  <c r="AB15"/>
  <c r="B23" i="63"/>
  <c r="I25" i="8"/>
  <c r="H25"/>
  <c r="F25"/>
  <c r="I27"/>
  <c r="H27"/>
  <c r="G27"/>
  <c r="F27"/>
  <c r="E27"/>
  <c r="I26"/>
  <c r="H26"/>
  <c r="G26"/>
  <c r="F26"/>
  <c r="E26"/>
  <c r="C21" i="63"/>
  <c r="F16" i="64" l="1"/>
  <c r="F13" i="65"/>
  <c r="Y19" i="22"/>
  <c r="M16"/>
  <c r="AE16" s="1"/>
  <c r="AB16"/>
  <c r="M17"/>
  <c r="AE17" s="1"/>
  <c r="AB17"/>
  <c r="M18"/>
  <c r="AE18" s="1"/>
  <c r="AB18"/>
  <c r="E25" i="8"/>
  <c r="K27"/>
  <c r="K26"/>
  <c r="R5" i="22"/>
  <c r="D107" i="63"/>
  <c r="D105"/>
  <c r="D108" s="1"/>
  <c r="I23" i="8"/>
  <c r="H23"/>
  <c r="G23"/>
  <c r="F23"/>
  <c r="E23"/>
  <c r="D23" i="20"/>
  <c r="D37" s="1"/>
  <c r="D18" i="64" s="1"/>
  <c r="G37" i="20"/>
  <c r="G18" i="64" s="1"/>
  <c r="F37" i="20"/>
  <c r="F18" i="64" s="1"/>
  <c r="G16" l="1"/>
  <c r="G13" i="65"/>
  <c r="AE19" i="22"/>
  <c r="AB19"/>
  <c r="R6"/>
  <c r="K23" i="8"/>
  <c r="D111" i="63"/>
  <c r="U5" i="22"/>
  <c r="E105" i="63"/>
  <c r="E108" s="1"/>
  <c r="E107"/>
  <c r="D106"/>
  <c r="E37" i="20"/>
  <c r="E18" i="64" s="1"/>
  <c r="B38" i="63"/>
  <c r="B39" s="1"/>
  <c r="B88"/>
  <c r="D35" i="24"/>
  <c r="H16" i="64" l="1"/>
  <c r="H13" i="65"/>
  <c r="I16" i="64"/>
  <c r="I13" i="65"/>
  <c r="U6" i="22"/>
  <c r="E111" i="63"/>
  <c r="D89"/>
  <c r="X5" i="22"/>
  <c r="F107" i="63"/>
  <c r="F105"/>
  <c r="F108" s="1"/>
  <c r="E106"/>
  <c r="D114"/>
  <c r="D115" s="1"/>
  <c r="D117" s="1"/>
  <c r="D13" s="1"/>
  <c r="B121"/>
  <c r="E114"/>
  <c r="C17"/>
  <c r="D34" i="24"/>
  <c r="B53" i="63"/>
  <c r="C37"/>
  <c r="H38" s="1"/>
  <c r="H40" s="1"/>
  <c r="B89"/>
  <c r="X6" i="22" l="1"/>
  <c r="F106" i="63"/>
  <c r="C38"/>
  <c r="C40" s="1"/>
  <c r="D118"/>
  <c r="E10" i="8" s="1"/>
  <c r="D94" i="63"/>
  <c r="D96" s="1"/>
  <c r="D97" s="1"/>
  <c r="D91"/>
  <c r="D95" s="1"/>
  <c r="B90"/>
  <c r="B94"/>
  <c r="B96" s="1"/>
  <c r="B97" s="1"/>
  <c r="B91"/>
  <c r="B95" s="1"/>
  <c r="E89"/>
  <c r="E90" s="1"/>
  <c r="F89"/>
  <c r="F90" s="1"/>
  <c r="D90"/>
  <c r="D116"/>
  <c r="D119" s="1"/>
  <c r="D120" s="1"/>
  <c r="F111"/>
  <c r="AA5" i="22"/>
  <c r="G105" i="63"/>
  <c r="G108" s="1"/>
  <c r="G107"/>
  <c r="E38"/>
  <c r="E40" s="1"/>
  <c r="F38"/>
  <c r="F40" s="1"/>
  <c r="F114"/>
  <c r="E118"/>
  <c r="F10" i="8" s="1"/>
  <c r="E115" i="63"/>
  <c r="E117" s="1"/>
  <c r="E13" s="1"/>
  <c r="E116"/>
  <c r="E119" s="1"/>
  <c r="E120" s="1"/>
  <c r="B55"/>
  <c r="B57" s="1"/>
  <c r="H39"/>
  <c r="H41" s="1"/>
  <c r="H42" s="1"/>
  <c r="H43" s="1"/>
  <c r="I7" i="8" s="1"/>
  <c r="F39" i="63"/>
  <c r="F41" s="1"/>
  <c r="F42" s="1"/>
  <c r="D39"/>
  <c r="D41" s="1"/>
  <c r="D42" s="1"/>
  <c r="G39"/>
  <c r="G41" s="1"/>
  <c r="G42" s="1"/>
  <c r="E39"/>
  <c r="E41" s="1"/>
  <c r="E42" s="1"/>
  <c r="D38"/>
  <c r="D40" s="1"/>
  <c r="G38"/>
  <c r="G40" s="1"/>
  <c r="I8" i="8"/>
  <c r="H8"/>
  <c r="G8"/>
  <c r="F8"/>
  <c r="E8"/>
  <c r="C39" i="63"/>
  <c r="C41" s="1"/>
  <c r="C42" s="1"/>
  <c r="E121" l="1"/>
  <c r="G111"/>
  <c r="AA6" i="22"/>
  <c r="C43" i="63"/>
  <c r="F43"/>
  <c r="G7" i="8" s="1"/>
  <c r="D121" i="63"/>
  <c r="E43"/>
  <c r="F7" i="8" s="1"/>
  <c r="D98" i="63"/>
  <c r="K8" i="8"/>
  <c r="B98" i="63"/>
  <c r="B56"/>
  <c r="B58" s="1"/>
  <c r="B66" s="1"/>
  <c r="H89"/>
  <c r="H90" s="1"/>
  <c r="F94"/>
  <c r="F96" s="1"/>
  <c r="F97" s="1"/>
  <c r="F91"/>
  <c r="F95" s="1"/>
  <c r="E94"/>
  <c r="E96" s="1"/>
  <c r="E97" s="1"/>
  <c r="E91"/>
  <c r="E95" s="1"/>
  <c r="G89"/>
  <c r="G90" s="1"/>
  <c r="G106"/>
  <c r="D60"/>
  <c r="D61" s="1"/>
  <c r="AD5" i="22"/>
  <c r="H107" i="63"/>
  <c r="H105"/>
  <c r="H108" s="1"/>
  <c r="G114"/>
  <c r="F118"/>
  <c r="G10" i="8" s="1"/>
  <c r="F115" i="63"/>
  <c r="F117" s="1"/>
  <c r="F13" s="1"/>
  <c r="F116"/>
  <c r="F119" s="1"/>
  <c r="F120" s="1"/>
  <c r="F121" s="1"/>
  <c r="D55"/>
  <c r="D57" s="1"/>
  <c r="D43"/>
  <c r="E7" i="8" s="1"/>
  <c r="G43" i="63"/>
  <c r="H7" i="8" s="1"/>
  <c r="B13" i="63"/>
  <c r="AD6" i="22" l="1"/>
  <c r="K7" i="8"/>
  <c r="E98" i="63"/>
  <c r="F12" i="8" s="1"/>
  <c r="F98" i="63"/>
  <c r="G12" i="8" s="1"/>
  <c r="G94" i="63"/>
  <c r="G96" s="1"/>
  <c r="G97" s="1"/>
  <c r="G91"/>
  <c r="G95" s="1"/>
  <c r="H91"/>
  <c r="H95" s="1"/>
  <c r="H94"/>
  <c r="H96" s="1"/>
  <c r="H97" s="1"/>
  <c r="H106"/>
  <c r="H114"/>
  <c r="H118" s="1"/>
  <c r="I10" i="8" s="1"/>
  <c r="E60" i="63"/>
  <c r="E61" s="1"/>
  <c r="E55"/>
  <c r="E57" s="1"/>
  <c r="H111"/>
  <c r="D62"/>
  <c r="G118"/>
  <c r="H10" i="8" s="1"/>
  <c r="G115" i="63"/>
  <c r="G117" s="1"/>
  <c r="G13" s="1"/>
  <c r="G116"/>
  <c r="G119" s="1"/>
  <c r="G120" s="1"/>
  <c r="D56"/>
  <c r="D58" s="1"/>
  <c r="D66" s="1"/>
  <c r="E13" i="8"/>
  <c r="K13" s="1"/>
  <c r="B60" i="63"/>
  <c r="B61" s="1"/>
  <c r="G121" l="1"/>
  <c r="H115"/>
  <c r="H117" s="1"/>
  <c r="H13" s="1"/>
  <c r="G98"/>
  <c r="H12" i="8" s="1"/>
  <c r="H116" i="63"/>
  <c r="H119" s="1"/>
  <c r="H120" s="1"/>
  <c r="H121" s="1"/>
  <c r="K10" i="8" s="1"/>
  <c r="H98" i="63"/>
  <c r="F60"/>
  <c r="F61" s="1"/>
  <c r="F55"/>
  <c r="F57" s="1"/>
  <c r="D63"/>
  <c r="D64" s="1"/>
  <c r="D65" s="1"/>
  <c r="R7" i="22" s="1"/>
  <c r="E56" i="63"/>
  <c r="E58" s="1"/>
  <c r="E66" s="1"/>
  <c r="E62"/>
  <c r="E63" s="1"/>
  <c r="E64" s="1"/>
  <c r="B62"/>
  <c r="D31" i="24"/>
  <c r="D32"/>
  <c r="I12" i="8" l="1"/>
  <c r="K12" s="1"/>
  <c r="R38" i="22"/>
  <c r="R79" s="1"/>
  <c r="D67" i="63"/>
  <c r="D71" s="1"/>
  <c r="G60"/>
  <c r="G61" s="1"/>
  <c r="G55"/>
  <c r="G57" s="1"/>
  <c r="F56"/>
  <c r="F58" s="1"/>
  <c r="F66" s="1"/>
  <c r="F62"/>
  <c r="F63" s="1"/>
  <c r="F64" s="1"/>
  <c r="E65"/>
  <c r="B63"/>
  <c r="B64" s="1"/>
  <c r="B65" s="1"/>
  <c r="AT361" i="61"/>
  <c r="AS361"/>
  <c r="AR361"/>
  <c r="AQ361"/>
  <c r="AP361"/>
  <c r="AO361"/>
  <c r="AN361"/>
  <c r="AM361"/>
  <c r="AL361"/>
  <c r="AK361"/>
  <c r="AJ361"/>
  <c r="AI361"/>
  <c r="AH361"/>
  <c r="AG361"/>
  <c r="AF361"/>
  <c r="AE361"/>
  <c r="AD361"/>
  <c r="AC361"/>
  <c r="AB361"/>
  <c r="AA361"/>
  <c r="Z361"/>
  <c r="Y361"/>
  <c r="X361"/>
  <c r="W361"/>
  <c r="V361"/>
  <c r="U361"/>
  <c r="T361"/>
  <c r="AT360"/>
  <c r="AS360"/>
  <c r="AR360"/>
  <c r="AQ360"/>
  <c r="AP360"/>
  <c r="AO360"/>
  <c r="AN360"/>
  <c r="AM360"/>
  <c r="AL360"/>
  <c r="AK360"/>
  <c r="AJ360"/>
  <c r="AI360"/>
  <c r="AH360"/>
  <c r="AG360"/>
  <c r="AF360"/>
  <c r="AE360"/>
  <c r="AD360"/>
  <c r="AC360"/>
  <c r="AB360"/>
  <c r="AA360"/>
  <c r="Z360"/>
  <c r="Y360"/>
  <c r="X360"/>
  <c r="W360"/>
  <c r="V360"/>
  <c r="U360"/>
  <c r="T360"/>
  <c r="AT359"/>
  <c r="AS359"/>
  <c r="AR359"/>
  <c r="AQ359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AT358"/>
  <c r="AS358"/>
  <c r="AR358"/>
  <c r="AQ358"/>
  <c r="AP358"/>
  <c r="AO358"/>
  <c r="AN358"/>
  <c r="AM358"/>
  <c r="AL358"/>
  <c r="AK358"/>
  <c r="AJ358"/>
  <c r="AI358"/>
  <c r="AH358"/>
  <c r="AG358"/>
  <c r="AF358"/>
  <c r="AE358"/>
  <c r="AD358"/>
  <c r="AC358"/>
  <c r="AB358"/>
  <c r="AA358"/>
  <c r="Z358"/>
  <c r="Y358"/>
  <c r="X358"/>
  <c r="W358"/>
  <c r="V358"/>
  <c r="U358"/>
  <c r="T358"/>
  <c r="AT357"/>
  <c r="AS357"/>
  <c r="AR357"/>
  <c r="AQ357"/>
  <c r="AP357"/>
  <c r="AO357"/>
  <c r="AN357"/>
  <c r="AM357"/>
  <c r="AL357"/>
  <c r="AK357"/>
  <c r="AJ357"/>
  <c r="AI357"/>
  <c r="AH357"/>
  <c r="AG357"/>
  <c r="AF357"/>
  <c r="AE357"/>
  <c r="AD357"/>
  <c r="AC357"/>
  <c r="AB357"/>
  <c r="AA357"/>
  <c r="Z357"/>
  <c r="Y357"/>
  <c r="X357"/>
  <c r="W357"/>
  <c r="V357"/>
  <c r="U357"/>
  <c r="T357"/>
  <c r="AT356"/>
  <c r="AS356"/>
  <c r="AR356"/>
  <c r="AQ356"/>
  <c r="AP356"/>
  <c r="AO356"/>
  <c r="AN356"/>
  <c r="AM356"/>
  <c r="AL356"/>
  <c r="AK356"/>
  <c r="AJ356"/>
  <c r="AI356"/>
  <c r="AH356"/>
  <c r="AG356"/>
  <c r="AF356"/>
  <c r="AE356"/>
  <c r="AD356"/>
  <c r="AC356"/>
  <c r="AB356"/>
  <c r="AA356"/>
  <c r="Z356"/>
  <c r="Y356"/>
  <c r="X356"/>
  <c r="W356"/>
  <c r="V356"/>
  <c r="U356"/>
  <c r="T356"/>
  <c r="AT355"/>
  <c r="AS355"/>
  <c r="AR355"/>
  <c r="AQ355"/>
  <c r="AP355"/>
  <c r="AO355"/>
  <c r="AN355"/>
  <c r="AM355"/>
  <c r="AL355"/>
  <c r="AK355"/>
  <c r="AJ355"/>
  <c r="AI355"/>
  <c r="AH355"/>
  <c r="AG355"/>
  <c r="AF355"/>
  <c r="AE355"/>
  <c r="AD355"/>
  <c r="AC355"/>
  <c r="AB355"/>
  <c r="AA355"/>
  <c r="Z355"/>
  <c r="Y355"/>
  <c r="X355"/>
  <c r="W355"/>
  <c r="V355"/>
  <c r="U355"/>
  <c r="T355"/>
  <c r="AT354"/>
  <c r="AS354"/>
  <c r="AR354"/>
  <c r="AQ354"/>
  <c r="AP354"/>
  <c r="AO354"/>
  <c r="AN354"/>
  <c r="AM354"/>
  <c r="AL354"/>
  <c r="AK354"/>
  <c r="AJ354"/>
  <c r="AI354"/>
  <c r="AH354"/>
  <c r="AG354"/>
  <c r="AF354"/>
  <c r="AE354"/>
  <c r="AD354"/>
  <c r="AC354"/>
  <c r="AB354"/>
  <c r="AA354"/>
  <c r="Z354"/>
  <c r="Y354"/>
  <c r="X354"/>
  <c r="W354"/>
  <c r="V354"/>
  <c r="U354"/>
  <c r="T354"/>
  <c r="AT353"/>
  <c r="AS353"/>
  <c r="AR353"/>
  <c r="AQ353"/>
  <c r="AP353"/>
  <c r="AO353"/>
  <c r="AN353"/>
  <c r="AM353"/>
  <c r="AL353"/>
  <c r="AK353"/>
  <c r="AJ353"/>
  <c r="AI353"/>
  <c r="AH353"/>
  <c r="AG353"/>
  <c r="AF353"/>
  <c r="AE353"/>
  <c r="AD353"/>
  <c r="AC353"/>
  <c r="AB353"/>
  <c r="AA353"/>
  <c r="Z353"/>
  <c r="Y353"/>
  <c r="X353"/>
  <c r="W353"/>
  <c r="V353"/>
  <c r="U353"/>
  <c r="T353"/>
  <c r="AT352"/>
  <c r="AS352"/>
  <c r="AR352"/>
  <c r="AQ352"/>
  <c r="AP352"/>
  <c r="AO352"/>
  <c r="AN352"/>
  <c r="AM352"/>
  <c r="AL352"/>
  <c r="AK352"/>
  <c r="AJ352"/>
  <c r="AI352"/>
  <c r="AH352"/>
  <c r="AG352"/>
  <c r="AF352"/>
  <c r="AE352"/>
  <c r="AD352"/>
  <c r="AC352"/>
  <c r="AB352"/>
  <c r="AA352"/>
  <c r="Z352"/>
  <c r="Y352"/>
  <c r="X352"/>
  <c r="W352"/>
  <c r="V352"/>
  <c r="U352"/>
  <c r="T352"/>
  <c r="AT351"/>
  <c r="AS351"/>
  <c r="AR351"/>
  <c r="AQ351"/>
  <c r="AP351"/>
  <c r="AO351"/>
  <c r="AN351"/>
  <c r="AM351"/>
  <c r="AL351"/>
  <c r="AK351"/>
  <c r="AJ351"/>
  <c r="AI351"/>
  <c r="AH351"/>
  <c r="AG351"/>
  <c r="AF351"/>
  <c r="AE351"/>
  <c r="AD351"/>
  <c r="AC351"/>
  <c r="AB351"/>
  <c r="AA351"/>
  <c r="Z351"/>
  <c r="Y351"/>
  <c r="X351"/>
  <c r="W351"/>
  <c r="V351"/>
  <c r="U351"/>
  <c r="T351"/>
  <c r="AT350"/>
  <c r="AS350"/>
  <c r="AR350"/>
  <c r="AQ350"/>
  <c r="AP350"/>
  <c r="AO350"/>
  <c r="AN350"/>
  <c r="AM350"/>
  <c r="AL350"/>
  <c r="AK350"/>
  <c r="AJ350"/>
  <c r="AI350"/>
  <c r="AH350"/>
  <c r="AG350"/>
  <c r="AF350"/>
  <c r="AE350"/>
  <c r="AD350"/>
  <c r="AC350"/>
  <c r="AB350"/>
  <c r="AA350"/>
  <c r="Z350"/>
  <c r="Y350"/>
  <c r="X350"/>
  <c r="W350"/>
  <c r="V350"/>
  <c r="U350"/>
  <c r="T350"/>
  <c r="AT349"/>
  <c r="AS349"/>
  <c r="AR349"/>
  <c r="AQ349"/>
  <c r="AP349"/>
  <c r="AO349"/>
  <c r="AN349"/>
  <c r="AM349"/>
  <c r="AL349"/>
  <c r="AK349"/>
  <c r="AJ349"/>
  <c r="AI349"/>
  <c r="AH349"/>
  <c r="AG349"/>
  <c r="AF349"/>
  <c r="AE349"/>
  <c r="AD349"/>
  <c r="AC349"/>
  <c r="AB349"/>
  <c r="AA349"/>
  <c r="Z349"/>
  <c r="Y349"/>
  <c r="X349"/>
  <c r="W349"/>
  <c r="V349"/>
  <c r="U349"/>
  <c r="T349"/>
  <c r="AT348"/>
  <c r="AS348"/>
  <c r="AR348"/>
  <c r="AQ348"/>
  <c r="AP348"/>
  <c r="AO348"/>
  <c r="AN348"/>
  <c r="AM348"/>
  <c r="AL348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AT347"/>
  <c r="AS347"/>
  <c r="AR347"/>
  <c r="AQ347"/>
  <c r="AP347"/>
  <c r="AO347"/>
  <c r="AN347"/>
  <c r="AM347"/>
  <c r="AL347"/>
  <c r="AK347"/>
  <c r="AJ347"/>
  <c r="AI347"/>
  <c r="AH347"/>
  <c r="AG347"/>
  <c r="AF347"/>
  <c r="AE347"/>
  <c r="AD347"/>
  <c r="AC347"/>
  <c r="AB347"/>
  <c r="AA347"/>
  <c r="Z347"/>
  <c r="Y347"/>
  <c r="X347"/>
  <c r="W347"/>
  <c r="V347"/>
  <c r="U347"/>
  <c r="T347"/>
  <c r="AT346"/>
  <c r="AS346"/>
  <c r="AR346"/>
  <c r="AQ346"/>
  <c r="AP346"/>
  <c r="AO346"/>
  <c r="AN346"/>
  <c r="AM346"/>
  <c r="AL346"/>
  <c r="AK346"/>
  <c r="AJ346"/>
  <c r="AI346"/>
  <c r="AH346"/>
  <c r="AG346"/>
  <c r="AF346"/>
  <c r="AE346"/>
  <c r="AD346"/>
  <c r="AC346"/>
  <c r="AB346"/>
  <c r="AA346"/>
  <c r="Z346"/>
  <c r="Y346"/>
  <c r="X346"/>
  <c r="W346"/>
  <c r="V346"/>
  <c r="U346"/>
  <c r="T346"/>
  <c r="AT345"/>
  <c r="AS345"/>
  <c r="AR345"/>
  <c r="AQ345"/>
  <c r="AP345"/>
  <c r="AO345"/>
  <c r="AN345"/>
  <c r="AM345"/>
  <c r="AL345"/>
  <c r="AK345"/>
  <c r="AJ345"/>
  <c r="AI345"/>
  <c r="AH345"/>
  <c r="AG345"/>
  <c r="AF345"/>
  <c r="AE345"/>
  <c r="AD345"/>
  <c r="AC345"/>
  <c r="AB345"/>
  <c r="AA345"/>
  <c r="Z345"/>
  <c r="Y345"/>
  <c r="X345"/>
  <c r="W345"/>
  <c r="V345"/>
  <c r="U345"/>
  <c r="T345"/>
  <c r="AT344"/>
  <c r="AS344"/>
  <c r="AR344"/>
  <c r="AQ344"/>
  <c r="AP344"/>
  <c r="AO344"/>
  <c r="AN344"/>
  <c r="AM344"/>
  <c r="AL344"/>
  <c r="AK344"/>
  <c r="AJ344"/>
  <c r="AI344"/>
  <c r="AH344"/>
  <c r="AG344"/>
  <c r="AF344"/>
  <c r="AF362" s="1"/>
  <c r="AE344"/>
  <c r="AD344"/>
  <c r="AC344"/>
  <c r="AB344"/>
  <c r="AA344"/>
  <c r="AA362" s="1"/>
  <c r="Z344"/>
  <c r="Y344"/>
  <c r="X344"/>
  <c r="W344"/>
  <c r="V344"/>
  <c r="V362" s="1"/>
  <c r="U344"/>
  <c r="T344"/>
  <c r="AW361"/>
  <c r="AV361"/>
  <c r="AW360"/>
  <c r="AV360"/>
  <c r="AW359"/>
  <c r="AV359"/>
  <c r="AW358"/>
  <c r="AV358"/>
  <c r="AW357"/>
  <c r="AV357"/>
  <c r="AW356"/>
  <c r="AV356"/>
  <c r="AW355"/>
  <c r="AV355"/>
  <c r="AW354"/>
  <c r="AV354"/>
  <c r="AW353"/>
  <c r="AV353"/>
  <c r="AW352"/>
  <c r="AV352"/>
  <c r="AW351"/>
  <c r="AV351"/>
  <c r="AW350"/>
  <c r="AV350"/>
  <c r="AW349"/>
  <c r="AV349"/>
  <c r="AW348"/>
  <c r="AV348"/>
  <c r="AW347"/>
  <c r="AV347"/>
  <c r="AW346"/>
  <c r="AV346"/>
  <c r="AW345"/>
  <c r="AV345"/>
  <c r="AW344"/>
  <c r="AV344"/>
  <c r="AT341"/>
  <c r="AS341"/>
  <c r="AR341"/>
  <c r="AQ341"/>
  <c r="AP341"/>
  <c r="AO341"/>
  <c r="AN341"/>
  <c r="AM341"/>
  <c r="AL341"/>
  <c r="AK341"/>
  <c r="AJ341"/>
  <c r="AI341"/>
  <c r="AH341"/>
  <c r="AG341"/>
  <c r="AF341"/>
  <c r="AE341"/>
  <c r="AD341"/>
  <c r="AC341"/>
  <c r="AB341"/>
  <c r="AA341"/>
  <c r="Z341"/>
  <c r="Y341"/>
  <c r="X341"/>
  <c r="W341"/>
  <c r="V341"/>
  <c r="U341"/>
  <c r="T341"/>
  <c r="AT340"/>
  <c r="AS340"/>
  <c r="AR340"/>
  <c r="AQ340"/>
  <c r="AP340"/>
  <c r="AO340"/>
  <c r="AN340"/>
  <c r="AM340"/>
  <c r="AL340"/>
  <c r="AK340"/>
  <c r="AJ340"/>
  <c r="AI340"/>
  <c r="AH340"/>
  <c r="AG340"/>
  <c r="AF340"/>
  <c r="AE340"/>
  <c r="AD340"/>
  <c r="AC340"/>
  <c r="AB340"/>
  <c r="AA340"/>
  <c r="Z340"/>
  <c r="Y340"/>
  <c r="X340"/>
  <c r="W340"/>
  <c r="V340"/>
  <c r="U340"/>
  <c r="T340"/>
  <c r="AT339"/>
  <c r="AS339"/>
  <c r="AR339"/>
  <c r="AQ339"/>
  <c r="AP339"/>
  <c r="AO339"/>
  <c r="AN339"/>
  <c r="AM339"/>
  <c r="AL339"/>
  <c r="AK339"/>
  <c r="AJ339"/>
  <c r="AI339"/>
  <c r="AH339"/>
  <c r="AG339"/>
  <c r="AF339"/>
  <c r="AE339"/>
  <c r="AD339"/>
  <c r="AC339"/>
  <c r="AB339"/>
  <c r="AA339"/>
  <c r="Z339"/>
  <c r="Y339"/>
  <c r="X339"/>
  <c r="W339"/>
  <c r="V339"/>
  <c r="U339"/>
  <c r="T339"/>
  <c r="AT338"/>
  <c r="AS338"/>
  <c r="AR338"/>
  <c r="AQ338"/>
  <c r="AP338"/>
  <c r="AO338"/>
  <c r="AN338"/>
  <c r="AM338"/>
  <c r="AL338"/>
  <c r="AK338"/>
  <c r="AJ338"/>
  <c r="AI338"/>
  <c r="AH338"/>
  <c r="AG338"/>
  <c r="AF338"/>
  <c r="AE338"/>
  <c r="AD338"/>
  <c r="AC338"/>
  <c r="AB338"/>
  <c r="AA338"/>
  <c r="Z338"/>
  <c r="Y338"/>
  <c r="X338"/>
  <c r="W338"/>
  <c r="V338"/>
  <c r="U338"/>
  <c r="T338"/>
  <c r="AT337"/>
  <c r="AS337"/>
  <c r="AR337"/>
  <c r="AQ337"/>
  <c r="AP337"/>
  <c r="AO337"/>
  <c r="AN337"/>
  <c r="AM337"/>
  <c r="AL337"/>
  <c r="AK337"/>
  <c r="AJ337"/>
  <c r="AI337"/>
  <c r="AH337"/>
  <c r="AG337"/>
  <c r="AF337"/>
  <c r="AE337"/>
  <c r="AD337"/>
  <c r="AC337"/>
  <c r="AB337"/>
  <c r="AA337"/>
  <c r="Z337"/>
  <c r="Y337"/>
  <c r="X337"/>
  <c r="W337"/>
  <c r="V337"/>
  <c r="U337"/>
  <c r="T337"/>
  <c r="AT336"/>
  <c r="AS336"/>
  <c r="AR336"/>
  <c r="AQ336"/>
  <c r="AP336"/>
  <c r="AO336"/>
  <c r="AN336"/>
  <c r="AM336"/>
  <c r="AL336"/>
  <c r="AK336"/>
  <c r="AJ336"/>
  <c r="AI336"/>
  <c r="AH336"/>
  <c r="AG336"/>
  <c r="AF336"/>
  <c r="AE336"/>
  <c r="AD336"/>
  <c r="AC336"/>
  <c r="AB336"/>
  <c r="AA336"/>
  <c r="Z336"/>
  <c r="Y336"/>
  <c r="X336"/>
  <c r="W336"/>
  <c r="V336"/>
  <c r="U336"/>
  <c r="T336"/>
  <c r="AW341"/>
  <c r="AV341"/>
  <c r="AW340"/>
  <c r="AV340"/>
  <c r="AW339"/>
  <c r="AV339"/>
  <c r="AW338"/>
  <c r="AV338"/>
  <c r="AW337"/>
  <c r="AV337"/>
  <c r="AW336"/>
  <c r="AV336"/>
  <c r="AW334"/>
  <c r="AV334"/>
  <c r="AW333"/>
  <c r="AV333"/>
  <c r="AW332"/>
  <c r="AV332"/>
  <c r="AW331"/>
  <c r="AV331"/>
  <c r="AW330"/>
  <c r="AV330"/>
  <c r="AW329"/>
  <c r="AV329"/>
  <c r="AW328"/>
  <c r="AV328"/>
  <c r="AW327"/>
  <c r="AV327"/>
  <c r="AW326"/>
  <c r="AV326"/>
  <c r="AW325"/>
  <c r="AV325"/>
  <c r="AV324"/>
  <c r="AW323"/>
  <c r="AV323"/>
  <c r="AV322"/>
  <c r="AW321"/>
  <c r="AV321"/>
  <c r="AV320"/>
  <c r="AW319"/>
  <c r="AV319"/>
  <c r="AW318"/>
  <c r="AV318"/>
  <c r="AW317"/>
  <c r="AV317"/>
  <c r="AW316"/>
  <c r="AV316"/>
  <c r="AW315"/>
  <c r="AV315"/>
  <c r="AW314"/>
  <c r="AV314"/>
  <c r="AW313"/>
  <c r="AV313"/>
  <c r="AW312"/>
  <c r="AV312"/>
  <c r="AW311"/>
  <c r="AV311"/>
  <c r="AW310"/>
  <c r="AV310"/>
  <c r="AW309"/>
  <c r="AV309"/>
  <c r="AV308"/>
  <c r="AW307"/>
  <c r="AV307"/>
  <c r="AV306"/>
  <c r="AW305"/>
  <c r="AV305"/>
  <c r="AV304"/>
  <c r="AW303"/>
  <c r="AV303"/>
  <c r="AV342" s="1"/>
  <c r="AT334"/>
  <c r="AS334"/>
  <c r="AR334"/>
  <c r="AQ334"/>
  <c r="AP334"/>
  <c r="AO334"/>
  <c r="AN334"/>
  <c r="AM334"/>
  <c r="AL334"/>
  <c r="AK334"/>
  <c r="AJ334"/>
  <c r="AI334"/>
  <c r="AH334"/>
  <c r="AG334"/>
  <c r="AF334"/>
  <c r="AE334"/>
  <c r="AD334"/>
  <c r="AC334"/>
  <c r="AB334"/>
  <c r="AA334"/>
  <c r="Z334"/>
  <c r="Y334"/>
  <c r="X334"/>
  <c r="W334"/>
  <c r="V334"/>
  <c r="U334"/>
  <c r="T334"/>
  <c r="AT333"/>
  <c r="AS333"/>
  <c r="AR333"/>
  <c r="AQ333"/>
  <c r="AP333"/>
  <c r="AO333"/>
  <c r="AN333"/>
  <c r="AM333"/>
  <c r="AL333"/>
  <c r="AK333"/>
  <c r="AJ333"/>
  <c r="AI333"/>
  <c r="AH333"/>
  <c r="AG333"/>
  <c r="AF333"/>
  <c r="AE333"/>
  <c r="AD333"/>
  <c r="AC333"/>
  <c r="AB333"/>
  <c r="AA333"/>
  <c r="Z333"/>
  <c r="Y333"/>
  <c r="X333"/>
  <c r="W333"/>
  <c r="V333"/>
  <c r="U333"/>
  <c r="T333"/>
  <c r="AT332"/>
  <c r="AS332"/>
  <c r="AR332"/>
  <c r="AQ332"/>
  <c r="AP332"/>
  <c r="AO332"/>
  <c r="AN332"/>
  <c r="AM332"/>
  <c r="AL332"/>
  <c r="AK332"/>
  <c r="AJ332"/>
  <c r="AI332"/>
  <c r="AH332"/>
  <c r="AG332"/>
  <c r="AF332"/>
  <c r="AE332"/>
  <c r="AD332"/>
  <c r="AC332"/>
  <c r="AB332"/>
  <c r="AA332"/>
  <c r="Z332"/>
  <c r="Y332"/>
  <c r="X332"/>
  <c r="W332"/>
  <c r="V332"/>
  <c r="U332"/>
  <c r="T332"/>
  <c r="AT331"/>
  <c r="AS331"/>
  <c r="AR331"/>
  <c r="AQ331"/>
  <c r="AP331"/>
  <c r="AO331"/>
  <c r="AN331"/>
  <c r="AM331"/>
  <c r="AL331"/>
  <c r="AK331"/>
  <c r="AJ331"/>
  <c r="AI331"/>
  <c r="AH331"/>
  <c r="AG331"/>
  <c r="AF331"/>
  <c r="AE331"/>
  <c r="AD331"/>
  <c r="AC331"/>
  <c r="AB331"/>
  <c r="AA331"/>
  <c r="Z331"/>
  <c r="Y331"/>
  <c r="X331"/>
  <c r="W331"/>
  <c r="V331"/>
  <c r="U331"/>
  <c r="T331"/>
  <c r="AT330"/>
  <c r="AS330"/>
  <c r="AR330"/>
  <c r="AQ330"/>
  <c r="AP330"/>
  <c r="AO330"/>
  <c r="AN330"/>
  <c r="AM330"/>
  <c r="AL330"/>
  <c r="AK330"/>
  <c r="AJ330"/>
  <c r="AI330"/>
  <c r="AH330"/>
  <c r="AG330"/>
  <c r="AF330"/>
  <c r="AE330"/>
  <c r="AD330"/>
  <c r="AC330"/>
  <c r="AB330"/>
  <c r="AA330"/>
  <c r="Z330"/>
  <c r="Y330"/>
  <c r="X330"/>
  <c r="W330"/>
  <c r="V330"/>
  <c r="U330"/>
  <c r="T330"/>
  <c r="AT329"/>
  <c r="AS329"/>
  <c r="AR329"/>
  <c r="AQ329"/>
  <c r="AP329"/>
  <c r="AO329"/>
  <c r="AN329"/>
  <c r="AM329"/>
  <c r="AL329"/>
  <c r="AK329"/>
  <c r="AJ329"/>
  <c r="AI329"/>
  <c r="AH329"/>
  <c r="AG329"/>
  <c r="AF329"/>
  <c r="AE329"/>
  <c r="AD329"/>
  <c r="AC329"/>
  <c r="AB329"/>
  <c r="AA329"/>
  <c r="Z329"/>
  <c r="Y329"/>
  <c r="X329"/>
  <c r="W329"/>
  <c r="V329"/>
  <c r="U329"/>
  <c r="T329"/>
  <c r="AT328"/>
  <c r="AS328"/>
  <c r="AR328"/>
  <c r="AQ328"/>
  <c r="AP328"/>
  <c r="AO328"/>
  <c r="AN328"/>
  <c r="AM328"/>
  <c r="AL328"/>
  <c r="AK328"/>
  <c r="AJ328"/>
  <c r="AI328"/>
  <c r="AH328"/>
  <c r="AG328"/>
  <c r="AF328"/>
  <c r="AE328"/>
  <c r="AD328"/>
  <c r="AC328"/>
  <c r="AB328"/>
  <c r="AA328"/>
  <c r="Z328"/>
  <c r="Y328"/>
  <c r="X328"/>
  <c r="W328"/>
  <c r="V328"/>
  <c r="U328"/>
  <c r="T328"/>
  <c r="AT327"/>
  <c r="AS327"/>
  <c r="AR327"/>
  <c r="AQ327"/>
  <c r="AP327"/>
  <c r="AO327"/>
  <c r="AN327"/>
  <c r="AM327"/>
  <c r="AL327"/>
  <c r="AK327"/>
  <c r="AJ327"/>
  <c r="AI327"/>
  <c r="AH327"/>
  <c r="AG327"/>
  <c r="AF327"/>
  <c r="AE327"/>
  <c r="AD327"/>
  <c r="AC327"/>
  <c r="AB327"/>
  <c r="AA327"/>
  <c r="Z327"/>
  <c r="Y327"/>
  <c r="X327"/>
  <c r="W327"/>
  <c r="V327"/>
  <c r="U327"/>
  <c r="T327"/>
  <c r="AT326"/>
  <c r="AS326"/>
  <c r="AR326"/>
  <c r="AQ326"/>
  <c r="AP326"/>
  <c r="AO326"/>
  <c r="AN326"/>
  <c r="AM326"/>
  <c r="AL326"/>
  <c r="AK326"/>
  <c r="AJ326"/>
  <c r="AI326"/>
  <c r="AH326"/>
  <c r="AG326"/>
  <c r="AF326"/>
  <c r="AE326"/>
  <c r="AD326"/>
  <c r="AC326"/>
  <c r="AB326"/>
  <c r="AA326"/>
  <c r="Z326"/>
  <c r="Y326"/>
  <c r="X326"/>
  <c r="W326"/>
  <c r="V326"/>
  <c r="U326"/>
  <c r="T326"/>
  <c r="AT325"/>
  <c r="AS325"/>
  <c r="AR325"/>
  <c r="AQ325"/>
  <c r="AP325"/>
  <c r="AO325"/>
  <c r="AN325"/>
  <c r="AM325"/>
  <c r="AL325"/>
  <c r="AK325"/>
  <c r="AJ325"/>
  <c r="AI325"/>
  <c r="AH325"/>
  <c r="AG325"/>
  <c r="AF325"/>
  <c r="AE325"/>
  <c r="AD325"/>
  <c r="AC325"/>
  <c r="AB325"/>
  <c r="AA325"/>
  <c r="Z325"/>
  <c r="Y325"/>
  <c r="X325"/>
  <c r="W325"/>
  <c r="V325"/>
  <c r="U325"/>
  <c r="T325"/>
  <c r="AS324"/>
  <c r="AR324"/>
  <c r="AP324"/>
  <c r="AO324"/>
  <c r="AN324"/>
  <c r="AM324"/>
  <c r="AL324"/>
  <c r="AK324"/>
  <c r="AJ324"/>
  <c r="AI324"/>
  <c r="AH324"/>
  <c r="AG324"/>
  <c r="AF324"/>
  <c r="AE324"/>
  <c r="AD324"/>
  <c r="AC324"/>
  <c r="AB324"/>
  <c r="AA324"/>
  <c r="Z324"/>
  <c r="Y324"/>
  <c r="X324"/>
  <c r="W324"/>
  <c r="AT323"/>
  <c r="AS323"/>
  <c r="AR323"/>
  <c r="AQ323"/>
  <c r="AP323"/>
  <c r="AO323"/>
  <c r="AN323"/>
  <c r="AM323"/>
  <c r="AL323"/>
  <c r="AK323"/>
  <c r="AJ323"/>
  <c r="AI323"/>
  <c r="AH323"/>
  <c r="AG323"/>
  <c r="AF323"/>
  <c r="AE323"/>
  <c r="AD323"/>
  <c r="AC323"/>
  <c r="AB323"/>
  <c r="AA323"/>
  <c r="Z323"/>
  <c r="Y323"/>
  <c r="X323"/>
  <c r="W323"/>
  <c r="V323"/>
  <c r="U323"/>
  <c r="T323"/>
  <c r="AS322"/>
  <c r="AR322"/>
  <c r="AP322"/>
  <c r="AO322"/>
  <c r="AN322"/>
  <c r="AM322"/>
  <c r="AL322"/>
  <c r="AK322"/>
  <c r="AJ322"/>
  <c r="AI322"/>
  <c r="AH322"/>
  <c r="AG322"/>
  <c r="AF322"/>
  <c r="AE322"/>
  <c r="AD322"/>
  <c r="AC322"/>
  <c r="AB322"/>
  <c r="AA322"/>
  <c r="Z322"/>
  <c r="Y322"/>
  <c r="X322"/>
  <c r="W322"/>
  <c r="AT321"/>
  <c r="AS321"/>
  <c r="AR321"/>
  <c r="AQ321"/>
  <c r="AP321"/>
  <c r="AO321"/>
  <c r="AN321"/>
  <c r="AM321"/>
  <c r="AL321"/>
  <c r="AK321"/>
  <c r="AJ321"/>
  <c r="AI321"/>
  <c r="AH321"/>
  <c r="AG321"/>
  <c r="AF321"/>
  <c r="AE321"/>
  <c r="AD321"/>
  <c r="AC321"/>
  <c r="AB321"/>
  <c r="AA321"/>
  <c r="Z321"/>
  <c r="Y321"/>
  <c r="X321"/>
  <c r="W321"/>
  <c r="V321"/>
  <c r="U321"/>
  <c r="T321"/>
  <c r="AS320"/>
  <c r="AR320"/>
  <c r="AP320"/>
  <c r="AO320"/>
  <c r="AN320"/>
  <c r="AM320"/>
  <c r="AL320"/>
  <c r="AK320"/>
  <c r="AJ320"/>
  <c r="AI320"/>
  <c r="AH320"/>
  <c r="AG320"/>
  <c r="AF320"/>
  <c r="AE320"/>
  <c r="AD320"/>
  <c r="AC320"/>
  <c r="AB320"/>
  <c r="AA320"/>
  <c r="Z320"/>
  <c r="Y320"/>
  <c r="X320"/>
  <c r="W320"/>
  <c r="AT319"/>
  <c r="AS319"/>
  <c r="AR319"/>
  <c r="AQ319"/>
  <c r="AP319"/>
  <c r="AO319"/>
  <c r="AN319"/>
  <c r="AM319"/>
  <c r="AL319"/>
  <c r="AK319"/>
  <c r="AJ319"/>
  <c r="AI319"/>
  <c r="AH319"/>
  <c r="AG319"/>
  <c r="AF319"/>
  <c r="AE319"/>
  <c r="AD319"/>
  <c r="AC319"/>
  <c r="AB319"/>
  <c r="AA319"/>
  <c r="Z319"/>
  <c r="Y319"/>
  <c r="X319"/>
  <c r="W319"/>
  <c r="V319"/>
  <c r="U319"/>
  <c r="T319"/>
  <c r="AT318"/>
  <c r="AS318"/>
  <c r="AR318"/>
  <c r="AQ318"/>
  <c r="AP318"/>
  <c r="AO318"/>
  <c r="AN318"/>
  <c r="AM318"/>
  <c r="AL318"/>
  <c r="AK318"/>
  <c r="AJ318"/>
  <c r="AI318"/>
  <c r="AH318"/>
  <c r="AG318"/>
  <c r="AF318"/>
  <c r="AE318"/>
  <c r="AD318"/>
  <c r="AC318"/>
  <c r="AB318"/>
  <c r="AA318"/>
  <c r="Z318"/>
  <c r="Y318"/>
  <c r="X318"/>
  <c r="W318"/>
  <c r="V318"/>
  <c r="U318"/>
  <c r="T318"/>
  <c r="AS317"/>
  <c r="AR317"/>
  <c r="AP317"/>
  <c r="AO317"/>
  <c r="AN317"/>
  <c r="AM317"/>
  <c r="AL317"/>
  <c r="AK317"/>
  <c r="AJ317"/>
  <c r="AI317"/>
  <c r="AH317"/>
  <c r="AG317"/>
  <c r="AF317"/>
  <c r="AE317"/>
  <c r="AD317"/>
  <c r="AC317"/>
  <c r="AB317"/>
  <c r="AA317"/>
  <c r="Z317"/>
  <c r="Y317"/>
  <c r="X317"/>
  <c r="W317"/>
  <c r="V317"/>
  <c r="U317"/>
  <c r="T317"/>
  <c r="AT316"/>
  <c r="AS316"/>
  <c r="AR316"/>
  <c r="AQ316"/>
  <c r="AP316"/>
  <c r="AO316"/>
  <c r="AN316"/>
  <c r="AM316"/>
  <c r="AL316"/>
  <c r="AK316"/>
  <c r="AJ316"/>
  <c r="AI316"/>
  <c r="AH316"/>
  <c r="AG316"/>
  <c r="AF316"/>
  <c r="AE316"/>
  <c r="AD316"/>
  <c r="AC316"/>
  <c r="AB316"/>
  <c r="AA316"/>
  <c r="Z316"/>
  <c r="Y316"/>
  <c r="X316"/>
  <c r="W316"/>
  <c r="V316"/>
  <c r="U316"/>
  <c r="T316"/>
  <c r="AT315"/>
  <c r="AS315"/>
  <c r="AR315"/>
  <c r="AQ315"/>
  <c r="AP315"/>
  <c r="AO315"/>
  <c r="AN315"/>
  <c r="AM315"/>
  <c r="AL315"/>
  <c r="AK315"/>
  <c r="AJ315"/>
  <c r="AI315"/>
  <c r="AH315"/>
  <c r="AG315"/>
  <c r="AF315"/>
  <c r="AE315"/>
  <c r="AD315"/>
  <c r="AC315"/>
  <c r="AB315"/>
  <c r="AA315"/>
  <c r="Z315"/>
  <c r="Y315"/>
  <c r="X315"/>
  <c r="W315"/>
  <c r="V315"/>
  <c r="U315"/>
  <c r="T315"/>
  <c r="AT314"/>
  <c r="AS314"/>
  <c r="AR314"/>
  <c r="AQ314"/>
  <c r="AP314"/>
  <c r="AO314"/>
  <c r="AN314"/>
  <c r="AM314"/>
  <c r="AL314"/>
  <c r="AK314"/>
  <c r="AJ314"/>
  <c r="AI314"/>
  <c r="AH314"/>
  <c r="AG314"/>
  <c r="AF314"/>
  <c r="AE314"/>
  <c r="AD314"/>
  <c r="AC314"/>
  <c r="AB314"/>
  <c r="AA314"/>
  <c r="Z314"/>
  <c r="Y314"/>
  <c r="X314"/>
  <c r="W314"/>
  <c r="V314"/>
  <c r="U314"/>
  <c r="T314"/>
  <c r="AT313"/>
  <c r="AS313"/>
  <c r="AR313"/>
  <c r="AQ313"/>
  <c r="AP313"/>
  <c r="AO313"/>
  <c r="AN313"/>
  <c r="AM313"/>
  <c r="AL313"/>
  <c r="AK313"/>
  <c r="AJ313"/>
  <c r="AI313"/>
  <c r="AH313"/>
  <c r="AG313"/>
  <c r="AF313"/>
  <c r="AE313"/>
  <c r="AD313"/>
  <c r="AC313"/>
  <c r="AB313"/>
  <c r="AA313"/>
  <c r="Z313"/>
  <c r="Y313"/>
  <c r="X313"/>
  <c r="W313"/>
  <c r="V313"/>
  <c r="U313"/>
  <c r="T313"/>
  <c r="AT312"/>
  <c r="AS312"/>
  <c r="AR312"/>
  <c r="AQ312"/>
  <c r="AP312"/>
  <c r="AO312"/>
  <c r="AN312"/>
  <c r="AM312"/>
  <c r="AL312"/>
  <c r="AK312"/>
  <c r="AJ312"/>
  <c r="AI312"/>
  <c r="AH312"/>
  <c r="AG312"/>
  <c r="AF312"/>
  <c r="AE312"/>
  <c r="AD312"/>
  <c r="AC312"/>
  <c r="AB312"/>
  <c r="AA312"/>
  <c r="Z312"/>
  <c r="Y312"/>
  <c r="X312"/>
  <c r="W312"/>
  <c r="V312"/>
  <c r="U312"/>
  <c r="T312"/>
  <c r="AT311"/>
  <c r="AS311"/>
  <c r="AR311"/>
  <c r="AQ311"/>
  <c r="AP311"/>
  <c r="AO311"/>
  <c r="AN311"/>
  <c r="AM311"/>
  <c r="AL311"/>
  <c r="AK311"/>
  <c r="AJ311"/>
  <c r="AI311"/>
  <c r="AH311"/>
  <c r="AG311"/>
  <c r="AF311"/>
  <c r="AE311"/>
  <c r="AD311"/>
  <c r="AC311"/>
  <c r="AB311"/>
  <c r="AA311"/>
  <c r="Z311"/>
  <c r="Y311"/>
  <c r="X311"/>
  <c r="W311"/>
  <c r="V311"/>
  <c r="U311"/>
  <c r="T311"/>
  <c r="AT310"/>
  <c r="AS310"/>
  <c r="AR310"/>
  <c r="AQ310"/>
  <c r="AP310"/>
  <c r="AO310"/>
  <c r="AN310"/>
  <c r="AM310"/>
  <c r="AL310"/>
  <c r="AK310"/>
  <c r="AJ310"/>
  <c r="AI310"/>
  <c r="AH310"/>
  <c r="AG310"/>
  <c r="AF310"/>
  <c r="AE310"/>
  <c r="AD310"/>
  <c r="AC310"/>
  <c r="AB310"/>
  <c r="AA310"/>
  <c r="Z310"/>
  <c r="Y310"/>
  <c r="X310"/>
  <c r="W310"/>
  <c r="V310"/>
  <c r="U310"/>
  <c r="T310"/>
  <c r="AT309"/>
  <c r="AS309"/>
  <c r="AR309"/>
  <c r="AQ309"/>
  <c r="AP309"/>
  <c r="AO309"/>
  <c r="AN309"/>
  <c r="AM309"/>
  <c r="AL309"/>
  <c r="AK309"/>
  <c r="AJ309"/>
  <c r="AI309"/>
  <c r="AH309"/>
  <c r="AG309"/>
  <c r="AF309"/>
  <c r="AE309"/>
  <c r="AD309"/>
  <c r="AC309"/>
  <c r="AB309"/>
  <c r="AA309"/>
  <c r="Z309"/>
  <c r="Y309"/>
  <c r="X309"/>
  <c r="W309"/>
  <c r="V309"/>
  <c r="U309"/>
  <c r="T309"/>
  <c r="AS308"/>
  <c r="AR308"/>
  <c r="AP308"/>
  <c r="AO308"/>
  <c r="AN308"/>
  <c r="AM308"/>
  <c r="AL308"/>
  <c r="AK308"/>
  <c r="AJ308"/>
  <c r="AI308"/>
  <c r="AH308"/>
  <c r="AG308"/>
  <c r="AF308"/>
  <c r="AE308"/>
  <c r="AD308"/>
  <c r="AC308"/>
  <c r="AB308"/>
  <c r="AA308"/>
  <c r="Z308"/>
  <c r="Y308"/>
  <c r="X308"/>
  <c r="W308"/>
  <c r="AT307"/>
  <c r="AS307"/>
  <c r="AR307"/>
  <c r="AQ307"/>
  <c r="AP307"/>
  <c r="AO307"/>
  <c r="AN307"/>
  <c r="AM307"/>
  <c r="AL307"/>
  <c r="AK307"/>
  <c r="AJ307"/>
  <c r="AI307"/>
  <c r="AH307"/>
  <c r="AG307"/>
  <c r="AF307"/>
  <c r="AE307"/>
  <c r="AD307"/>
  <c r="AC307"/>
  <c r="AB307"/>
  <c r="AA307"/>
  <c r="Z307"/>
  <c r="Y307"/>
  <c r="X307"/>
  <c r="W307"/>
  <c r="V307"/>
  <c r="U307"/>
  <c r="T307"/>
  <c r="AS306"/>
  <c r="AR306"/>
  <c r="AP306"/>
  <c r="AO306"/>
  <c r="AN306"/>
  <c r="AM306"/>
  <c r="AL306"/>
  <c r="AK306"/>
  <c r="AJ306"/>
  <c r="AI306"/>
  <c r="AH306"/>
  <c r="AG306"/>
  <c r="AF306"/>
  <c r="AE306"/>
  <c r="AD306"/>
  <c r="AC306"/>
  <c r="AB306"/>
  <c r="AA306"/>
  <c r="Z306"/>
  <c r="Y306"/>
  <c r="X306"/>
  <c r="W306"/>
  <c r="AT305"/>
  <c r="AS305"/>
  <c r="AR305"/>
  <c r="AQ305"/>
  <c r="AP305"/>
  <c r="AO305"/>
  <c r="AN305"/>
  <c r="AM305"/>
  <c r="AL305"/>
  <c r="AK305"/>
  <c r="AJ305"/>
  <c r="AI305"/>
  <c r="AH305"/>
  <c r="AG305"/>
  <c r="AF305"/>
  <c r="AE305"/>
  <c r="AD305"/>
  <c r="AC305"/>
  <c r="AB305"/>
  <c r="AA305"/>
  <c r="Z305"/>
  <c r="Y305"/>
  <c r="X305"/>
  <c r="W305"/>
  <c r="V305"/>
  <c r="U305"/>
  <c r="T305"/>
  <c r="AS304"/>
  <c r="AR304"/>
  <c r="AP304"/>
  <c r="AO304"/>
  <c r="AN304"/>
  <c r="AM304"/>
  <c r="AL304"/>
  <c r="AK304"/>
  <c r="AJ304"/>
  <c r="AI304"/>
  <c r="AH304"/>
  <c r="AG304"/>
  <c r="AF304"/>
  <c r="AE304"/>
  <c r="AD304"/>
  <c r="AC304"/>
  <c r="AB304"/>
  <c r="AA304"/>
  <c r="Z304"/>
  <c r="Y304"/>
  <c r="X304"/>
  <c r="W304"/>
  <c r="AT303"/>
  <c r="AS303"/>
  <c r="AS342" s="1"/>
  <c r="AR303"/>
  <c r="AR342" s="1"/>
  <c r="AQ303"/>
  <c r="AP303"/>
  <c r="AP342" s="1"/>
  <c r="AO303"/>
  <c r="AO342" s="1"/>
  <c r="AN303"/>
  <c r="AN342" s="1"/>
  <c r="AM303"/>
  <c r="AM342" s="1"/>
  <c r="AL303"/>
  <c r="AL342" s="1"/>
  <c r="AK303"/>
  <c r="AK342" s="1"/>
  <c r="AJ303"/>
  <c r="AJ342" s="1"/>
  <c r="AI303"/>
  <c r="AI342" s="1"/>
  <c r="AH303"/>
  <c r="AH342" s="1"/>
  <c r="AG303"/>
  <c r="AF303"/>
  <c r="AE303"/>
  <c r="AD303"/>
  <c r="AD342" s="1"/>
  <c r="AC303"/>
  <c r="AC342" s="1"/>
  <c r="AB303"/>
  <c r="AB342" s="1"/>
  <c r="AA303"/>
  <c r="AA342" s="1"/>
  <c r="Z303"/>
  <c r="Y303"/>
  <c r="Y342" s="1"/>
  <c r="X303"/>
  <c r="X342" s="1"/>
  <c r="W303"/>
  <c r="W342" s="1"/>
  <c r="V303"/>
  <c r="U303"/>
  <c r="T303"/>
  <c r="AS293"/>
  <c r="AR293"/>
  <c r="AP293"/>
  <c r="AO293"/>
  <c r="AN293"/>
  <c r="AM293"/>
  <c r="AL293"/>
  <c r="AK293"/>
  <c r="AJ293"/>
  <c r="AI293"/>
  <c r="AH293"/>
  <c r="AG293"/>
  <c r="AF293"/>
  <c r="AE293"/>
  <c r="AD293"/>
  <c r="AC293"/>
  <c r="AB293"/>
  <c r="AA293"/>
  <c r="Z293"/>
  <c r="Y293"/>
  <c r="X293"/>
  <c r="W293"/>
  <c r="AT292"/>
  <c r="AS292"/>
  <c r="AR292"/>
  <c r="AQ292"/>
  <c r="AP292"/>
  <c r="AO292"/>
  <c r="AN292"/>
  <c r="AM292"/>
  <c r="AL292"/>
  <c r="AK292"/>
  <c r="AJ292"/>
  <c r="AI292"/>
  <c r="AH292"/>
  <c r="AG292"/>
  <c r="AF292"/>
  <c r="AE292"/>
  <c r="AD292"/>
  <c r="AC292"/>
  <c r="AB292"/>
  <c r="AA292"/>
  <c r="Z292"/>
  <c r="Y292"/>
  <c r="X292"/>
  <c r="W292"/>
  <c r="V292"/>
  <c r="U292"/>
  <c r="T292"/>
  <c r="AT291"/>
  <c r="AS291"/>
  <c r="AR291"/>
  <c r="AQ291"/>
  <c r="AP291"/>
  <c r="AO291"/>
  <c r="AN291"/>
  <c r="AM291"/>
  <c r="AL291"/>
  <c r="AK291"/>
  <c r="AJ291"/>
  <c r="AI291"/>
  <c r="AH291"/>
  <c r="AG291"/>
  <c r="AF291"/>
  <c r="AE291"/>
  <c r="AD291"/>
  <c r="AC291"/>
  <c r="AB291"/>
  <c r="AA291"/>
  <c r="Z291"/>
  <c r="Y291"/>
  <c r="X291"/>
  <c r="W291"/>
  <c r="V291"/>
  <c r="U291"/>
  <c r="T291"/>
  <c r="AT290"/>
  <c r="AS290"/>
  <c r="AR290"/>
  <c r="AQ290"/>
  <c r="AP290"/>
  <c r="AO290"/>
  <c r="AN290"/>
  <c r="AM290"/>
  <c r="AL290"/>
  <c r="AK290"/>
  <c r="AJ290"/>
  <c r="AI290"/>
  <c r="AH290"/>
  <c r="AG290"/>
  <c r="AF290"/>
  <c r="AE290"/>
  <c r="AD290"/>
  <c r="AC290"/>
  <c r="AB290"/>
  <c r="AA290"/>
  <c r="Z290"/>
  <c r="Y290"/>
  <c r="X290"/>
  <c r="W290"/>
  <c r="V290"/>
  <c r="U290"/>
  <c r="T290"/>
  <c r="AT289"/>
  <c r="AS289"/>
  <c r="AR289"/>
  <c r="AQ289"/>
  <c r="AP289"/>
  <c r="AO289"/>
  <c r="AN289"/>
  <c r="AM289"/>
  <c r="AL289"/>
  <c r="AK289"/>
  <c r="AJ289"/>
  <c r="AI289"/>
  <c r="AH289"/>
  <c r="AG289"/>
  <c r="AF289"/>
  <c r="AE289"/>
  <c r="AD289"/>
  <c r="AC289"/>
  <c r="AB289"/>
  <c r="AA289"/>
  <c r="Z289"/>
  <c r="Y289"/>
  <c r="X289"/>
  <c r="W289"/>
  <c r="V289"/>
  <c r="U289"/>
  <c r="T289"/>
  <c r="AT288"/>
  <c r="AS288"/>
  <c r="AR288"/>
  <c r="AQ288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X288"/>
  <c r="W288"/>
  <c r="V288"/>
  <c r="U288"/>
  <c r="T288"/>
  <c r="AS287"/>
  <c r="AR287"/>
  <c r="AP287"/>
  <c r="AO287"/>
  <c r="AN287"/>
  <c r="AM287"/>
  <c r="AL287"/>
  <c r="AK287"/>
  <c r="AJ287"/>
  <c r="AI287"/>
  <c r="AH287"/>
  <c r="AG287"/>
  <c r="AF287"/>
  <c r="AE287"/>
  <c r="AD287"/>
  <c r="AC287"/>
  <c r="AB287"/>
  <c r="AA287"/>
  <c r="Z287"/>
  <c r="Y287"/>
  <c r="X287"/>
  <c r="W287"/>
  <c r="AT286"/>
  <c r="AS286"/>
  <c r="AR286"/>
  <c r="AQ286"/>
  <c r="AP286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T286"/>
  <c r="AT285"/>
  <c r="AS285"/>
  <c r="AR285"/>
  <c r="AQ285"/>
  <c r="AP285"/>
  <c r="AO285"/>
  <c r="AN285"/>
  <c r="AM285"/>
  <c r="AL285"/>
  <c r="AK285"/>
  <c r="AJ285"/>
  <c r="AI285"/>
  <c r="AH285"/>
  <c r="AG285"/>
  <c r="AF285"/>
  <c r="AE285"/>
  <c r="AD285"/>
  <c r="AC285"/>
  <c r="AB285"/>
  <c r="AA285"/>
  <c r="Z285"/>
  <c r="Y285"/>
  <c r="X285"/>
  <c r="W285"/>
  <c r="V285"/>
  <c r="U285"/>
  <c r="T285"/>
  <c r="AT284"/>
  <c r="AS284"/>
  <c r="AR284"/>
  <c r="AQ284"/>
  <c r="AP284"/>
  <c r="AO284"/>
  <c r="AN284"/>
  <c r="AM284"/>
  <c r="AL284"/>
  <c r="AK284"/>
  <c r="AJ284"/>
  <c r="AI284"/>
  <c r="AH284"/>
  <c r="AG284"/>
  <c r="AF284"/>
  <c r="AE284"/>
  <c r="AD284"/>
  <c r="AC284"/>
  <c r="AB284"/>
  <c r="AA284"/>
  <c r="Z284"/>
  <c r="Y284"/>
  <c r="X284"/>
  <c r="W284"/>
  <c r="V284"/>
  <c r="U284"/>
  <c r="T284"/>
  <c r="AT283"/>
  <c r="AS283"/>
  <c r="AR283"/>
  <c r="AQ283"/>
  <c r="AP283"/>
  <c r="AO283"/>
  <c r="AN283"/>
  <c r="AM283"/>
  <c r="AL283"/>
  <c r="AK283"/>
  <c r="AJ283"/>
  <c r="AI283"/>
  <c r="AH283"/>
  <c r="AG283"/>
  <c r="AF283"/>
  <c r="AE283"/>
  <c r="AD283"/>
  <c r="AC283"/>
  <c r="AB283"/>
  <c r="AA283"/>
  <c r="Z283"/>
  <c r="Y283"/>
  <c r="X283"/>
  <c r="W283"/>
  <c r="V283"/>
  <c r="U283"/>
  <c r="T283"/>
  <c r="AT282"/>
  <c r="AS282"/>
  <c r="AR282"/>
  <c r="AQ282"/>
  <c r="AP282"/>
  <c r="AO282"/>
  <c r="AN282"/>
  <c r="AM282"/>
  <c r="AL282"/>
  <c r="AK282"/>
  <c r="AJ282"/>
  <c r="AI282"/>
  <c r="AH282"/>
  <c r="AG282"/>
  <c r="AF282"/>
  <c r="AE282"/>
  <c r="AD282"/>
  <c r="AC282"/>
  <c r="AB282"/>
  <c r="AA282"/>
  <c r="Z282"/>
  <c r="Y282"/>
  <c r="X282"/>
  <c r="W282"/>
  <c r="V282"/>
  <c r="U282"/>
  <c r="T282"/>
  <c r="AS281"/>
  <c r="AR281"/>
  <c r="AP281"/>
  <c r="AO281"/>
  <c r="AN281"/>
  <c r="AM281"/>
  <c r="AL281"/>
  <c r="AK281"/>
  <c r="AJ281"/>
  <c r="AI281"/>
  <c r="AH281"/>
  <c r="AG281"/>
  <c r="AF281"/>
  <c r="AE281"/>
  <c r="AD281"/>
  <c r="AC281"/>
  <c r="AB281"/>
  <c r="AA281"/>
  <c r="Z281"/>
  <c r="Y281"/>
  <c r="X281"/>
  <c r="W281"/>
  <c r="AT280"/>
  <c r="AS280"/>
  <c r="AR280"/>
  <c r="AQ280"/>
  <c r="AP280"/>
  <c r="AO280"/>
  <c r="AN280"/>
  <c r="AM280"/>
  <c r="AL280"/>
  <c r="AK280"/>
  <c r="AJ280"/>
  <c r="AI280"/>
  <c r="AH280"/>
  <c r="AG280"/>
  <c r="AF280"/>
  <c r="AE280"/>
  <c r="AD280"/>
  <c r="AC280"/>
  <c r="AB280"/>
  <c r="AA280"/>
  <c r="Z280"/>
  <c r="Y280"/>
  <c r="X280"/>
  <c r="W280"/>
  <c r="V280"/>
  <c r="U280"/>
  <c r="T280"/>
  <c r="AT279"/>
  <c r="AS279"/>
  <c r="AR279"/>
  <c r="AQ279"/>
  <c r="AP279"/>
  <c r="AO279"/>
  <c r="AN279"/>
  <c r="AM279"/>
  <c r="AL279"/>
  <c r="AK279"/>
  <c r="AJ279"/>
  <c r="AI279"/>
  <c r="AH279"/>
  <c r="AG279"/>
  <c r="AF279"/>
  <c r="AE279"/>
  <c r="AD279"/>
  <c r="AC279"/>
  <c r="AB279"/>
  <c r="AA279"/>
  <c r="Z279"/>
  <c r="Y279"/>
  <c r="X279"/>
  <c r="W279"/>
  <c r="V279"/>
  <c r="U279"/>
  <c r="T279"/>
  <c r="AT278"/>
  <c r="AS278"/>
  <c r="AR278"/>
  <c r="AQ278"/>
  <c r="AP278"/>
  <c r="AO278"/>
  <c r="AN278"/>
  <c r="AM278"/>
  <c r="AL278"/>
  <c r="AK278"/>
  <c r="AJ278"/>
  <c r="AI278"/>
  <c r="AH278"/>
  <c r="AG278"/>
  <c r="AF278"/>
  <c r="AE278"/>
  <c r="AD278"/>
  <c r="AC278"/>
  <c r="AB278"/>
  <c r="AA278"/>
  <c r="Z278"/>
  <c r="Y278"/>
  <c r="X278"/>
  <c r="W278"/>
  <c r="V278"/>
  <c r="U278"/>
  <c r="T278"/>
  <c r="AT277"/>
  <c r="AS277"/>
  <c r="AR277"/>
  <c r="AQ277"/>
  <c r="AP277"/>
  <c r="AO277"/>
  <c r="AN277"/>
  <c r="AM277"/>
  <c r="AL277"/>
  <c r="AK277"/>
  <c r="AJ277"/>
  <c r="AI277"/>
  <c r="AH277"/>
  <c r="AG277"/>
  <c r="AF277"/>
  <c r="AE277"/>
  <c r="AD277"/>
  <c r="AC277"/>
  <c r="AB277"/>
  <c r="AA277"/>
  <c r="Z277"/>
  <c r="Y277"/>
  <c r="X277"/>
  <c r="W277"/>
  <c r="V277"/>
  <c r="U277"/>
  <c r="T277"/>
  <c r="AT276"/>
  <c r="AS276"/>
  <c r="AR276"/>
  <c r="AQ276"/>
  <c r="AP276"/>
  <c r="AO276"/>
  <c r="AN276"/>
  <c r="AM276"/>
  <c r="AL276"/>
  <c r="AK276"/>
  <c r="AJ276"/>
  <c r="AI276"/>
  <c r="AH276"/>
  <c r="AG276"/>
  <c r="AF276"/>
  <c r="AE276"/>
  <c r="AD276"/>
  <c r="AC276"/>
  <c r="AB276"/>
  <c r="AA276"/>
  <c r="Z276"/>
  <c r="Y276"/>
  <c r="X276"/>
  <c r="W276"/>
  <c r="V276"/>
  <c r="U276"/>
  <c r="T276"/>
  <c r="AS275"/>
  <c r="AR275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AT274"/>
  <c r="AS274"/>
  <c r="AR274"/>
  <c r="AQ274"/>
  <c r="AP274"/>
  <c r="AO274"/>
  <c r="AN274"/>
  <c r="AM274"/>
  <c r="AL274"/>
  <c r="AK274"/>
  <c r="AJ274"/>
  <c r="AI274"/>
  <c r="AH274"/>
  <c r="AG274"/>
  <c r="AF274"/>
  <c r="AE274"/>
  <c r="AD274"/>
  <c r="AC274"/>
  <c r="AB274"/>
  <c r="AA274"/>
  <c r="Z274"/>
  <c r="Y274"/>
  <c r="X274"/>
  <c r="W274"/>
  <c r="V274"/>
  <c r="U274"/>
  <c r="T274"/>
  <c r="AT273"/>
  <c r="AS273"/>
  <c r="AR273"/>
  <c r="AQ273"/>
  <c r="AP273"/>
  <c r="AO273"/>
  <c r="AN273"/>
  <c r="AM273"/>
  <c r="AL273"/>
  <c r="AK273"/>
  <c r="AJ273"/>
  <c r="AI273"/>
  <c r="AH273"/>
  <c r="AG273"/>
  <c r="AF273"/>
  <c r="AE273"/>
  <c r="AD273"/>
  <c r="AC273"/>
  <c r="AB273"/>
  <c r="AA273"/>
  <c r="Z273"/>
  <c r="Y273"/>
  <c r="X273"/>
  <c r="W273"/>
  <c r="V273"/>
  <c r="U273"/>
  <c r="T273"/>
  <c r="AT272"/>
  <c r="AS272"/>
  <c r="AR272"/>
  <c r="AQ272"/>
  <c r="AP272"/>
  <c r="AO272"/>
  <c r="AN272"/>
  <c r="AM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T272"/>
  <c r="AT271"/>
  <c r="AS271"/>
  <c r="AR271"/>
  <c r="AQ271"/>
  <c r="AP271"/>
  <c r="AO271"/>
  <c r="AN271"/>
  <c r="AM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AT270"/>
  <c r="AS270"/>
  <c r="AR270"/>
  <c r="AQ270"/>
  <c r="AP270"/>
  <c r="AO270"/>
  <c r="AN270"/>
  <c r="AM270"/>
  <c r="AL270"/>
  <c r="AK270"/>
  <c r="AJ270"/>
  <c r="AI270"/>
  <c r="AH270"/>
  <c r="AG270"/>
  <c r="AF270"/>
  <c r="AE270"/>
  <c r="AD270"/>
  <c r="AC270"/>
  <c r="AB270"/>
  <c r="AA270"/>
  <c r="Z270"/>
  <c r="Y270"/>
  <c r="X270"/>
  <c r="W270"/>
  <c r="V270"/>
  <c r="U270"/>
  <c r="T270"/>
  <c r="AS269"/>
  <c r="AR269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AT268"/>
  <c r="AS268"/>
  <c r="AR268"/>
  <c r="AQ268"/>
  <c r="AP268"/>
  <c r="AO268"/>
  <c r="AN268"/>
  <c r="AM268"/>
  <c r="AL268"/>
  <c r="AK268"/>
  <c r="AJ268"/>
  <c r="AI268"/>
  <c r="AH268"/>
  <c r="AG268"/>
  <c r="AF268"/>
  <c r="AE268"/>
  <c r="AD268"/>
  <c r="AC268"/>
  <c r="AB268"/>
  <c r="AA268"/>
  <c r="Z268"/>
  <c r="Y268"/>
  <c r="X268"/>
  <c r="W268"/>
  <c r="V268"/>
  <c r="U268"/>
  <c r="T268"/>
  <c r="AT267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AT266"/>
  <c r="AS266"/>
  <c r="AR266"/>
  <c r="AQ266"/>
  <c r="AP266"/>
  <c r="AO266"/>
  <c r="AN266"/>
  <c r="AM266"/>
  <c r="AL266"/>
  <c r="AK266"/>
  <c r="AJ266"/>
  <c r="AI266"/>
  <c r="AH266"/>
  <c r="AG266"/>
  <c r="AF266"/>
  <c r="AE266"/>
  <c r="AD266"/>
  <c r="AC266"/>
  <c r="AB266"/>
  <c r="AA266"/>
  <c r="Z266"/>
  <c r="Y266"/>
  <c r="X266"/>
  <c r="W266"/>
  <c r="V266"/>
  <c r="U266"/>
  <c r="T266"/>
  <c r="AT265"/>
  <c r="AS265"/>
  <c r="AR265"/>
  <c r="AQ265"/>
  <c r="AP265"/>
  <c r="AO265"/>
  <c r="AN265"/>
  <c r="AM265"/>
  <c r="AL265"/>
  <c r="AK265"/>
  <c r="AJ265"/>
  <c r="AI265"/>
  <c r="AH265"/>
  <c r="AG265"/>
  <c r="AF265"/>
  <c r="AE265"/>
  <c r="AD265"/>
  <c r="AC265"/>
  <c r="AB265"/>
  <c r="AA265"/>
  <c r="Z265"/>
  <c r="Y265"/>
  <c r="X265"/>
  <c r="W265"/>
  <c r="V265"/>
  <c r="U265"/>
  <c r="T265"/>
  <c r="AT264"/>
  <c r="AS264"/>
  <c r="AR264"/>
  <c r="AQ264"/>
  <c r="AP264"/>
  <c r="AO264"/>
  <c r="AN264"/>
  <c r="AM264"/>
  <c r="AL264"/>
  <c r="AK264"/>
  <c r="AJ264"/>
  <c r="AI264"/>
  <c r="AH264"/>
  <c r="AG264"/>
  <c r="AF264"/>
  <c r="AE264"/>
  <c r="AD264"/>
  <c r="AC264"/>
  <c r="AB264"/>
  <c r="AA264"/>
  <c r="Z264"/>
  <c r="Y264"/>
  <c r="X264"/>
  <c r="W264"/>
  <c r="V264"/>
  <c r="U264"/>
  <c r="T264"/>
  <c r="AS263"/>
  <c r="AR263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AT262"/>
  <c r="AS262"/>
  <c r="AR262"/>
  <c r="AQ262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AT261"/>
  <c r="AS261"/>
  <c r="AR261"/>
  <c r="AQ261"/>
  <c r="AP261"/>
  <c r="AO261"/>
  <c r="AN261"/>
  <c r="AM261"/>
  <c r="AL261"/>
  <c r="AK261"/>
  <c r="AJ261"/>
  <c r="AI261"/>
  <c r="AH261"/>
  <c r="AG261"/>
  <c r="AF261"/>
  <c r="AE261"/>
  <c r="AD261"/>
  <c r="AC261"/>
  <c r="AB261"/>
  <c r="AA261"/>
  <c r="Z261"/>
  <c r="Y261"/>
  <c r="X261"/>
  <c r="W261"/>
  <c r="V261"/>
  <c r="U261"/>
  <c r="T261"/>
  <c r="AT260"/>
  <c r="AS260"/>
  <c r="AR260"/>
  <c r="AQ260"/>
  <c r="AP260"/>
  <c r="AO260"/>
  <c r="AN260"/>
  <c r="AM260"/>
  <c r="AL260"/>
  <c r="AK260"/>
  <c r="AJ260"/>
  <c r="AI260"/>
  <c r="AH260"/>
  <c r="AG260"/>
  <c r="AF260"/>
  <c r="AE260"/>
  <c r="AD260"/>
  <c r="AC260"/>
  <c r="AB260"/>
  <c r="AA260"/>
  <c r="Z260"/>
  <c r="Y260"/>
  <c r="X260"/>
  <c r="W260"/>
  <c r="V260"/>
  <c r="U260"/>
  <c r="T260"/>
  <c r="AT259"/>
  <c r="AS259"/>
  <c r="AR259"/>
  <c r="AQ259"/>
  <c r="AP259"/>
  <c r="AO259"/>
  <c r="AN259"/>
  <c r="AM259"/>
  <c r="AL259"/>
  <c r="AK259"/>
  <c r="AJ259"/>
  <c r="AI259"/>
  <c r="AH259"/>
  <c r="AG259"/>
  <c r="AF259"/>
  <c r="AE259"/>
  <c r="AD259"/>
  <c r="AC259"/>
  <c r="AB259"/>
  <c r="AA259"/>
  <c r="Z259"/>
  <c r="Y259"/>
  <c r="X259"/>
  <c r="W259"/>
  <c r="V259"/>
  <c r="U259"/>
  <c r="T259"/>
  <c r="AT258"/>
  <c r="AS258"/>
  <c r="AS301" s="1"/>
  <c r="AR258"/>
  <c r="AR301" s="1"/>
  <c r="AQ258"/>
  <c r="AP258"/>
  <c r="AP301" s="1"/>
  <c r="AO258"/>
  <c r="AN258"/>
  <c r="AN301" s="1"/>
  <c r="AM258"/>
  <c r="AM301" s="1"/>
  <c r="AL258"/>
  <c r="AL301" s="1"/>
  <c r="AK258"/>
  <c r="AK301" s="1"/>
  <c r="AJ258"/>
  <c r="AJ301" s="1"/>
  <c r="AI258"/>
  <c r="AI301" s="1"/>
  <c r="AH258"/>
  <c r="AG258"/>
  <c r="AG301" s="1"/>
  <c r="AF258"/>
  <c r="AE258"/>
  <c r="AE301" s="1"/>
  <c r="AD258"/>
  <c r="AD301" s="1"/>
  <c r="AC258"/>
  <c r="AC301" s="1"/>
  <c r="AB258"/>
  <c r="AB301" s="1"/>
  <c r="AA258"/>
  <c r="AA301" s="1"/>
  <c r="Z258"/>
  <c r="Z301" s="1"/>
  <c r="Y258"/>
  <c r="Y301" s="1"/>
  <c r="X258"/>
  <c r="X301" s="1"/>
  <c r="W258"/>
  <c r="W301" s="1"/>
  <c r="V258"/>
  <c r="U258"/>
  <c r="T258"/>
  <c r="AS300"/>
  <c r="AR300"/>
  <c r="AQ300"/>
  <c r="AP300"/>
  <c r="AO300"/>
  <c r="AN300"/>
  <c r="AM300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AS299"/>
  <c r="AR299"/>
  <c r="AQ299"/>
  <c r="AP299"/>
  <c r="AO299"/>
  <c r="AN299"/>
  <c r="AM299"/>
  <c r="AL299"/>
  <c r="AK299"/>
  <c r="AJ299"/>
  <c r="AI299"/>
  <c r="AH299"/>
  <c r="AG299"/>
  <c r="AF299"/>
  <c r="AE299"/>
  <c r="AD299"/>
  <c r="AC299"/>
  <c r="AB299"/>
  <c r="AA299"/>
  <c r="Z299"/>
  <c r="Y299"/>
  <c r="X299"/>
  <c r="W299"/>
  <c r="V299"/>
  <c r="U299"/>
  <c r="T299"/>
  <c r="AS298"/>
  <c r="AR298"/>
  <c r="AQ298"/>
  <c r="AP298"/>
  <c r="AO298"/>
  <c r="AN298"/>
  <c r="AM298"/>
  <c r="AL298"/>
  <c r="AK298"/>
  <c r="AJ298"/>
  <c r="AI298"/>
  <c r="AH298"/>
  <c r="AG298"/>
  <c r="AF298"/>
  <c r="AE298"/>
  <c r="AD298"/>
  <c r="AC298"/>
  <c r="AB298"/>
  <c r="AA298"/>
  <c r="Z298"/>
  <c r="Y298"/>
  <c r="X298"/>
  <c r="W298"/>
  <c r="V298"/>
  <c r="U298"/>
  <c r="T298"/>
  <c r="AS297"/>
  <c r="AR297"/>
  <c r="AQ297"/>
  <c r="AP297"/>
  <c r="AO297"/>
  <c r="AN297"/>
  <c r="AM297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AS296"/>
  <c r="AR296"/>
  <c r="AQ296"/>
  <c r="AP296"/>
  <c r="AO296"/>
  <c r="AN296"/>
  <c r="AM296"/>
  <c r="AL296"/>
  <c r="AK296"/>
  <c r="AJ296"/>
  <c r="AI296"/>
  <c r="AH296"/>
  <c r="AG296"/>
  <c r="AF296"/>
  <c r="AE296"/>
  <c r="AD296"/>
  <c r="AC296"/>
  <c r="AB296"/>
  <c r="AA296"/>
  <c r="Z296"/>
  <c r="Y296"/>
  <c r="X296"/>
  <c r="W296"/>
  <c r="V296"/>
  <c r="U296"/>
  <c r="T296"/>
  <c r="AS295"/>
  <c r="AR295"/>
  <c r="AQ295"/>
  <c r="AP295"/>
  <c r="AO295"/>
  <c r="AN295"/>
  <c r="AM295"/>
  <c r="AL295"/>
  <c r="AK295"/>
  <c r="AJ295"/>
  <c r="AI295"/>
  <c r="AH295"/>
  <c r="AG295"/>
  <c r="AF295"/>
  <c r="AE295"/>
  <c r="AD295"/>
  <c r="AC295"/>
  <c r="AB295"/>
  <c r="AA295"/>
  <c r="Z295"/>
  <c r="Y295"/>
  <c r="X295"/>
  <c r="W295"/>
  <c r="V295"/>
  <c r="U295"/>
  <c r="T295"/>
  <c r="AT300"/>
  <c r="AT299"/>
  <c r="AT298"/>
  <c r="AT297"/>
  <c r="AT296"/>
  <c r="AT295"/>
  <c r="AW300"/>
  <c r="AV300"/>
  <c r="AW299"/>
  <c r="AV299"/>
  <c r="AW298"/>
  <c r="AV298"/>
  <c r="AW297"/>
  <c r="AV297"/>
  <c r="AW296"/>
  <c r="AV296"/>
  <c r="AW295"/>
  <c r="AV295"/>
  <c r="AV293"/>
  <c r="AV292"/>
  <c r="AV291"/>
  <c r="AV290"/>
  <c r="AV289"/>
  <c r="AV288"/>
  <c r="AV287"/>
  <c r="AV286"/>
  <c r="AV285"/>
  <c r="AV284"/>
  <c r="AV283"/>
  <c r="AV282"/>
  <c r="AV281"/>
  <c r="AV280"/>
  <c r="AV279"/>
  <c r="AV278"/>
  <c r="AV277"/>
  <c r="AV276"/>
  <c r="AV275"/>
  <c r="AV274"/>
  <c r="AV273"/>
  <c r="AV272"/>
  <c r="AV271"/>
  <c r="AV270"/>
  <c r="AV269"/>
  <c r="AV268"/>
  <c r="AV267"/>
  <c r="AV266"/>
  <c r="AV265"/>
  <c r="AV264"/>
  <c r="AV263"/>
  <c r="AV262"/>
  <c r="AV261"/>
  <c r="AV260"/>
  <c r="AV259"/>
  <c r="AV258"/>
  <c r="AV301" s="1"/>
  <c r="AW292"/>
  <c r="AW291"/>
  <c r="AW290"/>
  <c r="AW289"/>
  <c r="AW288"/>
  <c r="AW286"/>
  <c r="AW285"/>
  <c r="AW284"/>
  <c r="AW283"/>
  <c r="AW282"/>
  <c r="AW280"/>
  <c r="AW279"/>
  <c r="AW278"/>
  <c r="AW277"/>
  <c r="AW276"/>
  <c r="AW274"/>
  <c r="AW273"/>
  <c r="AW272"/>
  <c r="AW271"/>
  <c r="AW270"/>
  <c r="AW268"/>
  <c r="AW267"/>
  <c r="AW266"/>
  <c r="AW265"/>
  <c r="AW264"/>
  <c r="AW262"/>
  <c r="AW261"/>
  <c r="AW260"/>
  <c r="AW259"/>
  <c r="AW258"/>
  <c r="AS255"/>
  <c r="AR255"/>
  <c r="AP255"/>
  <c r="AO255"/>
  <c r="AN255"/>
  <c r="AM255"/>
  <c r="AK255"/>
  <c r="AJ255"/>
  <c r="AI255"/>
  <c r="AH255"/>
  <c r="AG255"/>
  <c r="AF255"/>
  <c r="AE255"/>
  <c r="AD255"/>
  <c r="AC255"/>
  <c r="AB255"/>
  <c r="AA255"/>
  <c r="Z255"/>
  <c r="Y255"/>
  <c r="X255"/>
  <c r="W255"/>
  <c r="AT254"/>
  <c r="AS254"/>
  <c r="AR254"/>
  <c r="AQ254"/>
  <c r="AP254"/>
  <c r="AO254"/>
  <c r="AN254"/>
  <c r="AM254"/>
  <c r="AL254"/>
  <c r="AK254"/>
  <c r="AJ254"/>
  <c r="AI254"/>
  <c r="AH254"/>
  <c r="AG254"/>
  <c r="AF254"/>
  <c r="AE254"/>
  <c r="AD254"/>
  <c r="AC254"/>
  <c r="AB254"/>
  <c r="AA254"/>
  <c r="Z254"/>
  <c r="Y254"/>
  <c r="X254"/>
  <c r="W254"/>
  <c r="V254"/>
  <c r="U254"/>
  <c r="T254"/>
  <c r="AS253"/>
  <c r="AR253"/>
  <c r="AP253"/>
  <c r="AO253"/>
  <c r="AN253"/>
  <c r="AM253"/>
  <c r="AK253"/>
  <c r="AJ253"/>
  <c r="AI253"/>
  <c r="AH253"/>
  <c r="AG253"/>
  <c r="AF253"/>
  <c r="AE253"/>
  <c r="AD253"/>
  <c r="AC253"/>
  <c r="AB253"/>
  <c r="AA253"/>
  <c r="Z253"/>
  <c r="Y253"/>
  <c r="X253"/>
  <c r="W253"/>
  <c r="AT252"/>
  <c r="AS252"/>
  <c r="AR252"/>
  <c r="AQ252"/>
  <c r="AP252"/>
  <c r="AO252"/>
  <c r="AN252"/>
  <c r="AM252"/>
  <c r="AL252"/>
  <c r="AK252"/>
  <c r="AJ252"/>
  <c r="AI252"/>
  <c r="AH252"/>
  <c r="AG252"/>
  <c r="AF252"/>
  <c r="AE252"/>
  <c r="AD252"/>
  <c r="AC252"/>
  <c r="AB252"/>
  <c r="AA252"/>
  <c r="Z252"/>
  <c r="Y252"/>
  <c r="X252"/>
  <c r="W252"/>
  <c r="V252"/>
  <c r="U252"/>
  <c r="T252"/>
  <c r="AT251"/>
  <c r="AS251"/>
  <c r="AR251"/>
  <c r="AQ251"/>
  <c r="AP251"/>
  <c r="AO251"/>
  <c r="AN251"/>
  <c r="AM251"/>
  <c r="AL251"/>
  <c r="AK251"/>
  <c r="AJ251"/>
  <c r="AI251"/>
  <c r="AH251"/>
  <c r="AG251"/>
  <c r="AF251"/>
  <c r="AE251"/>
  <c r="AD251"/>
  <c r="AC251"/>
  <c r="AB251"/>
  <c r="AA251"/>
  <c r="Z251"/>
  <c r="Y251"/>
  <c r="X251"/>
  <c r="W251"/>
  <c r="V251"/>
  <c r="U251"/>
  <c r="T251"/>
  <c r="AS250"/>
  <c r="AR250"/>
  <c r="AP250"/>
  <c r="AO250"/>
  <c r="AN250"/>
  <c r="AM250"/>
  <c r="AK250"/>
  <c r="AJ250"/>
  <c r="AI250"/>
  <c r="AH250"/>
  <c r="AG250"/>
  <c r="AF250"/>
  <c r="AE250"/>
  <c r="AD250"/>
  <c r="AC250"/>
  <c r="AB250"/>
  <c r="AA250"/>
  <c r="Z250"/>
  <c r="Y250"/>
  <c r="X250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AT248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AS247"/>
  <c r="AR247"/>
  <c r="AP247"/>
  <c r="AO247"/>
  <c r="AN247"/>
  <c r="AK247"/>
  <c r="AJ247"/>
  <c r="AI247"/>
  <c r="AH247"/>
  <c r="AG247"/>
  <c r="AF247"/>
  <c r="AE247"/>
  <c r="AD247"/>
  <c r="AC247"/>
  <c r="AB247"/>
  <c r="AA247"/>
  <c r="Z247"/>
  <c r="Y247"/>
  <c r="X247"/>
  <c r="W247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AT245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AS244"/>
  <c r="AR244"/>
  <c r="AP244"/>
  <c r="AO244"/>
  <c r="AN244"/>
  <c r="AK244"/>
  <c r="AJ244"/>
  <c r="AI244"/>
  <c r="AH244"/>
  <c r="AG244"/>
  <c r="AF244"/>
  <c r="AE244"/>
  <c r="AD244"/>
  <c r="AC244"/>
  <c r="AB244"/>
  <c r="AA244"/>
  <c r="Z244"/>
  <c r="Y244"/>
  <c r="AT243"/>
  <c r="AS243"/>
  <c r="AR243"/>
  <c r="AQ243"/>
  <c r="AP243"/>
  <c r="AO243"/>
  <c r="AN243"/>
  <c r="AM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AT242"/>
  <c r="AS242"/>
  <c r="AR242"/>
  <c r="AQ242"/>
  <c r="AP242"/>
  <c r="AO242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AS241"/>
  <c r="AR241"/>
  <c r="AP241"/>
  <c r="AO241"/>
  <c r="AN241"/>
  <c r="AM241"/>
  <c r="AK241"/>
  <c r="AJ241"/>
  <c r="AI241"/>
  <c r="AH241"/>
  <c r="AG241"/>
  <c r="AF241"/>
  <c r="AE241"/>
  <c r="AD241"/>
  <c r="AC241"/>
  <c r="AB241"/>
  <c r="AA241"/>
  <c r="Z241"/>
  <c r="Y241"/>
  <c r="X241"/>
  <c r="W241"/>
  <c r="AT240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AS239"/>
  <c r="AR239"/>
  <c r="AP239"/>
  <c r="AO239"/>
  <c r="AN239"/>
  <c r="AM239"/>
  <c r="AK239"/>
  <c r="AJ239"/>
  <c r="AI239"/>
  <c r="AH239"/>
  <c r="AG239"/>
  <c r="AF239"/>
  <c r="AE239"/>
  <c r="AD239"/>
  <c r="AC239"/>
  <c r="AB239"/>
  <c r="AA239"/>
  <c r="Z239"/>
  <c r="Y239"/>
  <c r="X239"/>
  <c r="W239"/>
  <c r="AT238"/>
  <c r="AS238"/>
  <c r="AR238"/>
  <c r="AQ238"/>
  <c r="AP238"/>
  <c r="AO238"/>
  <c r="AN238"/>
  <c r="AM238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U238"/>
  <c r="T238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AS236"/>
  <c r="AR236"/>
  <c r="AP236"/>
  <c r="AO236"/>
  <c r="AN236"/>
  <c r="AM236"/>
  <c r="AK236"/>
  <c r="AJ236"/>
  <c r="AI236"/>
  <c r="AH236"/>
  <c r="AG236"/>
  <c r="AF236"/>
  <c r="AE236"/>
  <c r="AD236"/>
  <c r="AC236"/>
  <c r="AB236"/>
  <c r="AA236"/>
  <c r="Z236"/>
  <c r="Y236"/>
  <c r="X236"/>
  <c r="AT235"/>
  <c r="AS235"/>
  <c r="AR235"/>
  <c r="AQ235"/>
  <c r="AP235"/>
  <c r="AO235"/>
  <c r="AN235"/>
  <c r="AM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AT234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AS233"/>
  <c r="AR233"/>
  <c r="AP233"/>
  <c r="AO233"/>
  <c r="AN233"/>
  <c r="AK233"/>
  <c r="AJ233"/>
  <c r="AI233"/>
  <c r="AH233"/>
  <c r="AG233"/>
  <c r="AF233"/>
  <c r="AE233"/>
  <c r="AD233"/>
  <c r="AC233"/>
  <c r="AB233"/>
  <c r="AA233"/>
  <c r="Z233"/>
  <c r="Y233"/>
  <c r="X233"/>
  <c r="W233"/>
  <c r="AT232"/>
  <c r="AS232"/>
  <c r="AR232"/>
  <c r="AQ232"/>
  <c r="AP232"/>
  <c r="AO232"/>
  <c r="AN232"/>
  <c r="AM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T232"/>
  <c r="AT231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AS230"/>
  <c r="AR230"/>
  <c r="AP230"/>
  <c r="AO230"/>
  <c r="AN230"/>
  <c r="AK230"/>
  <c r="AJ230"/>
  <c r="AI230"/>
  <c r="AH230"/>
  <c r="AG230"/>
  <c r="AF230"/>
  <c r="AE230"/>
  <c r="AD230"/>
  <c r="AC230"/>
  <c r="AB230"/>
  <c r="AA230"/>
  <c r="Z230"/>
  <c r="Y230"/>
  <c r="AT229"/>
  <c r="AS229"/>
  <c r="AR229"/>
  <c r="AQ229"/>
  <c r="AP229"/>
  <c r="AO229"/>
  <c r="AN229"/>
  <c r="AM229"/>
  <c r="AL229"/>
  <c r="AK229"/>
  <c r="AJ229"/>
  <c r="AI229"/>
  <c r="AH229"/>
  <c r="AG229"/>
  <c r="AF229"/>
  <c r="AE229"/>
  <c r="AD229"/>
  <c r="AC229"/>
  <c r="AB229"/>
  <c r="AA229"/>
  <c r="Z229"/>
  <c r="Y229"/>
  <c r="X229"/>
  <c r="W229"/>
  <c r="V229"/>
  <c r="U229"/>
  <c r="AT228"/>
  <c r="AS228"/>
  <c r="AS256" s="1"/>
  <c r="AR228"/>
  <c r="AQ228"/>
  <c r="AP228"/>
  <c r="AP256" s="1"/>
  <c r="AO228"/>
  <c r="AO256" s="1"/>
  <c r="AN228"/>
  <c r="AN256" s="1"/>
  <c r="AM228"/>
  <c r="AL228"/>
  <c r="AK228"/>
  <c r="AK256" s="1"/>
  <c r="AJ228"/>
  <c r="AJ256" s="1"/>
  <c r="AI228"/>
  <c r="AH228"/>
  <c r="AH256" s="1"/>
  <c r="AG228"/>
  <c r="AG256" s="1"/>
  <c r="AF228"/>
  <c r="AF256" s="1"/>
  <c r="AE228"/>
  <c r="AE256" s="1"/>
  <c r="AD228"/>
  <c r="AD256" s="1"/>
  <c r="AC228"/>
  <c r="AC256" s="1"/>
  <c r="AB228"/>
  <c r="AB256" s="1"/>
  <c r="AA228"/>
  <c r="AA256" s="1"/>
  <c r="Z228"/>
  <c r="Z256" s="1"/>
  <c r="Y228"/>
  <c r="Y256" s="1"/>
  <c r="X228"/>
  <c r="W228"/>
  <c r="V228"/>
  <c r="U228"/>
  <c r="T228"/>
  <c r="AV255"/>
  <c r="AW254"/>
  <c r="AV254"/>
  <c r="AV253"/>
  <c r="AW252"/>
  <c r="AV252"/>
  <c r="AW251"/>
  <c r="AV251"/>
  <c r="AV250"/>
  <c r="AW249"/>
  <c r="AV249"/>
  <c r="AW248"/>
  <c r="AV248"/>
  <c r="AV247"/>
  <c r="AW246"/>
  <c r="AV246"/>
  <c r="AW245"/>
  <c r="AV245"/>
  <c r="AV244"/>
  <c r="AW243"/>
  <c r="AV243"/>
  <c r="AW242"/>
  <c r="AV242"/>
  <c r="AV241"/>
  <c r="AW240"/>
  <c r="AV240"/>
  <c r="AV239"/>
  <c r="AW238"/>
  <c r="AV238"/>
  <c r="AW237"/>
  <c r="AV237"/>
  <c r="AV236"/>
  <c r="AW235"/>
  <c r="AV235"/>
  <c r="AW234"/>
  <c r="AV234"/>
  <c r="AV233"/>
  <c r="AW232"/>
  <c r="AV232"/>
  <c r="AW231"/>
  <c r="AV231"/>
  <c r="AV230"/>
  <c r="AW229"/>
  <c r="AV229"/>
  <c r="AW228"/>
  <c r="AV228"/>
  <c r="AV256" s="1"/>
  <c r="AT225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AT224"/>
  <c r="AS224"/>
  <c r="AR224"/>
  <c r="AQ224"/>
  <c r="AP224"/>
  <c r="AO224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T224"/>
  <c r="AT223"/>
  <c r="AS223"/>
  <c r="AR223"/>
  <c r="AQ223"/>
  <c r="AP223"/>
  <c r="AO223"/>
  <c r="AN223"/>
  <c r="AM223"/>
  <c r="AL223"/>
  <c r="AK223"/>
  <c r="AJ223"/>
  <c r="AI223"/>
  <c r="AH223"/>
  <c r="AG223"/>
  <c r="AF223"/>
  <c r="AE223"/>
  <c r="AD223"/>
  <c r="AC223"/>
  <c r="AB223"/>
  <c r="AA223"/>
  <c r="Z223"/>
  <c r="Y223"/>
  <c r="X223"/>
  <c r="W223"/>
  <c r="V223"/>
  <c r="U223"/>
  <c r="T223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AT221"/>
  <c r="AS221"/>
  <c r="AR221"/>
  <c r="AQ22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AT220"/>
  <c r="AS220"/>
  <c r="AR220"/>
  <c r="AQ220"/>
  <c r="AP220"/>
  <c r="AO220"/>
  <c r="AN220"/>
  <c r="AM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AT218"/>
  <c r="AS218"/>
  <c r="AR218"/>
  <c r="AQ218"/>
  <c r="AP218"/>
  <c r="AO218"/>
  <c r="AN218"/>
  <c r="AM218"/>
  <c r="AL218"/>
  <c r="AK218"/>
  <c r="AJ218"/>
  <c r="AI218"/>
  <c r="AH218"/>
  <c r="AG218"/>
  <c r="AF218"/>
  <c r="AE218"/>
  <c r="AD218"/>
  <c r="AC218"/>
  <c r="AB218"/>
  <c r="AA218"/>
  <c r="Z218"/>
  <c r="Y218"/>
  <c r="X218"/>
  <c r="W218"/>
  <c r="V218"/>
  <c r="U218"/>
  <c r="T218"/>
  <c r="AT217"/>
  <c r="AS217"/>
  <c r="AR217"/>
  <c r="AQ217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AT216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T216"/>
  <c r="AT215"/>
  <c r="AS215"/>
  <c r="AR215"/>
  <c r="AQ215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AT211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X211"/>
  <c r="W211"/>
  <c r="V211"/>
  <c r="U211"/>
  <c r="T211"/>
  <c r="AT210"/>
  <c r="AS210"/>
  <c r="AR210"/>
  <c r="AQ210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Z210"/>
  <c r="Y210"/>
  <c r="X210"/>
  <c r="W210"/>
  <c r="V210"/>
  <c r="U210"/>
  <c r="T210"/>
  <c r="AT209"/>
  <c r="AS209"/>
  <c r="AR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AT208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AT205"/>
  <c r="AS205"/>
  <c r="AR205"/>
  <c r="AQ205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T200"/>
  <c r="AT199"/>
  <c r="AS199"/>
  <c r="AR199"/>
  <c r="AQ199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AT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AT194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AT193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AT188"/>
  <c r="AS188"/>
  <c r="AR188"/>
  <c r="AQ188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AT185"/>
  <c r="AS185"/>
  <c r="AR185"/>
  <c r="AQ185"/>
  <c r="AP185"/>
  <c r="AO185"/>
  <c r="AN185"/>
  <c r="AM185"/>
  <c r="AL185"/>
  <c r="AK185"/>
  <c r="AJ185"/>
  <c r="AI185"/>
  <c r="AH185"/>
  <c r="AG185"/>
  <c r="AF185"/>
  <c r="AE185"/>
  <c r="AD185"/>
  <c r="AC185"/>
  <c r="AB185"/>
  <c r="AA185"/>
  <c r="Z185"/>
  <c r="Y185"/>
  <c r="X185"/>
  <c r="W185"/>
  <c r="V185"/>
  <c r="U185"/>
  <c r="T185"/>
  <c r="AT184"/>
  <c r="AS184"/>
  <c r="AR184"/>
  <c r="AQ184"/>
  <c r="AP184"/>
  <c r="AO184"/>
  <c r="AN184"/>
  <c r="AM184"/>
  <c r="AL184"/>
  <c r="AK184"/>
  <c r="AJ184"/>
  <c r="AI184"/>
  <c r="AH184"/>
  <c r="AG184"/>
  <c r="AF184"/>
  <c r="AE184"/>
  <c r="AD184"/>
  <c r="AC184"/>
  <c r="AB184"/>
  <c r="AA184"/>
  <c r="Z184"/>
  <c r="Y184"/>
  <c r="X184"/>
  <c r="W184"/>
  <c r="V184"/>
  <c r="U184"/>
  <c r="T184"/>
  <c r="AT183"/>
  <c r="AS183"/>
  <c r="AR183"/>
  <c r="AQ183"/>
  <c r="AP183"/>
  <c r="AO183"/>
  <c r="AN183"/>
  <c r="AM183"/>
  <c r="AL183"/>
  <c r="AK183"/>
  <c r="AJ183"/>
  <c r="AI183"/>
  <c r="AH183"/>
  <c r="AG183"/>
  <c r="AF183"/>
  <c r="AE183"/>
  <c r="AD183"/>
  <c r="AC183"/>
  <c r="AB183"/>
  <c r="AA183"/>
  <c r="Z183"/>
  <c r="Y183"/>
  <c r="X183"/>
  <c r="W183"/>
  <c r="V183"/>
  <c r="U183"/>
  <c r="T183"/>
  <c r="AT182"/>
  <c r="AT226" s="1"/>
  <c r="AS182"/>
  <c r="AS226" s="1"/>
  <c r="AR182"/>
  <c r="AR226" s="1"/>
  <c r="AQ182"/>
  <c r="AQ226" s="1"/>
  <c r="AP182"/>
  <c r="AP226" s="1"/>
  <c r="AO182"/>
  <c r="AO226" s="1"/>
  <c r="AN182"/>
  <c r="AM182"/>
  <c r="AM226" s="1"/>
  <c r="AL182"/>
  <c r="AL226" s="1"/>
  <c r="AK182"/>
  <c r="AK226" s="1"/>
  <c r="AJ182"/>
  <c r="AJ226" s="1"/>
  <c r="AI182"/>
  <c r="AI226" s="1"/>
  <c r="AH182"/>
  <c r="AG182"/>
  <c r="AG226" s="1"/>
  <c r="AF182"/>
  <c r="AF226" s="1"/>
  <c r="AE182"/>
  <c r="AD182"/>
  <c r="AD226" s="1"/>
  <c r="AC182"/>
  <c r="AC226" s="1"/>
  <c r="AB182"/>
  <c r="AB226" s="1"/>
  <c r="AA182"/>
  <c r="AA226" s="1"/>
  <c r="Z182"/>
  <c r="Z226" s="1"/>
  <c r="Y182"/>
  <c r="X182"/>
  <c r="X226" s="1"/>
  <c r="W182"/>
  <c r="W226" s="1"/>
  <c r="V182"/>
  <c r="U182"/>
  <c r="U226" s="1"/>
  <c r="T182"/>
  <c r="AW225"/>
  <c r="AV225"/>
  <c r="AW224"/>
  <c r="AV224"/>
  <c r="AW223"/>
  <c r="AV223"/>
  <c r="AW222"/>
  <c r="AV222"/>
  <c r="AW221"/>
  <c r="AV221"/>
  <c r="AW220"/>
  <c r="AV220"/>
  <c r="AW218"/>
  <c r="AV218"/>
  <c r="AW217"/>
  <c r="AV217"/>
  <c r="AW216"/>
  <c r="AV216"/>
  <c r="AW215"/>
  <c r="AV215"/>
  <c r="AW214"/>
  <c r="AV214"/>
  <c r="AW213"/>
  <c r="AV213"/>
  <c r="AW212"/>
  <c r="AV212"/>
  <c r="AW211"/>
  <c r="AV211"/>
  <c r="AW210"/>
  <c r="AV210"/>
  <c r="AW209"/>
  <c r="AV209"/>
  <c r="AW208"/>
  <c r="AV208"/>
  <c r="AW207"/>
  <c r="AV207"/>
  <c r="AW206"/>
  <c r="AV206"/>
  <c r="AW205"/>
  <c r="AV205"/>
  <c r="AW204"/>
  <c r="AV204"/>
  <c r="AW203"/>
  <c r="AV203"/>
  <c r="AW202"/>
  <c r="AV202"/>
  <c r="AW201"/>
  <c r="AV201"/>
  <c r="AW199"/>
  <c r="AV199"/>
  <c r="AW198"/>
  <c r="AV198"/>
  <c r="AW197"/>
  <c r="AV197"/>
  <c r="AW196"/>
  <c r="AV196"/>
  <c r="AW195"/>
  <c r="AV195"/>
  <c r="AW194"/>
  <c r="AV194"/>
  <c r="AW193"/>
  <c r="AV193"/>
  <c r="AW192"/>
  <c r="AV192"/>
  <c r="AW191"/>
  <c r="AV191"/>
  <c r="AW190"/>
  <c r="AV190"/>
  <c r="AW189"/>
  <c r="AV189"/>
  <c r="AW188"/>
  <c r="AV188"/>
  <c r="AW187"/>
  <c r="AV187"/>
  <c r="AW186"/>
  <c r="AV186"/>
  <c r="AW185"/>
  <c r="AV185"/>
  <c r="AW184"/>
  <c r="AV184"/>
  <c r="AW183"/>
  <c r="AV183"/>
  <c r="AW182"/>
  <c r="AW226" s="1"/>
  <c r="AV182"/>
  <c r="AV226" s="1"/>
  <c r="AT179"/>
  <c r="AS179"/>
  <c r="AR179"/>
  <c r="AQ179"/>
  <c r="AP179"/>
  <c r="AO179"/>
  <c r="AN179"/>
  <c r="AM179"/>
  <c r="AL179"/>
  <c r="AK179"/>
  <c r="AJ179"/>
  <c r="AI179"/>
  <c r="AH179"/>
  <c r="AG179"/>
  <c r="AF179"/>
  <c r="AE179"/>
  <c r="AD179"/>
  <c r="AC179"/>
  <c r="AB179"/>
  <c r="AA179"/>
  <c r="Z179"/>
  <c r="Y179"/>
  <c r="X179"/>
  <c r="W179"/>
  <c r="V179"/>
  <c r="U179"/>
  <c r="T179"/>
  <c r="AT178"/>
  <c r="AS178"/>
  <c r="AR178"/>
  <c r="AQ178"/>
  <c r="AP178"/>
  <c r="AO178"/>
  <c r="AN178"/>
  <c r="AM178"/>
  <c r="AL178"/>
  <c r="AK178"/>
  <c r="AJ178"/>
  <c r="AI178"/>
  <c r="AH178"/>
  <c r="AG178"/>
  <c r="AF178"/>
  <c r="AE178"/>
  <c r="AD178"/>
  <c r="AC178"/>
  <c r="AB178"/>
  <c r="AA178"/>
  <c r="Z178"/>
  <c r="Y178"/>
  <c r="X178"/>
  <c r="W178"/>
  <c r="V178"/>
  <c r="U178"/>
  <c r="T178"/>
  <c r="AT177"/>
  <c r="AS177"/>
  <c r="AR177"/>
  <c r="AQ177"/>
  <c r="AP177"/>
  <c r="AO177"/>
  <c r="AN177"/>
  <c r="AM177"/>
  <c r="AL177"/>
  <c r="AK177"/>
  <c r="AJ177"/>
  <c r="AI177"/>
  <c r="AH177"/>
  <c r="AG177"/>
  <c r="AF177"/>
  <c r="AE177"/>
  <c r="AD177"/>
  <c r="AC177"/>
  <c r="AB177"/>
  <c r="AA177"/>
  <c r="Z177"/>
  <c r="Y177"/>
  <c r="X177"/>
  <c r="W177"/>
  <c r="V177"/>
  <c r="U177"/>
  <c r="T177"/>
  <c r="AT176"/>
  <c r="AS176"/>
  <c r="AR176"/>
  <c r="AQ176"/>
  <c r="AP176"/>
  <c r="AO176"/>
  <c r="AN176"/>
  <c r="AM176"/>
  <c r="AL176"/>
  <c r="AK176"/>
  <c r="AJ176"/>
  <c r="AI176"/>
  <c r="AH176"/>
  <c r="AG176"/>
  <c r="AF176"/>
  <c r="AE176"/>
  <c r="AD176"/>
  <c r="AC176"/>
  <c r="AB176"/>
  <c r="AA176"/>
  <c r="Z176"/>
  <c r="Y176"/>
  <c r="X176"/>
  <c r="W176"/>
  <c r="V176"/>
  <c r="U176"/>
  <c r="T176"/>
  <c r="AT175"/>
  <c r="AS175"/>
  <c r="AR175"/>
  <c r="AQ175"/>
  <c r="AP175"/>
  <c r="AO175"/>
  <c r="AN175"/>
  <c r="AM175"/>
  <c r="AL175"/>
  <c r="AK175"/>
  <c r="AJ175"/>
  <c r="AI175"/>
  <c r="AH175"/>
  <c r="AG175"/>
  <c r="AF175"/>
  <c r="AE175"/>
  <c r="AD175"/>
  <c r="AC175"/>
  <c r="AB175"/>
  <c r="AA175"/>
  <c r="Z175"/>
  <c r="Y175"/>
  <c r="X175"/>
  <c r="W175"/>
  <c r="V175"/>
  <c r="U175"/>
  <c r="T175"/>
  <c r="AT174"/>
  <c r="AS174"/>
  <c r="AR174"/>
  <c r="AQ174"/>
  <c r="AP174"/>
  <c r="AO174"/>
  <c r="AN174"/>
  <c r="AM174"/>
  <c r="AL174"/>
  <c r="AK174"/>
  <c r="AJ174"/>
  <c r="AI174"/>
  <c r="AH174"/>
  <c r="AG174"/>
  <c r="AF174"/>
  <c r="AE174"/>
  <c r="AD174"/>
  <c r="AC174"/>
  <c r="AB174"/>
  <c r="AA174"/>
  <c r="Z174"/>
  <c r="Y174"/>
  <c r="X174"/>
  <c r="W174"/>
  <c r="V174"/>
  <c r="U174"/>
  <c r="T174"/>
  <c r="AW179"/>
  <c r="AV179"/>
  <c r="AW178"/>
  <c r="AV178"/>
  <c r="AW177"/>
  <c r="AV177"/>
  <c r="AW176"/>
  <c r="AV176"/>
  <c r="AW175"/>
  <c r="AV175"/>
  <c r="AW174"/>
  <c r="AV174"/>
  <c r="AW172"/>
  <c r="AV172"/>
  <c r="AW171"/>
  <c r="AV171"/>
  <c r="AW170"/>
  <c r="AV170"/>
  <c r="AW169"/>
  <c r="AV169"/>
  <c r="AW168"/>
  <c r="AV168"/>
  <c r="AW167"/>
  <c r="AV167"/>
  <c r="AW166"/>
  <c r="AV166"/>
  <c r="AW165"/>
  <c r="AV165"/>
  <c r="AW164"/>
  <c r="AV164"/>
  <c r="AW163"/>
  <c r="AV163"/>
  <c r="AW162"/>
  <c r="AV162"/>
  <c r="AW161"/>
  <c r="AV161"/>
  <c r="AV160"/>
  <c r="AW159"/>
  <c r="AV159"/>
  <c r="AV158"/>
  <c r="AW157"/>
  <c r="AV157"/>
  <c r="AW156"/>
  <c r="AV156"/>
  <c r="AW155"/>
  <c r="AV155"/>
  <c r="AW154"/>
  <c r="AV154"/>
  <c r="AW153"/>
  <c r="AV153"/>
  <c r="AW152"/>
  <c r="AV152"/>
  <c r="AW151"/>
  <c r="AV151"/>
  <c r="AW150"/>
  <c r="AV150"/>
  <c r="AW149"/>
  <c r="AV149"/>
  <c r="AW148"/>
  <c r="AV148"/>
  <c r="AW147"/>
  <c r="AV147"/>
  <c r="AW146"/>
  <c r="AV146"/>
  <c r="AW145"/>
  <c r="AV145"/>
  <c r="AW144"/>
  <c r="AV144"/>
  <c r="AV143"/>
  <c r="AW142"/>
  <c r="AV142"/>
  <c r="AV141"/>
  <c r="AW140"/>
  <c r="AV140"/>
  <c r="AW139"/>
  <c r="AV139"/>
  <c r="AV180" s="1"/>
  <c r="AT172"/>
  <c r="AS172"/>
  <c r="AR172"/>
  <c r="AQ172"/>
  <c r="AP172"/>
  <c r="AO172"/>
  <c r="AN172"/>
  <c r="AM172"/>
  <c r="AL172"/>
  <c r="AK172"/>
  <c r="AJ172"/>
  <c r="AI172"/>
  <c r="AH172"/>
  <c r="AG172"/>
  <c r="AF172"/>
  <c r="AE172"/>
  <c r="AD172"/>
  <c r="AC172"/>
  <c r="AB172"/>
  <c r="AA172"/>
  <c r="Z172"/>
  <c r="Y172"/>
  <c r="X172"/>
  <c r="W172"/>
  <c r="V172"/>
  <c r="U172"/>
  <c r="T172"/>
  <c r="AT171"/>
  <c r="AS171"/>
  <c r="AR171"/>
  <c r="AQ171"/>
  <c r="AP171"/>
  <c r="AO171"/>
  <c r="AN171"/>
  <c r="AM171"/>
  <c r="AL171"/>
  <c r="AK171"/>
  <c r="AJ171"/>
  <c r="AI171"/>
  <c r="AH171"/>
  <c r="AG171"/>
  <c r="AF171"/>
  <c r="AE171"/>
  <c r="AD171"/>
  <c r="AC171"/>
  <c r="AB171"/>
  <c r="AA171"/>
  <c r="Z171"/>
  <c r="Y171"/>
  <c r="X171"/>
  <c r="W171"/>
  <c r="V171"/>
  <c r="U171"/>
  <c r="T171"/>
  <c r="AT170"/>
  <c r="AS170"/>
  <c r="AR170"/>
  <c r="AQ170"/>
  <c r="AP170"/>
  <c r="AO170"/>
  <c r="AN170"/>
  <c r="AM170"/>
  <c r="AL170"/>
  <c r="AK170"/>
  <c r="AJ170"/>
  <c r="AI170"/>
  <c r="AH170"/>
  <c r="AG170"/>
  <c r="AF170"/>
  <c r="AE170"/>
  <c r="AD170"/>
  <c r="AC170"/>
  <c r="AB170"/>
  <c r="AA170"/>
  <c r="Z170"/>
  <c r="Y170"/>
  <c r="X170"/>
  <c r="W170"/>
  <c r="V170"/>
  <c r="U170"/>
  <c r="T170"/>
  <c r="AT169"/>
  <c r="AS169"/>
  <c r="AR169"/>
  <c r="AQ169"/>
  <c r="AP169"/>
  <c r="AO169"/>
  <c r="AN169"/>
  <c r="AM169"/>
  <c r="AL169"/>
  <c r="AK169"/>
  <c r="AJ169"/>
  <c r="AI169"/>
  <c r="AH169"/>
  <c r="AG169"/>
  <c r="AF169"/>
  <c r="AE169"/>
  <c r="AD169"/>
  <c r="AC169"/>
  <c r="AB169"/>
  <c r="AA169"/>
  <c r="Z169"/>
  <c r="Y169"/>
  <c r="X169"/>
  <c r="W169"/>
  <c r="V169"/>
  <c r="U169"/>
  <c r="T169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AT167"/>
  <c r="AS167"/>
  <c r="AR167"/>
  <c r="AQ167"/>
  <c r="AP167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Y167"/>
  <c r="X167"/>
  <c r="W167"/>
  <c r="V167"/>
  <c r="U167"/>
  <c r="T167"/>
  <c r="AT166"/>
  <c r="AS166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AT165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AT164"/>
  <c r="AS164"/>
  <c r="AR164"/>
  <c r="AQ164"/>
  <c r="AP164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AT163"/>
  <c r="AS163"/>
  <c r="AR163"/>
  <c r="AQ163"/>
  <c r="AP163"/>
  <c r="AO163"/>
  <c r="AN163"/>
  <c r="AM163"/>
  <c r="AL163"/>
  <c r="AK163"/>
  <c r="AJ163"/>
  <c r="AI163"/>
  <c r="AH163"/>
  <c r="AG163"/>
  <c r="AF163"/>
  <c r="AE163"/>
  <c r="AD163"/>
  <c r="AC163"/>
  <c r="AB163"/>
  <c r="AA163"/>
  <c r="Z163"/>
  <c r="Y163"/>
  <c r="X163"/>
  <c r="W163"/>
  <c r="V163"/>
  <c r="U163"/>
  <c r="T163"/>
  <c r="AT162"/>
  <c r="AS162"/>
  <c r="AR162"/>
  <c r="AQ162"/>
  <c r="AP162"/>
  <c r="AO162"/>
  <c r="AN162"/>
  <c r="AM162"/>
  <c r="AL162"/>
  <c r="AK162"/>
  <c r="AJ162"/>
  <c r="AI162"/>
  <c r="AH162"/>
  <c r="AG162"/>
  <c r="AF162"/>
  <c r="AE162"/>
  <c r="AD162"/>
  <c r="AC162"/>
  <c r="AB162"/>
  <c r="AA162"/>
  <c r="Z162"/>
  <c r="Y162"/>
  <c r="X162"/>
  <c r="W162"/>
  <c r="V162"/>
  <c r="U162"/>
  <c r="T162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AS160"/>
  <c r="AP160"/>
  <c r="AO160"/>
  <c r="AN160"/>
  <c r="AM160"/>
  <c r="AK160"/>
  <c r="AJ160"/>
  <c r="AI160"/>
  <c r="AH160"/>
  <c r="AG160"/>
  <c r="AF160"/>
  <c r="AE160"/>
  <c r="AD160"/>
  <c r="AC160"/>
  <c r="AB160"/>
  <c r="AA160"/>
  <c r="Z160"/>
  <c r="Y160"/>
  <c r="AT159"/>
  <c r="AS159"/>
  <c r="AR159"/>
  <c r="AQ159"/>
  <c r="AP159"/>
  <c r="AO159"/>
  <c r="AN159"/>
  <c r="AM159"/>
  <c r="AL159"/>
  <c r="AK159"/>
  <c r="AJ159"/>
  <c r="AI159"/>
  <c r="AH159"/>
  <c r="AG159"/>
  <c r="AF159"/>
  <c r="AE159"/>
  <c r="AD159"/>
  <c r="AC159"/>
  <c r="AB159"/>
  <c r="AA159"/>
  <c r="Z159"/>
  <c r="Y159"/>
  <c r="X159"/>
  <c r="W159"/>
  <c r="V159"/>
  <c r="U159"/>
  <c r="T159"/>
  <c r="AS158"/>
  <c r="AP158"/>
  <c r="AO158"/>
  <c r="AN158"/>
  <c r="AM158"/>
  <c r="AK158"/>
  <c r="AJ158"/>
  <c r="AI158"/>
  <c r="AH158"/>
  <c r="AG158"/>
  <c r="AF158"/>
  <c r="AE158"/>
  <c r="AD158"/>
  <c r="AC158"/>
  <c r="AB158"/>
  <c r="AA158"/>
  <c r="Z158"/>
  <c r="Y158"/>
  <c r="AT157"/>
  <c r="AS157"/>
  <c r="AR157"/>
  <c r="AQ157"/>
  <c r="AP157"/>
  <c r="AO157"/>
  <c r="AN157"/>
  <c r="AM157"/>
  <c r="AL157"/>
  <c r="AK157"/>
  <c r="AJ157"/>
  <c r="AI157"/>
  <c r="AH157"/>
  <c r="AG157"/>
  <c r="AF157"/>
  <c r="AE157"/>
  <c r="AD157"/>
  <c r="AC157"/>
  <c r="AB157"/>
  <c r="AA157"/>
  <c r="Z157"/>
  <c r="Y157"/>
  <c r="X157"/>
  <c r="W157"/>
  <c r="V157"/>
  <c r="U157"/>
  <c r="T157"/>
  <c r="AT156"/>
  <c r="AS156"/>
  <c r="AR156"/>
  <c r="AQ156"/>
  <c r="AP156"/>
  <c r="AO156"/>
  <c r="AN156"/>
  <c r="AM156"/>
  <c r="AL156"/>
  <c r="AK156"/>
  <c r="AJ156"/>
  <c r="AI156"/>
  <c r="AH156"/>
  <c r="AG156"/>
  <c r="AF156"/>
  <c r="AE156"/>
  <c r="AD156"/>
  <c r="AC156"/>
  <c r="AB156"/>
  <c r="AA156"/>
  <c r="Z156"/>
  <c r="Y156"/>
  <c r="X156"/>
  <c r="W156"/>
  <c r="V156"/>
  <c r="U156"/>
  <c r="T156"/>
  <c r="AT155"/>
  <c r="AS155"/>
  <c r="AR155"/>
  <c r="AQ155"/>
  <c r="AP155"/>
  <c r="AO155"/>
  <c r="AN155"/>
  <c r="AM155"/>
  <c r="AL155"/>
  <c r="AK155"/>
  <c r="AJ155"/>
  <c r="AI155"/>
  <c r="AH155"/>
  <c r="AG155"/>
  <c r="AF155"/>
  <c r="AE155"/>
  <c r="AD155"/>
  <c r="AC155"/>
  <c r="AB155"/>
  <c r="AA155"/>
  <c r="Z155"/>
  <c r="Y155"/>
  <c r="X155"/>
  <c r="W155"/>
  <c r="V155"/>
  <c r="U155"/>
  <c r="T155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AT153"/>
  <c r="AS153"/>
  <c r="AR153"/>
  <c r="AQ153"/>
  <c r="AP153"/>
  <c r="AO153"/>
  <c r="AN153"/>
  <c r="AM153"/>
  <c r="AL153"/>
  <c r="AK153"/>
  <c r="AJ153"/>
  <c r="AI153"/>
  <c r="AH153"/>
  <c r="AG153"/>
  <c r="AF153"/>
  <c r="AE153"/>
  <c r="AD153"/>
  <c r="AC153"/>
  <c r="AB153"/>
  <c r="AA153"/>
  <c r="Z153"/>
  <c r="Y153"/>
  <c r="X153"/>
  <c r="W153"/>
  <c r="V153"/>
  <c r="U153"/>
  <c r="T153"/>
  <c r="AT152"/>
  <c r="AS152"/>
  <c r="AR152"/>
  <c r="AQ152"/>
  <c r="AP152"/>
  <c r="AO152"/>
  <c r="AN152"/>
  <c r="AM152"/>
  <c r="AL152"/>
  <c r="AK152"/>
  <c r="AJ152"/>
  <c r="AI152"/>
  <c r="AH152"/>
  <c r="AG152"/>
  <c r="AF152"/>
  <c r="AE152"/>
  <c r="AD152"/>
  <c r="AC152"/>
  <c r="AB152"/>
  <c r="AA152"/>
  <c r="Z152"/>
  <c r="Y152"/>
  <c r="X152"/>
  <c r="W152"/>
  <c r="V152"/>
  <c r="U152"/>
  <c r="T152"/>
  <c r="AT151"/>
  <c r="AS151"/>
  <c r="AR151"/>
  <c r="AQ151"/>
  <c r="AP151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AT150"/>
  <c r="AS150"/>
  <c r="AR150"/>
  <c r="AQ150"/>
  <c r="AP150"/>
  <c r="AO150"/>
  <c r="AN150"/>
  <c r="AM150"/>
  <c r="AL150"/>
  <c r="AK150"/>
  <c r="AJ150"/>
  <c r="AI150"/>
  <c r="AH150"/>
  <c r="AG150"/>
  <c r="AF150"/>
  <c r="AE150"/>
  <c r="AD150"/>
  <c r="AC150"/>
  <c r="AB150"/>
  <c r="AA150"/>
  <c r="Z150"/>
  <c r="Y150"/>
  <c r="X150"/>
  <c r="W150"/>
  <c r="V150"/>
  <c r="U150"/>
  <c r="T150"/>
  <c r="AT149"/>
  <c r="AS149"/>
  <c r="AR149"/>
  <c r="AQ149"/>
  <c r="AP149"/>
  <c r="AO149"/>
  <c r="AN149"/>
  <c r="AM149"/>
  <c r="AL149"/>
  <c r="AK149"/>
  <c r="AJ149"/>
  <c r="AI149"/>
  <c r="AH149"/>
  <c r="AG149"/>
  <c r="AF149"/>
  <c r="AE149"/>
  <c r="AD149"/>
  <c r="AC149"/>
  <c r="AB149"/>
  <c r="AA149"/>
  <c r="Z149"/>
  <c r="Y149"/>
  <c r="X149"/>
  <c r="W149"/>
  <c r="V149"/>
  <c r="U149"/>
  <c r="T149"/>
  <c r="AT148"/>
  <c r="AS148"/>
  <c r="AR148"/>
  <c r="AQ148"/>
  <c r="AP148"/>
  <c r="AO148"/>
  <c r="AN148"/>
  <c r="AM148"/>
  <c r="AL148"/>
  <c r="AK148"/>
  <c r="AJ148"/>
  <c r="AI148"/>
  <c r="AH148"/>
  <c r="AG148"/>
  <c r="AF148"/>
  <c r="AE148"/>
  <c r="AD148"/>
  <c r="AC148"/>
  <c r="AB148"/>
  <c r="AA148"/>
  <c r="Z148"/>
  <c r="Y148"/>
  <c r="X148"/>
  <c r="W148"/>
  <c r="V148"/>
  <c r="U148"/>
  <c r="T148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AT146"/>
  <c r="AS146"/>
  <c r="AR146"/>
  <c r="AQ146"/>
  <c r="AP146"/>
  <c r="AO146"/>
  <c r="AN146"/>
  <c r="AM146"/>
  <c r="AL146"/>
  <c r="AK146"/>
  <c r="AJ146"/>
  <c r="AI146"/>
  <c r="AH146"/>
  <c r="AG146"/>
  <c r="AF146"/>
  <c r="AE146"/>
  <c r="AD146"/>
  <c r="AC146"/>
  <c r="AB146"/>
  <c r="AA146"/>
  <c r="Z146"/>
  <c r="Y146"/>
  <c r="X146"/>
  <c r="W146"/>
  <c r="V146"/>
  <c r="U146"/>
  <c r="T146"/>
  <c r="AT145"/>
  <c r="AS145"/>
  <c r="AR145"/>
  <c r="AQ145"/>
  <c r="AP145"/>
  <c r="AO145"/>
  <c r="AN145"/>
  <c r="AM145"/>
  <c r="AL145"/>
  <c r="AK145"/>
  <c r="AJ145"/>
  <c r="AI145"/>
  <c r="AH145"/>
  <c r="AG145"/>
  <c r="AF145"/>
  <c r="AE145"/>
  <c r="AD145"/>
  <c r="AC145"/>
  <c r="AB145"/>
  <c r="AA145"/>
  <c r="Z145"/>
  <c r="Y145"/>
  <c r="X145"/>
  <c r="W145"/>
  <c r="V145"/>
  <c r="U145"/>
  <c r="T145"/>
  <c r="AT144"/>
  <c r="AS144"/>
  <c r="AR144"/>
  <c r="AQ144"/>
  <c r="AP144"/>
  <c r="AO144"/>
  <c r="AN144"/>
  <c r="AM144"/>
  <c r="AL144"/>
  <c r="AK144"/>
  <c r="AJ144"/>
  <c r="AI144"/>
  <c r="AH144"/>
  <c r="AG144"/>
  <c r="AF144"/>
  <c r="AE144"/>
  <c r="AD144"/>
  <c r="AC144"/>
  <c r="AB144"/>
  <c r="AA144"/>
  <c r="Z144"/>
  <c r="Y144"/>
  <c r="X144"/>
  <c r="W144"/>
  <c r="V144"/>
  <c r="U144"/>
  <c r="T144"/>
  <c r="AS143"/>
  <c r="AP143"/>
  <c r="AO143"/>
  <c r="AN143"/>
  <c r="AM143"/>
  <c r="AK143"/>
  <c r="AJ143"/>
  <c r="AI143"/>
  <c r="AH143"/>
  <c r="AG143"/>
  <c r="AF143"/>
  <c r="AE143"/>
  <c r="AD143"/>
  <c r="AC143"/>
  <c r="AB143"/>
  <c r="AA143"/>
  <c r="Z143"/>
  <c r="Y143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AS141"/>
  <c r="AP141"/>
  <c r="AO141"/>
  <c r="AN141"/>
  <c r="AM141"/>
  <c r="AK141"/>
  <c r="AJ141"/>
  <c r="AI141"/>
  <c r="AH141"/>
  <c r="AG141"/>
  <c r="AF141"/>
  <c r="AE141"/>
  <c r="AD141"/>
  <c r="AC141"/>
  <c r="AB141"/>
  <c r="AA141"/>
  <c r="Z141"/>
  <c r="Y141"/>
  <c r="AT140"/>
  <c r="AS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AT139"/>
  <c r="AS139"/>
  <c r="AS180" s="1"/>
  <c r="AQ139"/>
  <c r="AP139"/>
  <c r="AP180" s="1"/>
  <c r="AO139"/>
  <c r="AO180" s="1"/>
  <c r="AN139"/>
  <c r="AN180" s="1"/>
  <c r="AM139"/>
  <c r="AM180" s="1"/>
  <c r="AL139"/>
  <c r="AK139"/>
  <c r="AK180" s="1"/>
  <c r="AJ139"/>
  <c r="AJ180" s="1"/>
  <c r="AI139"/>
  <c r="AH139"/>
  <c r="AH180" s="1"/>
  <c r="AG139"/>
  <c r="AG180" s="1"/>
  <c r="AF139"/>
  <c r="AF180" s="1"/>
  <c r="AE139"/>
  <c r="AE180" s="1"/>
  <c r="AD139"/>
  <c r="AD180" s="1"/>
  <c r="AC139"/>
  <c r="AC180" s="1"/>
  <c r="AB139"/>
  <c r="AA139"/>
  <c r="AA180" s="1"/>
  <c r="Z139"/>
  <c r="Y139"/>
  <c r="Y180" s="1"/>
  <c r="X139"/>
  <c r="W139"/>
  <c r="V139"/>
  <c r="U139"/>
  <c r="AW136"/>
  <c r="AV136"/>
  <c r="AW135"/>
  <c r="AV135"/>
  <c r="AW134"/>
  <c r="AV134"/>
  <c r="AW133"/>
  <c r="AV133"/>
  <c r="AW132"/>
  <c r="AV132"/>
  <c r="AW131"/>
  <c r="AV131"/>
  <c r="AW130"/>
  <c r="AV130"/>
  <c r="AW129"/>
  <c r="AV129"/>
  <c r="AW128"/>
  <c r="AV128"/>
  <c r="AW127"/>
  <c r="AV127"/>
  <c r="AW126"/>
  <c r="AV126"/>
  <c r="AW125"/>
  <c r="AV125"/>
  <c r="AW124"/>
  <c r="AV124"/>
  <c r="AW123"/>
  <c r="AV123"/>
  <c r="AW122"/>
  <c r="AV122"/>
  <c r="AW121"/>
  <c r="AV121"/>
  <c r="AW120"/>
  <c r="AV120"/>
  <c r="AW119"/>
  <c r="AV119"/>
  <c r="AW118"/>
  <c r="AV118"/>
  <c r="AW117"/>
  <c r="AV117"/>
  <c r="AW116"/>
  <c r="AV116"/>
  <c r="AW115"/>
  <c r="AV115"/>
  <c r="AW114"/>
  <c r="AV114"/>
  <c r="AW113"/>
  <c r="AV113"/>
  <c r="AW112"/>
  <c r="AV112"/>
  <c r="AW111"/>
  <c r="AV111"/>
  <c r="AW110"/>
  <c r="AV110"/>
  <c r="AW109"/>
  <c r="AV109"/>
  <c r="AW108"/>
  <c r="AV108"/>
  <c r="AW107"/>
  <c r="AV107"/>
  <c r="AW106"/>
  <c r="AV106"/>
  <c r="AW105"/>
  <c r="AV105"/>
  <c r="AW104"/>
  <c r="AV104"/>
  <c r="AW103"/>
  <c r="AV103"/>
  <c r="AW102"/>
  <c r="AV102"/>
  <c r="AW101"/>
  <c r="AV101"/>
  <c r="AW100"/>
  <c r="AV100"/>
  <c r="AW99"/>
  <c r="AV99"/>
  <c r="AW98"/>
  <c r="AV98"/>
  <c r="AW97"/>
  <c r="AV97"/>
  <c r="AW96"/>
  <c r="AV96"/>
  <c r="AW95"/>
  <c r="AV95"/>
  <c r="AW94"/>
  <c r="AV94"/>
  <c r="AW93"/>
  <c r="AV93"/>
  <c r="AW92"/>
  <c r="AV92"/>
  <c r="AW91"/>
  <c r="AV91"/>
  <c r="AW90"/>
  <c r="AV90"/>
  <c r="AW89"/>
  <c r="AV89"/>
  <c r="AW88"/>
  <c r="AV88"/>
  <c r="AW87"/>
  <c r="AV87"/>
  <c r="AW86"/>
  <c r="AW137" s="1"/>
  <c r="AV86"/>
  <c r="AT136"/>
  <c r="AS136"/>
  <c r="AR136"/>
  <c r="AQ136"/>
  <c r="AP136"/>
  <c r="AO136"/>
  <c r="AN136"/>
  <c r="AM136"/>
  <c r="AL136"/>
  <c r="AK136"/>
  <c r="AJ136"/>
  <c r="AI136"/>
  <c r="AH136"/>
  <c r="AG136"/>
  <c r="AF136"/>
  <c r="AE136"/>
  <c r="AD136"/>
  <c r="AC136"/>
  <c r="AB136"/>
  <c r="AA136"/>
  <c r="Z136"/>
  <c r="Y136"/>
  <c r="X136"/>
  <c r="W136"/>
  <c r="V136"/>
  <c r="U136"/>
  <c r="T136"/>
  <c r="AT135"/>
  <c r="AS135"/>
  <c r="AR135"/>
  <c r="AQ135"/>
  <c r="AP135"/>
  <c r="AO135"/>
  <c r="AN135"/>
  <c r="AM135"/>
  <c r="AL135"/>
  <c r="AK135"/>
  <c r="AJ135"/>
  <c r="AI135"/>
  <c r="AH135"/>
  <c r="AG135"/>
  <c r="AF135"/>
  <c r="AE135"/>
  <c r="AD135"/>
  <c r="AC135"/>
  <c r="AB135"/>
  <c r="AA135"/>
  <c r="Z135"/>
  <c r="Y135"/>
  <c r="X135"/>
  <c r="W135"/>
  <c r="V135"/>
  <c r="U135"/>
  <c r="T135"/>
  <c r="AT134"/>
  <c r="AS134"/>
  <c r="AR134"/>
  <c r="AQ134"/>
  <c r="AP134"/>
  <c r="AO134"/>
  <c r="AN134"/>
  <c r="AM134"/>
  <c r="AL134"/>
  <c r="AK134"/>
  <c r="AJ134"/>
  <c r="AI134"/>
  <c r="AH134"/>
  <c r="AG134"/>
  <c r="AF134"/>
  <c r="AE134"/>
  <c r="AD134"/>
  <c r="AC134"/>
  <c r="AB134"/>
  <c r="AA134"/>
  <c r="Z134"/>
  <c r="Y134"/>
  <c r="X134"/>
  <c r="W134"/>
  <c r="V134"/>
  <c r="U134"/>
  <c r="T134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AT131"/>
  <c r="AS131"/>
  <c r="AR131"/>
  <c r="AQ131"/>
  <c r="AP131"/>
  <c r="AO131"/>
  <c r="AN131"/>
  <c r="AM131"/>
  <c r="AL131"/>
  <c r="AK131"/>
  <c r="AJ131"/>
  <c r="AI131"/>
  <c r="AH131"/>
  <c r="AG131"/>
  <c r="AF131"/>
  <c r="AE131"/>
  <c r="AD131"/>
  <c r="AC131"/>
  <c r="AB131"/>
  <c r="AA131"/>
  <c r="Z131"/>
  <c r="Y131"/>
  <c r="X131"/>
  <c r="W131"/>
  <c r="V131"/>
  <c r="U131"/>
  <c r="T131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AT128"/>
  <c r="AS128"/>
  <c r="AR128"/>
  <c r="AQ128"/>
  <c r="AP128"/>
  <c r="AO128"/>
  <c r="AN128"/>
  <c r="AM128"/>
  <c r="AL128"/>
  <c r="AK128"/>
  <c r="AJ128"/>
  <c r="AI128"/>
  <c r="AH128"/>
  <c r="AG128"/>
  <c r="AF128"/>
  <c r="AE128"/>
  <c r="AD128"/>
  <c r="AC128"/>
  <c r="AB128"/>
  <c r="AA128"/>
  <c r="Z128"/>
  <c r="Y128"/>
  <c r="X128"/>
  <c r="W128"/>
  <c r="V128"/>
  <c r="U128"/>
  <c r="T128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AT123"/>
  <c r="AS123"/>
  <c r="AR123"/>
  <c r="AQ123"/>
  <c r="AP123"/>
  <c r="AO123"/>
  <c r="AN123"/>
  <c r="AM123"/>
  <c r="AL123"/>
  <c r="AK123"/>
  <c r="AJ123"/>
  <c r="AI123"/>
  <c r="AH123"/>
  <c r="AG123"/>
  <c r="AF123"/>
  <c r="AE123"/>
  <c r="AD123"/>
  <c r="AC123"/>
  <c r="AB123"/>
  <c r="AA123"/>
  <c r="Z123"/>
  <c r="Y123"/>
  <c r="X123"/>
  <c r="W123"/>
  <c r="V123"/>
  <c r="U123"/>
  <c r="T123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AT117"/>
  <c r="AS117"/>
  <c r="AR117"/>
  <c r="AQ117"/>
  <c r="AP117"/>
  <c r="AO117"/>
  <c r="AN117"/>
  <c r="AM117"/>
  <c r="AL117"/>
  <c r="AK117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AT116"/>
  <c r="AS116"/>
  <c r="AR116"/>
  <c r="AQ116"/>
  <c r="AP116"/>
  <c r="AO116"/>
  <c r="AN116"/>
  <c r="AM116"/>
  <c r="AL116"/>
  <c r="AK116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AT86"/>
  <c r="AT137" s="1"/>
  <c r="AS86"/>
  <c r="AS137" s="1"/>
  <c r="AR86"/>
  <c r="AR137" s="1"/>
  <c r="AQ86"/>
  <c r="AQ137" s="1"/>
  <c r="AP86"/>
  <c r="AP137" s="1"/>
  <c r="AO86"/>
  <c r="AO137" s="1"/>
  <c r="AN86"/>
  <c r="AM86"/>
  <c r="AM137" s="1"/>
  <c r="AL86"/>
  <c r="AL137" s="1"/>
  <c r="AK86"/>
  <c r="AJ86"/>
  <c r="AJ137" s="1"/>
  <c r="AI86"/>
  <c r="AI137" s="1"/>
  <c r="AH86"/>
  <c r="AH137" s="1"/>
  <c r="AG86"/>
  <c r="AG137" s="1"/>
  <c r="AF86"/>
  <c r="AF137" s="1"/>
  <c r="AE86"/>
  <c r="AE137" s="1"/>
  <c r="AD86"/>
  <c r="AD137" s="1"/>
  <c r="AC86"/>
  <c r="AC137" s="1"/>
  <c r="AB86"/>
  <c r="AB137" s="1"/>
  <c r="AA86"/>
  <c r="AA137" s="1"/>
  <c r="Z86"/>
  <c r="Z137" s="1"/>
  <c r="Y86"/>
  <c r="Y137" s="1"/>
  <c r="X86"/>
  <c r="X137" s="1"/>
  <c r="W86"/>
  <c r="W137" s="1"/>
  <c r="V86"/>
  <c r="V137" s="1"/>
  <c r="U86"/>
  <c r="U137" s="1"/>
  <c r="T86"/>
  <c r="T137" s="1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AW82"/>
  <c r="AV82"/>
  <c r="AW81"/>
  <c r="AV81"/>
  <c r="AW80"/>
  <c r="AV80"/>
  <c r="AW79"/>
  <c r="AV79"/>
  <c r="AW78"/>
  <c r="AV78"/>
  <c r="AW77"/>
  <c r="AV77"/>
  <c r="AW75"/>
  <c r="AV75"/>
  <c r="AW74"/>
  <c r="AV74"/>
  <c r="AW73"/>
  <c r="AV73"/>
  <c r="AW72"/>
  <c r="AV72"/>
  <c r="AW71"/>
  <c r="AV71"/>
  <c r="AW70"/>
  <c r="AV70"/>
  <c r="AW69"/>
  <c r="AV69"/>
  <c r="AW68"/>
  <c r="AV68"/>
  <c r="AW67"/>
  <c r="AV67"/>
  <c r="AW66"/>
  <c r="AV66"/>
  <c r="AW65"/>
  <c r="AV65"/>
  <c r="AW64"/>
  <c r="AV64"/>
  <c r="AW63"/>
  <c r="AV63"/>
  <c r="AW62"/>
  <c r="AV62"/>
  <c r="AW61"/>
  <c r="AV61"/>
  <c r="AW60"/>
  <c r="AV60"/>
  <c r="AW59"/>
  <c r="AV59"/>
  <c r="AW58"/>
  <c r="AV58"/>
  <c r="AW57"/>
  <c r="AV57"/>
  <c r="AW56"/>
  <c r="AV56"/>
  <c r="AW55"/>
  <c r="AV55"/>
  <c r="AW54"/>
  <c r="AV54"/>
  <c r="AW53"/>
  <c r="AV53"/>
  <c r="AW52"/>
  <c r="AV52"/>
  <c r="AW51"/>
  <c r="AV51"/>
  <c r="AW50"/>
  <c r="AV50"/>
  <c r="AW49"/>
  <c r="AV49"/>
  <c r="AW48"/>
  <c r="AW83" s="1"/>
  <c r="AV48"/>
  <c r="AV83" s="1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AT54"/>
  <c r="AS54"/>
  <c r="AR54"/>
  <c r="AQ54"/>
  <c r="AO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AT53"/>
  <c r="AS53"/>
  <c r="AR53"/>
  <c r="AQ53"/>
  <c r="AP53"/>
  <c r="AO53"/>
  <c r="AN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AT48"/>
  <c r="AS48"/>
  <c r="AR48"/>
  <c r="AQ48"/>
  <c r="AP48"/>
  <c r="AN48"/>
  <c r="AN83" s="1"/>
  <c r="AM48"/>
  <c r="AM83" s="1"/>
  <c r="Z48"/>
  <c r="Y48"/>
  <c r="X48"/>
  <c r="W48"/>
  <c r="V48"/>
  <c r="U48"/>
  <c r="G361"/>
  <c r="F361"/>
  <c r="E361"/>
  <c r="D361"/>
  <c r="C361"/>
  <c r="A361"/>
  <c r="G360"/>
  <c r="F360"/>
  <c r="E360"/>
  <c r="D360"/>
  <c r="C360"/>
  <c r="A360"/>
  <c r="G359"/>
  <c r="F359"/>
  <c r="E359"/>
  <c r="D359"/>
  <c r="C359"/>
  <c r="A359"/>
  <c r="G358"/>
  <c r="F358"/>
  <c r="E358"/>
  <c r="D358"/>
  <c r="C358"/>
  <c r="A358"/>
  <c r="G357"/>
  <c r="F357"/>
  <c r="E357"/>
  <c r="D357"/>
  <c r="C357"/>
  <c r="A357"/>
  <c r="G356"/>
  <c r="F356"/>
  <c r="E356"/>
  <c r="D356"/>
  <c r="C356"/>
  <c r="A356"/>
  <c r="G355"/>
  <c r="F355"/>
  <c r="E355"/>
  <c r="D355"/>
  <c r="C355"/>
  <c r="A355"/>
  <c r="G354"/>
  <c r="F354"/>
  <c r="E354"/>
  <c r="D354"/>
  <c r="C354"/>
  <c r="A354"/>
  <c r="G353"/>
  <c r="F353"/>
  <c r="E353"/>
  <c r="D353"/>
  <c r="C353"/>
  <c r="A353"/>
  <c r="G352"/>
  <c r="F352"/>
  <c r="E352"/>
  <c r="D352"/>
  <c r="C352"/>
  <c r="A352"/>
  <c r="G351"/>
  <c r="F351"/>
  <c r="E351"/>
  <c r="D351"/>
  <c r="C351"/>
  <c r="A351"/>
  <c r="G350"/>
  <c r="F350"/>
  <c r="E350"/>
  <c r="D350"/>
  <c r="C350"/>
  <c r="A350"/>
  <c r="G349"/>
  <c r="F349"/>
  <c r="E349"/>
  <c r="D349"/>
  <c r="C349"/>
  <c r="A349"/>
  <c r="G348"/>
  <c r="F348"/>
  <c r="E348"/>
  <c r="D348"/>
  <c r="C348"/>
  <c r="A348"/>
  <c r="G347"/>
  <c r="F347"/>
  <c r="E347"/>
  <c r="D347"/>
  <c r="C347"/>
  <c r="A347"/>
  <c r="G346"/>
  <c r="F346"/>
  <c r="E346"/>
  <c r="D346"/>
  <c r="C346"/>
  <c r="A346"/>
  <c r="G345"/>
  <c r="F345"/>
  <c r="E345"/>
  <c r="D345"/>
  <c r="C345"/>
  <c r="A345"/>
  <c r="G344"/>
  <c r="F344"/>
  <c r="E344"/>
  <c r="D344"/>
  <c r="C344"/>
  <c r="A344"/>
  <c r="S342"/>
  <c r="S362" s="1"/>
  <c r="R342"/>
  <c r="R362" s="1"/>
  <c r="Q342"/>
  <c r="Q362" s="1"/>
  <c r="P342"/>
  <c r="P362" s="1"/>
  <c r="O342"/>
  <c r="O362" s="1"/>
  <c r="G341"/>
  <c r="G340"/>
  <c r="G339"/>
  <c r="G338"/>
  <c r="G337"/>
  <c r="G336"/>
  <c r="J334"/>
  <c r="J333"/>
  <c r="J332"/>
  <c r="J331"/>
  <c r="J330"/>
  <c r="J329"/>
  <c r="J328"/>
  <c r="J327"/>
  <c r="J326"/>
  <c r="J325"/>
  <c r="J318"/>
  <c r="J317"/>
  <c r="J316"/>
  <c r="J315"/>
  <c r="J314"/>
  <c r="J313"/>
  <c r="J312"/>
  <c r="J311"/>
  <c r="J310"/>
  <c r="J309"/>
  <c r="S301"/>
  <c r="R301"/>
  <c r="Q301"/>
  <c r="P301"/>
  <c r="O301"/>
  <c r="G300"/>
  <c r="D300"/>
  <c r="G299"/>
  <c r="D299"/>
  <c r="G298"/>
  <c r="D298"/>
  <c r="G297"/>
  <c r="D297"/>
  <c r="G296"/>
  <c r="D296"/>
  <c r="G295"/>
  <c r="D295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S256"/>
  <c r="R256"/>
  <c r="Q256"/>
  <c r="P256"/>
  <c r="O256"/>
  <c r="J255"/>
  <c r="J254"/>
  <c r="J253"/>
  <c r="J252"/>
  <c r="J251"/>
  <c r="J250"/>
  <c r="J249"/>
  <c r="J248"/>
  <c r="J247"/>
  <c r="J246"/>
  <c r="J245"/>
  <c r="J242"/>
  <c r="J241"/>
  <c r="J240"/>
  <c r="J239"/>
  <c r="J238"/>
  <c r="J237"/>
  <c r="J236"/>
  <c r="J235"/>
  <c r="J234"/>
  <c r="J233"/>
  <c r="J232"/>
  <c r="J231"/>
  <c r="J228"/>
  <c r="S226"/>
  <c r="R226"/>
  <c r="Q226"/>
  <c r="P226"/>
  <c r="O226"/>
  <c r="G225"/>
  <c r="G224"/>
  <c r="G223"/>
  <c r="G222"/>
  <c r="G221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S180"/>
  <c r="R180"/>
  <c r="Q180"/>
  <c r="P180"/>
  <c r="O180"/>
  <c r="G179"/>
  <c r="G178"/>
  <c r="G177"/>
  <c r="G176"/>
  <c r="G175"/>
  <c r="G174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S137"/>
  <c r="R137"/>
  <c r="Q137"/>
  <c r="P137"/>
  <c r="O137"/>
  <c r="G136"/>
  <c r="D136"/>
  <c r="C136"/>
  <c r="G135"/>
  <c r="D135"/>
  <c r="C135"/>
  <c r="G134"/>
  <c r="D134"/>
  <c r="C134"/>
  <c r="G133"/>
  <c r="D133"/>
  <c r="C133"/>
  <c r="G132"/>
  <c r="D132"/>
  <c r="C132"/>
  <c r="G131"/>
  <c r="D131"/>
  <c r="C131"/>
  <c r="G130"/>
  <c r="D130"/>
  <c r="C130"/>
  <c r="G129"/>
  <c r="D129"/>
  <c r="C129"/>
  <c r="G128"/>
  <c r="D128"/>
  <c r="C128"/>
  <c r="G127"/>
  <c r="D127"/>
  <c r="C127"/>
  <c r="G126"/>
  <c r="D126"/>
  <c r="C126"/>
  <c r="G125"/>
  <c r="D125"/>
  <c r="C125"/>
  <c r="G124"/>
  <c r="D124"/>
  <c r="C124"/>
  <c r="G123"/>
  <c r="D123"/>
  <c r="C123"/>
  <c r="G122"/>
  <c r="D122"/>
  <c r="C122"/>
  <c r="G121"/>
  <c r="D121"/>
  <c r="C121"/>
  <c r="G120"/>
  <c r="D120"/>
  <c r="C120"/>
  <c r="G119"/>
  <c r="D119"/>
  <c r="C119"/>
  <c r="G118"/>
  <c r="D118"/>
  <c r="C118"/>
  <c r="G117"/>
  <c r="D117"/>
  <c r="C117"/>
  <c r="G116"/>
  <c r="D116"/>
  <c r="C116"/>
  <c r="G115"/>
  <c r="D115"/>
  <c r="C115"/>
  <c r="G114"/>
  <c r="D114"/>
  <c r="C114"/>
  <c r="G113"/>
  <c r="D113"/>
  <c r="C113"/>
  <c r="G112"/>
  <c r="D112"/>
  <c r="C112"/>
  <c r="G111"/>
  <c r="D111"/>
  <c r="C111"/>
  <c r="G110"/>
  <c r="D110"/>
  <c r="C110"/>
  <c r="G109"/>
  <c r="D109"/>
  <c r="C109"/>
  <c r="G108"/>
  <c r="D108"/>
  <c r="C108"/>
  <c r="G107"/>
  <c r="D107"/>
  <c r="C107"/>
  <c r="G106"/>
  <c r="D106"/>
  <c r="C106"/>
  <c r="G105"/>
  <c r="D105"/>
  <c r="C105"/>
  <c r="G104"/>
  <c r="D104"/>
  <c r="C104"/>
  <c r="G103"/>
  <c r="D103"/>
  <c r="C103"/>
  <c r="G102"/>
  <c r="D102"/>
  <c r="C102"/>
  <c r="G101"/>
  <c r="D101"/>
  <c r="C101"/>
  <c r="G100"/>
  <c r="D100"/>
  <c r="C100"/>
  <c r="G99"/>
  <c r="D99"/>
  <c r="C99"/>
  <c r="G98"/>
  <c r="D98"/>
  <c r="C98"/>
  <c r="G97"/>
  <c r="D97"/>
  <c r="C97"/>
  <c r="G96"/>
  <c r="D96"/>
  <c r="C96"/>
  <c r="G95"/>
  <c r="D95"/>
  <c r="C95"/>
  <c r="G94"/>
  <c r="D94"/>
  <c r="C94"/>
  <c r="G93"/>
  <c r="D93"/>
  <c r="C93"/>
  <c r="G92"/>
  <c r="D92"/>
  <c r="C92"/>
  <c r="G91"/>
  <c r="D91"/>
  <c r="C91"/>
  <c r="G90"/>
  <c r="D90"/>
  <c r="C90"/>
  <c r="G89"/>
  <c r="D89"/>
  <c r="C89"/>
  <c r="G88"/>
  <c r="D88"/>
  <c r="C88"/>
  <c r="G87"/>
  <c r="D87"/>
  <c r="C87"/>
  <c r="G86"/>
  <c r="D86"/>
  <c r="C86"/>
  <c r="S83"/>
  <c r="R83"/>
  <c r="Q83"/>
  <c r="P83"/>
  <c r="O83"/>
  <c r="G82"/>
  <c r="G81"/>
  <c r="G80"/>
  <c r="G79"/>
  <c r="G78"/>
  <c r="G77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AW45"/>
  <c r="AV45"/>
  <c r="AT45"/>
  <c r="AR45"/>
  <c r="AQ45"/>
  <c r="AP45"/>
  <c r="AO45"/>
  <c r="AN45"/>
  <c r="AM45"/>
  <c r="AL45"/>
  <c r="AK45"/>
  <c r="AJ45"/>
  <c r="AI45"/>
  <c r="AH45"/>
  <c r="AG45"/>
  <c r="AE45"/>
  <c r="AD45"/>
  <c r="AC45"/>
  <c r="AB45"/>
  <c r="Z45"/>
  <c r="Y45"/>
  <c r="W45"/>
  <c r="V45"/>
  <c r="U45"/>
  <c r="S45"/>
  <c r="R45"/>
  <c r="Q45"/>
  <c r="P45"/>
  <c r="O45"/>
  <c r="AW44"/>
  <c r="AV44"/>
  <c r="AT44"/>
  <c r="AR44"/>
  <c r="AQ44"/>
  <c r="AP44"/>
  <c r="AO44"/>
  <c r="AN44"/>
  <c r="AM44"/>
  <c r="AL44"/>
  <c r="AK44"/>
  <c r="AJ44"/>
  <c r="AI44"/>
  <c r="AH44"/>
  <c r="AG44"/>
  <c r="AE44"/>
  <c r="AD44"/>
  <c r="AC44"/>
  <c r="AB44"/>
  <c r="Z44"/>
  <c r="Y44"/>
  <c r="W44"/>
  <c r="V44"/>
  <c r="U44"/>
  <c r="S44"/>
  <c r="R44"/>
  <c r="Q44"/>
  <c r="P44"/>
  <c r="O44"/>
  <c r="AW43"/>
  <c r="AV43"/>
  <c r="AT43"/>
  <c r="AR43"/>
  <c r="AQ43"/>
  <c r="AP43"/>
  <c r="AO43"/>
  <c r="AN43"/>
  <c r="AM43"/>
  <c r="AL43"/>
  <c r="AK43"/>
  <c r="AJ43"/>
  <c r="AI43"/>
  <c r="AH43"/>
  <c r="AG43"/>
  <c r="AE43"/>
  <c r="AD43"/>
  <c r="AC43"/>
  <c r="AB43"/>
  <c r="Z43"/>
  <c r="Y43"/>
  <c r="W43"/>
  <c r="V43"/>
  <c r="U43"/>
  <c r="S43"/>
  <c r="R43"/>
  <c r="Q43"/>
  <c r="P43"/>
  <c r="O43"/>
  <c r="AW42"/>
  <c r="AV42"/>
  <c r="AT42"/>
  <c r="AR42"/>
  <c r="AQ42"/>
  <c r="AP42"/>
  <c r="AO42"/>
  <c r="AN42"/>
  <c r="AM42"/>
  <c r="AL42"/>
  <c r="AK42"/>
  <c r="AJ42"/>
  <c r="AI42"/>
  <c r="AH42"/>
  <c r="AG42"/>
  <c r="AE42"/>
  <c r="AD42"/>
  <c r="AC42"/>
  <c r="AB42"/>
  <c r="Z42"/>
  <c r="Y42"/>
  <c r="W42"/>
  <c r="V42"/>
  <c r="U42"/>
  <c r="S42"/>
  <c r="R42"/>
  <c r="Q42"/>
  <c r="P42"/>
  <c r="O42"/>
  <c r="AW41"/>
  <c r="AV41"/>
  <c r="AT41"/>
  <c r="AR41"/>
  <c r="AQ41"/>
  <c r="AP41"/>
  <c r="AO41"/>
  <c r="AN41"/>
  <c r="AM41"/>
  <c r="AL41"/>
  <c r="AK41"/>
  <c r="AJ41"/>
  <c r="AI41"/>
  <c r="AH41"/>
  <c r="AG41"/>
  <c r="AE41"/>
  <c r="AD41"/>
  <c r="AC41"/>
  <c r="AB41"/>
  <c r="Z41"/>
  <c r="Y41"/>
  <c r="W41"/>
  <c r="V41"/>
  <c r="U41"/>
  <c r="S41"/>
  <c r="R41"/>
  <c r="Q41"/>
  <c r="P41"/>
  <c r="O41"/>
  <c r="AW40"/>
  <c r="AV40"/>
  <c r="AT40"/>
  <c r="AR40"/>
  <c r="AQ40"/>
  <c r="AP40"/>
  <c r="AO40"/>
  <c r="AN40"/>
  <c r="AM40"/>
  <c r="AL40"/>
  <c r="AK40"/>
  <c r="AJ40"/>
  <c r="AI40"/>
  <c r="AH40"/>
  <c r="AG40"/>
  <c r="AE40"/>
  <c r="AD40"/>
  <c r="AC40"/>
  <c r="AB40"/>
  <c r="Z40"/>
  <c r="Y40"/>
  <c r="W40"/>
  <c r="W46" s="1"/>
  <c r="V40"/>
  <c r="U40"/>
  <c r="U46" s="1"/>
  <c r="S40"/>
  <c r="R40"/>
  <c r="R46" s="1"/>
  <c r="Q40"/>
  <c r="P40"/>
  <c r="P46" s="1"/>
  <c r="O40"/>
  <c r="AW37"/>
  <c r="AV37"/>
  <c r="AT37"/>
  <c r="AS37"/>
  <c r="AR37"/>
  <c r="AQ37"/>
  <c r="AP37"/>
  <c r="AO37"/>
  <c r="AN37"/>
  <c r="AM37"/>
  <c r="AL37"/>
  <c r="AK37"/>
  <c r="AJ37"/>
  <c r="AI37"/>
  <c r="AH37"/>
  <c r="AG37"/>
  <c r="AE37"/>
  <c r="AD37"/>
  <c r="AC37"/>
  <c r="AB37"/>
  <c r="Z37"/>
  <c r="Y37"/>
  <c r="W37"/>
  <c r="V37"/>
  <c r="U37"/>
  <c r="S37"/>
  <c r="R37"/>
  <c r="Q37"/>
  <c r="P37"/>
  <c r="AW36"/>
  <c r="AV36"/>
  <c r="AT36"/>
  <c r="AS36"/>
  <c r="AR36"/>
  <c r="AQ36"/>
  <c r="AP36"/>
  <c r="AO36"/>
  <c r="AN36"/>
  <c r="AL36"/>
  <c r="AK36"/>
  <c r="AJ36"/>
  <c r="AI36"/>
  <c r="AH36"/>
  <c r="AG36"/>
  <c r="AE36"/>
  <c r="AD36"/>
  <c r="AC36"/>
  <c r="AB36"/>
  <c r="Z36"/>
  <c r="Y36"/>
  <c r="W36"/>
  <c r="V36"/>
  <c r="U36"/>
  <c r="S36"/>
  <c r="R36"/>
  <c r="Q36"/>
  <c r="P36"/>
  <c r="AV35"/>
  <c r="AT35"/>
  <c r="AS35"/>
  <c r="AR35"/>
  <c r="AQ35"/>
  <c r="AP35"/>
  <c r="AO35"/>
  <c r="AN35"/>
  <c r="AL35"/>
  <c r="AK35"/>
  <c r="AJ35"/>
  <c r="AI35"/>
  <c r="AH35"/>
  <c r="AG35"/>
  <c r="AE35"/>
  <c r="AD35"/>
  <c r="AC35"/>
  <c r="AB35"/>
  <c r="Z35"/>
  <c r="Y35"/>
  <c r="W35"/>
  <c r="V35"/>
  <c r="U35"/>
  <c r="S35"/>
  <c r="R35"/>
  <c r="Q35"/>
  <c r="P35"/>
  <c r="AS34"/>
  <c r="AP34"/>
  <c r="AN34"/>
  <c r="AJ34"/>
  <c r="Z34"/>
  <c r="AW33"/>
  <c r="AV33"/>
  <c r="AT33"/>
  <c r="AS33"/>
  <c r="AR33"/>
  <c r="AQ33"/>
  <c r="AP33"/>
  <c r="AO33"/>
  <c r="AN33"/>
  <c r="AM33"/>
  <c r="AL33"/>
  <c r="AK33"/>
  <c r="AJ33"/>
  <c r="AI33"/>
  <c r="AH33"/>
  <c r="AG33"/>
  <c r="AE33"/>
  <c r="AD33"/>
  <c r="AC33"/>
  <c r="AB33"/>
  <c r="Z33"/>
  <c r="Y33"/>
  <c r="W33"/>
  <c r="V33"/>
  <c r="U33"/>
  <c r="S33"/>
  <c r="R33"/>
  <c r="Q33"/>
  <c r="P33"/>
  <c r="A31"/>
  <c r="AV29"/>
  <c r="AC29"/>
  <c r="A28"/>
  <c r="Z46"/>
  <c r="AJ46"/>
  <c r="AR46"/>
  <c r="T45"/>
  <c r="AA41"/>
  <c r="T41"/>
  <c r="AF45"/>
  <c r="AV362"/>
  <c r="B346"/>
  <c r="B347"/>
  <c r="B348"/>
  <c r="B349"/>
  <c r="B350"/>
  <c r="B351"/>
  <c r="B352"/>
  <c r="AW362"/>
  <c r="B211" i="45"/>
  <c r="B212"/>
  <c r="B213"/>
  <c r="B210"/>
  <c r="B30"/>
  <c r="B29"/>
  <c r="B28"/>
  <c r="B27"/>
  <c r="B26"/>
  <c r="B25"/>
  <c r="B23"/>
  <c r="B22"/>
  <c r="B21"/>
  <c r="B353" i="61"/>
  <c r="B355"/>
  <c r="B357"/>
  <c r="B359"/>
  <c r="B361"/>
  <c r="B344"/>
  <c r="B354"/>
  <c r="B356"/>
  <c r="B358"/>
  <c r="B360"/>
  <c r="T229"/>
  <c r="AV137"/>
  <c r="AN137"/>
  <c r="AK137"/>
  <c r="AE226"/>
  <c r="V226"/>
  <c r="AN226"/>
  <c r="AI180"/>
  <c r="AB180"/>
  <c r="Z342"/>
  <c r="AG342"/>
  <c r="AO301"/>
  <c r="AH301"/>
  <c r="Y226"/>
  <c r="AH226"/>
  <c r="Z180"/>
  <c r="AF342"/>
  <c r="AE342"/>
  <c r="AF301"/>
  <c r="AR256"/>
  <c r="AI256"/>
  <c r="AW29"/>
  <c r="J24"/>
  <c r="AB29"/>
  <c r="Y29"/>
  <c r="AL29"/>
  <c r="AP29"/>
  <c r="AK29"/>
  <c r="AO29"/>
  <c r="X29"/>
  <c r="AH29"/>
  <c r="AR29"/>
  <c r="U29"/>
  <c r="AS29"/>
  <c r="AS43" s="1"/>
  <c r="AS46" s="1"/>
  <c r="AD29"/>
  <c r="V29"/>
  <c r="AG29"/>
  <c r="AI29"/>
  <c r="AQ29"/>
  <c r="AE29"/>
  <c r="AN29"/>
  <c r="AT29"/>
  <c r="AJ29"/>
  <c r="B339"/>
  <c r="B307"/>
  <c r="B145"/>
  <c r="B296"/>
  <c r="B59"/>
  <c r="B274"/>
  <c r="B153"/>
  <c r="B300"/>
  <c r="B297"/>
  <c r="B101"/>
  <c r="B120"/>
  <c r="B336"/>
  <c r="B114"/>
  <c r="B86"/>
  <c r="B220"/>
  <c r="B106"/>
  <c r="B178"/>
  <c r="B113"/>
  <c r="B228"/>
  <c r="B221"/>
  <c r="B142"/>
  <c r="B240"/>
  <c r="B219"/>
  <c r="B81"/>
  <c r="B155"/>
  <c r="B315"/>
  <c r="B304"/>
  <c r="B222"/>
  <c r="B54"/>
  <c r="B174"/>
  <c r="B116"/>
  <c r="B237"/>
  <c r="B264"/>
  <c r="B341"/>
  <c r="B121"/>
  <c r="B179"/>
  <c r="B335"/>
  <c r="B263"/>
  <c r="B104"/>
  <c r="B78"/>
  <c r="B123"/>
  <c r="B130"/>
  <c r="B52"/>
  <c r="B305"/>
  <c r="B275"/>
  <c r="B90"/>
  <c r="B271"/>
  <c r="B294"/>
  <c r="B60"/>
  <c r="B273"/>
  <c r="B48"/>
  <c r="B129"/>
  <c r="B91"/>
  <c r="B49"/>
  <c r="B151"/>
  <c r="B65"/>
  <c r="B165"/>
  <c r="B207"/>
  <c r="B63"/>
  <c r="B69"/>
  <c r="B211"/>
  <c r="B67"/>
  <c r="B330"/>
  <c r="B210"/>
  <c r="B243"/>
  <c r="B292"/>
  <c r="B66"/>
  <c r="B286"/>
  <c r="B64"/>
  <c r="B208"/>
  <c r="B58"/>
  <c r="B112"/>
  <c r="B152"/>
  <c r="B338"/>
  <c r="B132"/>
  <c r="B97"/>
  <c r="B191"/>
  <c r="B234"/>
  <c r="B107"/>
  <c r="B295"/>
  <c r="B337"/>
  <c r="B133"/>
  <c r="B144"/>
  <c r="D220"/>
  <c r="D232"/>
  <c r="D246"/>
  <c r="D72"/>
  <c r="D64"/>
  <c r="D62"/>
  <c r="D54"/>
  <c r="D235"/>
  <c r="D249"/>
  <c r="D75"/>
  <c r="D67"/>
  <c r="D79"/>
  <c r="D57"/>
  <c r="D234"/>
  <c r="D248"/>
  <c r="D74"/>
  <c r="D66"/>
  <c r="D78"/>
  <c r="D56"/>
  <c r="D244"/>
  <c r="D228"/>
  <c r="D242"/>
  <c r="D69"/>
  <c r="D81"/>
  <c r="D59"/>
  <c r="D51"/>
  <c r="D236"/>
  <c r="D250"/>
  <c r="D230"/>
  <c r="D68"/>
  <c r="D80"/>
  <c r="D58"/>
  <c r="D50"/>
  <c r="D231"/>
  <c r="D245"/>
  <c r="D71"/>
  <c r="D48"/>
  <c r="D61"/>
  <c r="D53"/>
  <c r="D229"/>
  <c r="D243"/>
  <c r="D70"/>
  <c r="D82"/>
  <c r="D60"/>
  <c r="D52"/>
  <c r="D233"/>
  <c r="D247"/>
  <c r="D73"/>
  <c r="D65"/>
  <c r="D77"/>
  <c r="D55"/>
  <c r="B62"/>
  <c r="B329"/>
  <c r="B245"/>
  <c r="B162"/>
  <c r="B160"/>
  <c r="B249"/>
  <c r="B168"/>
  <c r="B68"/>
  <c r="B71"/>
  <c r="B277"/>
  <c r="B334"/>
  <c r="B70"/>
  <c r="B215"/>
  <c r="B75"/>
  <c r="B289"/>
  <c r="B73"/>
  <c r="B203"/>
  <c r="B74"/>
  <c r="B326"/>
  <c r="B72"/>
  <c r="B327"/>
  <c r="B283"/>
  <c r="B202"/>
  <c r="B250"/>
  <c r="B177"/>
  <c r="B270"/>
  <c r="AT263"/>
  <c r="V263"/>
  <c r="T263"/>
  <c r="AW230"/>
  <c r="AQ230"/>
  <c r="AL230"/>
  <c r="V230"/>
  <c r="T230"/>
  <c r="AT304"/>
  <c r="V304"/>
  <c r="T304"/>
  <c r="T239"/>
  <c r="T193"/>
  <c r="AP83"/>
  <c r="T220"/>
  <c r="B108"/>
  <c r="B317"/>
  <c r="B267"/>
  <c r="B299"/>
  <c r="B98"/>
  <c r="B110"/>
  <c r="B309"/>
  <c r="B313"/>
  <c r="B239"/>
  <c r="B184"/>
  <c r="B236"/>
  <c r="B109"/>
  <c r="B192"/>
  <c r="B143"/>
  <c r="B131"/>
  <c r="B100"/>
  <c r="B55"/>
  <c r="B340"/>
  <c r="B94"/>
  <c r="B51"/>
  <c r="B173"/>
  <c r="B229"/>
  <c r="B308"/>
  <c r="B128"/>
  <c r="B82"/>
  <c r="B141"/>
  <c r="B149"/>
  <c r="B189"/>
  <c r="B56"/>
  <c r="B194"/>
  <c r="B134"/>
  <c r="B272"/>
  <c r="B238"/>
  <c r="B231"/>
  <c r="B102"/>
  <c r="B175"/>
  <c r="B95"/>
  <c r="B230"/>
  <c r="B135"/>
  <c r="B80"/>
  <c r="B233"/>
  <c r="B118"/>
  <c r="B187"/>
  <c r="B303"/>
  <c r="B310"/>
  <c r="B96"/>
  <c r="B197"/>
  <c r="B224"/>
  <c r="B298"/>
  <c r="B103"/>
  <c r="B193"/>
  <c r="B198"/>
  <c r="B261"/>
  <c r="B176"/>
  <c r="B306"/>
  <c r="AR139"/>
  <c r="T139"/>
  <c r="T48"/>
  <c r="AL48"/>
  <c r="AL83" s="1"/>
  <c r="AC46" l="1"/>
  <c r="AE46"/>
  <c r="AL46"/>
  <c r="AN46"/>
  <c r="AP46"/>
  <c r="AV46"/>
  <c r="AF41"/>
  <c r="T42"/>
  <c r="AA42"/>
  <c r="AF42"/>
  <c r="T43"/>
  <c r="AA43"/>
  <c r="AF43"/>
  <c r="T44"/>
  <c r="AA44"/>
  <c r="AF44"/>
  <c r="AA45"/>
  <c r="E67" i="63"/>
  <c r="E71" s="1"/>
  <c r="U7" i="22"/>
  <c r="AS38" i="61"/>
  <c r="AF33"/>
  <c r="AF36"/>
  <c r="G56" i="63"/>
  <c r="G58" s="1"/>
  <c r="G66" s="1"/>
  <c r="G62"/>
  <c r="D33" i="24"/>
  <c r="B67" i="63"/>
  <c r="B69" s="1"/>
  <c r="H55"/>
  <c r="H57" s="1"/>
  <c r="H60"/>
  <c r="H61" s="1"/>
  <c r="H56"/>
  <c r="H58" s="1"/>
  <c r="D68"/>
  <c r="D70" s="1"/>
  <c r="D12" s="1"/>
  <c r="D11" s="1"/>
  <c r="E17" i="8" s="1"/>
  <c r="D69" i="63"/>
  <c r="D72" s="1"/>
  <c r="D73" s="1"/>
  <c r="D74" s="1"/>
  <c r="E14" i="8" s="1"/>
  <c r="F65" i="63"/>
  <c r="G25" i="8"/>
  <c r="K25" s="1"/>
  <c r="C18" i="63"/>
  <c r="C22"/>
  <c r="AP38" i="61"/>
  <c r="AH46"/>
  <c r="AF40"/>
  <c r="AF46" s="1"/>
  <c r="O46"/>
  <c r="Q46"/>
  <c r="S46"/>
  <c r="V46"/>
  <c r="Y46"/>
  <c r="AB46"/>
  <c r="AD46"/>
  <c r="AG46"/>
  <c r="AI46"/>
  <c r="AK46"/>
  <c r="AM46"/>
  <c r="AO46"/>
  <c r="AQ46"/>
  <c r="AT46"/>
  <c r="AW46"/>
  <c r="AF29"/>
  <c r="AA29"/>
  <c r="T40"/>
  <c r="T46" s="1"/>
  <c r="AA40"/>
  <c r="AA46" s="1"/>
  <c r="AG362"/>
  <c r="AL362"/>
  <c r="AQ83"/>
  <c r="V83"/>
  <c r="AQ362"/>
  <c r="G76" i="22"/>
  <c r="G75"/>
  <c r="G68"/>
  <c r="G73"/>
  <c r="G72"/>
  <c r="G71"/>
  <c r="G60"/>
  <c r="G58"/>
  <c r="G37"/>
  <c r="H66"/>
  <c r="Z38" i="61"/>
  <c r="AF35"/>
  <c r="AA37"/>
  <c r="H68" i="22"/>
  <c r="AA33" i="61"/>
  <c r="AA35"/>
  <c r="AN38"/>
  <c r="AA36"/>
  <c r="AJ38"/>
  <c r="AF37"/>
  <c r="X4"/>
  <c r="X83"/>
  <c r="Z83"/>
  <c r="AS83"/>
  <c r="AR83"/>
  <c r="AT83"/>
  <c r="U83"/>
  <c r="W83"/>
  <c r="Y83"/>
  <c r="U362"/>
  <c r="W362"/>
  <c r="Y362"/>
  <c r="AC362"/>
  <c r="AE362"/>
  <c r="AI362"/>
  <c r="AK362"/>
  <c r="AM362"/>
  <c r="AO362"/>
  <c r="AS362"/>
  <c r="T362"/>
  <c r="X362"/>
  <c r="Z362"/>
  <c r="AB362"/>
  <c r="AD362"/>
  <c r="AH362"/>
  <c r="AJ362"/>
  <c r="AN362"/>
  <c r="AP362"/>
  <c r="AR362"/>
  <c r="AT362"/>
  <c r="AE48"/>
  <c r="AE83" s="1"/>
  <c r="B345"/>
  <c r="B115"/>
  <c r="B99"/>
  <c r="B93"/>
  <c r="B87"/>
  <c r="B241"/>
  <c r="B159"/>
  <c r="B293"/>
  <c r="B251"/>
  <c r="B161"/>
  <c r="B252"/>
  <c r="B255"/>
  <c r="B199"/>
  <c r="B77"/>
  <c r="B269"/>
  <c r="B196"/>
  <c r="B212"/>
  <c r="B291"/>
  <c r="B288"/>
  <c r="B242"/>
  <c r="B163"/>
  <c r="B281"/>
  <c r="B285"/>
  <c r="B169"/>
  <c r="B287"/>
  <c r="T287"/>
  <c r="B167"/>
  <c r="B290"/>
  <c r="B158"/>
  <c r="B170"/>
  <c r="B276"/>
  <c r="B247"/>
  <c r="B157"/>
  <c r="B280"/>
  <c r="B262"/>
  <c r="B235"/>
  <c r="B183"/>
  <c r="B76"/>
  <c r="B146"/>
  <c r="U244"/>
  <c r="T293"/>
  <c r="AT293"/>
  <c r="T281"/>
  <c r="AT281"/>
  <c r="W160"/>
  <c r="U250"/>
  <c r="B185"/>
  <c r="B88"/>
  <c r="B260"/>
  <c r="B232"/>
  <c r="B318"/>
  <c r="B61"/>
  <c r="B92"/>
  <c r="B311"/>
  <c r="B314"/>
  <c r="B223"/>
  <c r="B139"/>
  <c r="B316"/>
  <c r="V293"/>
  <c r="AW287"/>
  <c r="V281"/>
  <c r="AT244"/>
  <c r="AM244"/>
  <c r="U160"/>
  <c r="B333"/>
  <c r="B248"/>
  <c r="B166"/>
  <c r="B244"/>
  <c r="B254"/>
  <c r="B172"/>
  <c r="B321"/>
  <c r="B213"/>
  <c r="B322"/>
  <c r="B206"/>
  <c r="B204"/>
  <c r="B282"/>
  <c r="B324"/>
  <c r="B205"/>
  <c r="B319"/>
  <c r="B209"/>
  <c r="B323"/>
  <c r="B216"/>
  <c r="B328"/>
  <c r="B201"/>
  <c r="B332"/>
  <c r="B127"/>
  <c r="B279"/>
  <c r="B214"/>
  <c r="B284"/>
  <c r="B218"/>
  <c r="B320"/>
  <c r="B171"/>
  <c r="B325"/>
  <c r="B217"/>
  <c r="B156"/>
  <c r="B331"/>
  <c r="B246"/>
  <c r="B164"/>
  <c r="B253"/>
  <c r="T253"/>
  <c r="B278"/>
  <c r="B268"/>
  <c r="B195"/>
  <c r="B186"/>
  <c r="B150"/>
  <c r="B105"/>
  <c r="B259"/>
  <c r="B140"/>
  <c r="B119"/>
  <c r="B154"/>
  <c r="B258"/>
  <c r="B225"/>
  <c r="AT253"/>
  <c r="B147"/>
  <c r="B148"/>
  <c r="U241"/>
  <c r="AM53"/>
  <c r="T186"/>
  <c r="T52"/>
  <c r="AQ322"/>
  <c r="AW322"/>
  <c r="T322"/>
  <c r="V322"/>
  <c r="AT322"/>
  <c r="T306"/>
  <c r="V306"/>
  <c r="AT306"/>
  <c r="U275"/>
  <c r="AQ275"/>
  <c r="AW275"/>
  <c r="U141"/>
  <c r="W141"/>
  <c r="V255"/>
  <c r="AL255"/>
  <c r="U247"/>
  <c r="AM247"/>
  <c r="B265"/>
  <c r="AC48"/>
  <c r="AC83" s="1"/>
  <c r="X141"/>
  <c r="X244"/>
  <c r="V241"/>
  <c r="U269"/>
  <c r="AW269"/>
  <c r="X158"/>
  <c r="T241"/>
  <c r="AL241"/>
  <c r="AQ269"/>
  <c r="T50"/>
  <c r="T83" s="1"/>
  <c r="T54"/>
  <c r="AP54"/>
  <c r="U324"/>
  <c r="AQ324"/>
  <c r="AW324"/>
  <c r="T324"/>
  <c r="V324"/>
  <c r="AT324"/>
  <c r="AW306"/>
  <c r="AQ317"/>
  <c r="AT239"/>
  <c r="U236"/>
  <c r="W236"/>
  <c r="T308"/>
  <c r="V308"/>
  <c r="AT308"/>
  <c r="AT233"/>
  <c r="AM233"/>
  <c r="AW233"/>
  <c r="U230"/>
  <c r="W230"/>
  <c r="AQ143"/>
  <c r="AW143"/>
  <c r="T143"/>
  <c r="V143"/>
  <c r="AL143"/>
  <c r="AR143"/>
  <c r="AT143"/>
  <c r="U255"/>
  <c r="AQ255"/>
  <c r="AW255"/>
  <c r="T247"/>
  <c r="V247"/>
  <c r="AL247"/>
  <c r="AT250"/>
  <c r="AQ250"/>
  <c r="AW250"/>
  <c r="U158"/>
  <c r="W158"/>
  <c r="V287"/>
  <c r="AT287"/>
  <c r="AT160"/>
  <c r="B122"/>
  <c r="B117"/>
  <c r="B312"/>
  <c r="B126"/>
  <c r="B188"/>
  <c r="B190"/>
  <c r="B50"/>
  <c r="B89"/>
  <c r="B182"/>
  <c r="B53"/>
  <c r="AN54"/>
  <c r="X160"/>
  <c r="X230"/>
  <c r="X256" s="1"/>
  <c r="AQ241"/>
  <c r="AW241"/>
  <c r="AT241"/>
  <c r="T269"/>
  <c r="V269"/>
  <c r="AT269"/>
  <c r="T191"/>
  <c r="T226" s="1"/>
  <c r="AR140"/>
  <c r="T53"/>
  <c r="U322"/>
  <c r="AT317"/>
  <c r="AT236"/>
  <c r="AQ236"/>
  <c r="AW236"/>
  <c r="U308"/>
  <c r="AQ308"/>
  <c r="AW308"/>
  <c r="T233"/>
  <c r="V233"/>
  <c r="AL233"/>
  <c r="U233"/>
  <c r="AT230"/>
  <c r="AM230"/>
  <c r="AM256" s="1"/>
  <c r="U263"/>
  <c r="AQ263"/>
  <c r="AW263"/>
  <c r="U143"/>
  <c r="U180" s="1"/>
  <c r="W143"/>
  <c r="W180" s="1"/>
  <c r="T275"/>
  <c r="V275"/>
  <c r="AT275"/>
  <c r="AQ141"/>
  <c r="AW141"/>
  <c r="T141"/>
  <c r="V141"/>
  <c r="AL141"/>
  <c r="AR141"/>
  <c r="AT141"/>
  <c r="T56"/>
  <c r="T255"/>
  <c r="U287"/>
  <c r="AQ287"/>
  <c r="X143"/>
  <c r="X180" s="1"/>
  <c r="U320"/>
  <c r="AQ320"/>
  <c r="AW320"/>
  <c r="T320"/>
  <c r="T342" s="1"/>
  <c r="V320"/>
  <c r="V342" s="1"/>
  <c r="AT320"/>
  <c r="U306"/>
  <c r="AQ306"/>
  <c r="V239"/>
  <c r="AL239"/>
  <c r="U239"/>
  <c r="AQ239"/>
  <c r="AW239"/>
  <c r="T236"/>
  <c r="V236"/>
  <c r="AL236"/>
  <c r="AQ233"/>
  <c r="U304"/>
  <c r="AQ304"/>
  <c r="AW304"/>
  <c r="AT255"/>
  <c r="AT247"/>
  <c r="AQ247"/>
  <c r="AW247"/>
  <c r="T250"/>
  <c r="V250"/>
  <c r="AL250"/>
  <c r="W250"/>
  <c r="AQ158"/>
  <c r="AW158"/>
  <c r="T158"/>
  <c r="V158"/>
  <c r="AL158"/>
  <c r="AR158"/>
  <c r="AT158"/>
  <c r="U293"/>
  <c r="AQ293"/>
  <c r="AW293"/>
  <c r="U281"/>
  <c r="AQ281"/>
  <c r="AW281"/>
  <c r="V253"/>
  <c r="AL253"/>
  <c r="U253"/>
  <c r="AQ253"/>
  <c r="AW253"/>
  <c r="T244"/>
  <c r="V244"/>
  <c r="AL244"/>
  <c r="W244"/>
  <c r="W256" s="1"/>
  <c r="AQ244"/>
  <c r="AW244"/>
  <c r="AQ160"/>
  <c r="AW160"/>
  <c r="T160"/>
  <c r="V160"/>
  <c r="AL160"/>
  <c r="AR160"/>
  <c r="B136"/>
  <c r="B124"/>
  <c r="B57"/>
  <c r="B111"/>
  <c r="B266"/>
  <c r="B125"/>
  <c r="B79"/>
  <c r="E69" i="63" l="1"/>
  <c r="E72" s="1"/>
  <c r="E73" s="1"/>
  <c r="E74" s="1"/>
  <c r="F14" i="8" s="1"/>
  <c r="E68" i="63"/>
  <c r="E70" s="1"/>
  <c r="E12" s="1"/>
  <c r="E11" s="1"/>
  <c r="F17" i="8" s="1"/>
  <c r="F67" i="63"/>
  <c r="F71" s="1"/>
  <c r="X7" i="22"/>
  <c r="U38"/>
  <c r="U79" s="1"/>
  <c r="P60"/>
  <c r="I60"/>
  <c r="P71"/>
  <c r="I71"/>
  <c r="P73"/>
  <c r="I73"/>
  <c r="P75"/>
  <c r="I75"/>
  <c r="P68"/>
  <c r="I68"/>
  <c r="I37"/>
  <c r="P37"/>
  <c r="P58"/>
  <c r="I58"/>
  <c r="P72"/>
  <c r="I72"/>
  <c r="P76"/>
  <c r="I76"/>
  <c r="H31"/>
  <c r="H34"/>
  <c r="H59"/>
  <c r="H65"/>
  <c r="H67"/>
  <c r="H74"/>
  <c r="G25"/>
  <c r="G33"/>
  <c r="G36"/>
  <c r="G61"/>
  <c r="G66"/>
  <c r="G70"/>
  <c r="H25"/>
  <c r="H33"/>
  <c r="H36"/>
  <c r="H61"/>
  <c r="H70"/>
  <c r="G31"/>
  <c r="G34"/>
  <c r="G59"/>
  <c r="G65"/>
  <c r="G67"/>
  <c r="G74"/>
  <c r="Z364" i="61"/>
  <c r="Z30" s="1"/>
  <c r="AP364"/>
  <c r="AP30" s="1"/>
  <c r="B68" i="63"/>
  <c r="B70" s="1"/>
  <c r="B12" s="1"/>
  <c r="B11" s="1"/>
  <c r="H66"/>
  <c r="H62"/>
  <c r="H63" s="1"/>
  <c r="H64" s="1"/>
  <c r="G63"/>
  <c r="G64" s="1"/>
  <c r="G65" s="1"/>
  <c r="I24" i="8"/>
  <c r="I28" s="1"/>
  <c r="H24"/>
  <c r="H28" s="1"/>
  <c r="G24"/>
  <c r="G28" s="1"/>
  <c r="F24"/>
  <c r="F28" s="1"/>
  <c r="E24"/>
  <c r="I9"/>
  <c r="I6" s="1"/>
  <c r="H9"/>
  <c r="H6" s="1"/>
  <c r="G9"/>
  <c r="G6" s="1"/>
  <c r="F9"/>
  <c r="F6" s="1"/>
  <c r="G69" i="22"/>
  <c r="AN364" i="61"/>
  <c r="AN30" s="1"/>
  <c r="B71" i="63"/>
  <c r="H60" i="22"/>
  <c r="B72" i="63"/>
  <c r="B73" s="1"/>
  <c r="H35" i="22"/>
  <c r="H28"/>
  <c r="H27"/>
  <c r="H26"/>
  <c r="H32"/>
  <c r="H37"/>
  <c r="AS364" i="61"/>
  <c r="AS30" s="1"/>
  <c r="H58" i="22"/>
  <c r="H76"/>
  <c r="H75"/>
  <c r="H73"/>
  <c r="H71"/>
  <c r="H69"/>
  <c r="H72"/>
  <c r="G35"/>
  <c r="G32"/>
  <c r="G28"/>
  <c r="G27"/>
  <c r="G26"/>
  <c r="X35" i="61"/>
  <c r="X45"/>
  <c r="X42"/>
  <c r="X40"/>
  <c r="X44"/>
  <c r="X43"/>
  <c r="X37"/>
  <c r="X33"/>
  <c r="X36"/>
  <c r="X41"/>
  <c r="AO48"/>
  <c r="AO83" s="1"/>
  <c r="AB48"/>
  <c r="AB83" s="1"/>
  <c r="AH48"/>
  <c r="AH83" s="1"/>
  <c r="AD48"/>
  <c r="AD83" s="1"/>
  <c r="AA48"/>
  <c r="AA83" s="1"/>
  <c r="AW342"/>
  <c r="U342"/>
  <c r="AK48"/>
  <c r="AK83" s="1"/>
  <c r="T180"/>
  <c r="AR180"/>
  <c r="AQ342"/>
  <c r="AI48"/>
  <c r="AI83" s="1"/>
  <c r="AJ48"/>
  <c r="AJ83" s="1"/>
  <c r="AJ364" s="1"/>
  <c r="AJ30" s="1"/>
  <c r="AQ256"/>
  <c r="V180"/>
  <c r="AW180"/>
  <c r="AQ301"/>
  <c r="U256"/>
  <c r="V256"/>
  <c r="AT342"/>
  <c r="V301"/>
  <c r="AG48"/>
  <c r="AG83" s="1"/>
  <c r="AT180"/>
  <c r="AL180"/>
  <c r="AQ180"/>
  <c r="AW301"/>
  <c r="U301"/>
  <c r="AT256"/>
  <c r="AL256"/>
  <c r="T256"/>
  <c r="AW256"/>
  <c r="AT301"/>
  <c r="T301"/>
  <c r="B74" i="63" l="1"/>
  <c r="F18" i="8"/>
  <c r="F50" s="1"/>
  <c r="F69" i="63"/>
  <c r="F72" s="1"/>
  <c r="F73" s="1"/>
  <c r="F74" s="1"/>
  <c r="G14" i="8" s="1"/>
  <c r="F68" i="63"/>
  <c r="F70" s="1"/>
  <c r="F12" s="1"/>
  <c r="F11" s="1"/>
  <c r="G17" i="8" s="1"/>
  <c r="G67" i="63"/>
  <c r="G71" s="1"/>
  <c r="AA7" i="22"/>
  <c r="X38"/>
  <c r="X79" s="1"/>
  <c r="P26"/>
  <c r="I26"/>
  <c r="P28"/>
  <c r="I28"/>
  <c r="P35"/>
  <c r="I35"/>
  <c r="P74"/>
  <c r="I74"/>
  <c r="P65"/>
  <c r="I65"/>
  <c r="P34"/>
  <c r="I34"/>
  <c r="P66"/>
  <c r="I66"/>
  <c r="P36"/>
  <c r="I36"/>
  <c r="I25"/>
  <c r="P25"/>
  <c r="J37"/>
  <c r="S37"/>
  <c r="P27"/>
  <c r="I27"/>
  <c r="P32"/>
  <c r="I32"/>
  <c r="P69"/>
  <c r="I69"/>
  <c r="P67"/>
  <c r="I67"/>
  <c r="P59"/>
  <c r="I59"/>
  <c r="P31"/>
  <c r="I31"/>
  <c r="P70"/>
  <c r="I70"/>
  <c r="P61"/>
  <c r="I61"/>
  <c r="I33"/>
  <c r="P33"/>
  <c r="J76"/>
  <c r="S76"/>
  <c r="J72"/>
  <c r="S72"/>
  <c r="J58"/>
  <c r="S58"/>
  <c r="J68"/>
  <c r="S68"/>
  <c r="S75"/>
  <c r="J75"/>
  <c r="S73"/>
  <c r="J73"/>
  <c r="S71"/>
  <c r="J71"/>
  <c r="J60"/>
  <c r="S60"/>
  <c r="P77"/>
  <c r="D13" i="64" s="1"/>
  <c r="K24" i="8"/>
  <c r="K28" s="1"/>
  <c r="E28"/>
  <c r="E9"/>
  <c r="K9" s="1"/>
  <c r="H65" i="63"/>
  <c r="AM29" i="61"/>
  <c r="W29"/>
  <c r="G22" i="22"/>
  <c r="G24"/>
  <c r="G23"/>
  <c r="H24"/>
  <c r="H23"/>
  <c r="H22"/>
  <c r="X46" i="61"/>
  <c r="AD34"/>
  <c r="AD38" s="1"/>
  <c r="AD364" s="1"/>
  <c r="AD30" s="1"/>
  <c r="AK34"/>
  <c r="AK38" s="1"/>
  <c r="AK364" s="1"/>
  <c r="AK30" s="1"/>
  <c r="AI34"/>
  <c r="AI38" s="1"/>
  <c r="AI364" s="1"/>
  <c r="AI30" s="1"/>
  <c r="AF48"/>
  <c r="AF83" s="1"/>
  <c r="F6" i="64" l="1"/>
  <c r="F22" s="1"/>
  <c r="F6" i="65"/>
  <c r="G68" i="63"/>
  <c r="G70" s="1"/>
  <c r="G12" s="1"/>
  <c r="G11" s="1"/>
  <c r="H17" i="8" s="1"/>
  <c r="G69" i="63"/>
  <c r="G72" s="1"/>
  <c r="G73" s="1"/>
  <c r="G74" s="1"/>
  <c r="H14" i="8" s="1"/>
  <c r="G18"/>
  <c r="G50" s="1"/>
  <c r="H67" i="63"/>
  <c r="H71" s="1"/>
  <c r="AD7" i="22"/>
  <c r="AA38"/>
  <c r="AA79" s="1"/>
  <c r="E6" i="8"/>
  <c r="P62" i="22"/>
  <c r="D10" i="64" s="1"/>
  <c r="P22" i="22"/>
  <c r="I22"/>
  <c r="K60"/>
  <c r="V60"/>
  <c r="K68"/>
  <c r="V68"/>
  <c r="K58"/>
  <c r="V58"/>
  <c r="K72"/>
  <c r="V72"/>
  <c r="K76"/>
  <c r="V76"/>
  <c r="J33"/>
  <c r="S33"/>
  <c r="K37"/>
  <c r="V37"/>
  <c r="J25"/>
  <c r="S25"/>
  <c r="P23"/>
  <c r="I23"/>
  <c r="P24"/>
  <c r="I24"/>
  <c r="K71"/>
  <c r="V71"/>
  <c r="K73"/>
  <c r="V73"/>
  <c r="K75"/>
  <c r="V75"/>
  <c r="J61"/>
  <c r="S61"/>
  <c r="J70"/>
  <c r="S70"/>
  <c r="J31"/>
  <c r="S31"/>
  <c r="S59"/>
  <c r="J59"/>
  <c r="J67"/>
  <c r="S67"/>
  <c r="J69"/>
  <c r="S69"/>
  <c r="S32"/>
  <c r="J32"/>
  <c r="J27"/>
  <c r="S27"/>
  <c r="S36"/>
  <c r="J36"/>
  <c r="J66"/>
  <c r="S66"/>
  <c r="J34"/>
  <c r="S34"/>
  <c r="J65"/>
  <c r="S65"/>
  <c r="J74"/>
  <c r="S74"/>
  <c r="J35"/>
  <c r="S35"/>
  <c r="J28"/>
  <c r="S28"/>
  <c r="J26"/>
  <c r="S26"/>
  <c r="T29" i="61"/>
  <c r="H68" i="63"/>
  <c r="H70" s="1"/>
  <c r="H12" s="1"/>
  <c r="H11" s="1"/>
  <c r="I17" i="8" s="1"/>
  <c r="AW34" i="61"/>
  <c r="AT34"/>
  <c r="AT38" s="1"/>
  <c r="AT364" s="1"/>
  <c r="AT30" s="1"/>
  <c r="AM36"/>
  <c r="AH34"/>
  <c r="AH38" s="1"/>
  <c r="AH364" s="1"/>
  <c r="AH30" s="1"/>
  <c r="O35"/>
  <c r="T35" s="1"/>
  <c r="AW35"/>
  <c r="AE34"/>
  <c r="AE38" s="1"/>
  <c r="AE364" s="1"/>
  <c r="AE30" s="1"/>
  <c r="AB34"/>
  <c r="AO34"/>
  <c r="AO38" s="1"/>
  <c r="AO364" s="1"/>
  <c r="AO30" s="1"/>
  <c r="AQ34"/>
  <c r="AQ38" s="1"/>
  <c r="AQ364" s="1"/>
  <c r="AQ30" s="1"/>
  <c r="S34"/>
  <c r="S38" s="1"/>
  <c r="S364" s="1"/>
  <c r="S30" s="1"/>
  <c r="AG34"/>
  <c r="AR34"/>
  <c r="AR38" s="1"/>
  <c r="AR364" s="1"/>
  <c r="AR30" s="1"/>
  <c r="G6" i="64" l="1"/>
  <c r="G22" s="1"/>
  <c r="G6" i="65"/>
  <c r="K17" i="8"/>
  <c r="H18"/>
  <c r="H69" i="63"/>
  <c r="H72" s="1"/>
  <c r="H73" s="1"/>
  <c r="H74" s="1"/>
  <c r="I14" i="8" s="1"/>
  <c r="K6"/>
  <c r="E18"/>
  <c r="AD38" i="22"/>
  <c r="AD79" s="1"/>
  <c r="K26"/>
  <c r="V26"/>
  <c r="K28"/>
  <c r="V28"/>
  <c r="K35"/>
  <c r="V35"/>
  <c r="K74"/>
  <c r="V74"/>
  <c r="K65"/>
  <c r="V65"/>
  <c r="K34"/>
  <c r="V34"/>
  <c r="K66"/>
  <c r="V66"/>
  <c r="K27"/>
  <c r="V27"/>
  <c r="K69"/>
  <c r="V69"/>
  <c r="K67"/>
  <c r="V67"/>
  <c r="K31"/>
  <c r="V31"/>
  <c r="K70"/>
  <c r="V70"/>
  <c r="K61"/>
  <c r="V61"/>
  <c r="L75"/>
  <c r="Y75"/>
  <c r="L73"/>
  <c r="Y73"/>
  <c r="L71"/>
  <c r="Y71"/>
  <c r="K25"/>
  <c r="V25"/>
  <c r="L37"/>
  <c r="Y37"/>
  <c r="K33"/>
  <c r="V33"/>
  <c r="L76"/>
  <c r="Y76"/>
  <c r="L72"/>
  <c r="Y72"/>
  <c r="L58"/>
  <c r="Y58"/>
  <c r="L68"/>
  <c r="Y68"/>
  <c r="L60"/>
  <c r="Y60"/>
  <c r="S62"/>
  <c r="K36"/>
  <c r="V36"/>
  <c r="K32"/>
  <c r="V32"/>
  <c r="K59"/>
  <c r="V59"/>
  <c r="S24"/>
  <c r="J24"/>
  <c r="J23"/>
  <c r="S23"/>
  <c r="S22"/>
  <c r="J22"/>
  <c r="S77"/>
  <c r="P38"/>
  <c r="H50" i="8"/>
  <c r="P34" i="61"/>
  <c r="P38" s="1"/>
  <c r="P364" s="1"/>
  <c r="P30" s="1"/>
  <c r="Q34"/>
  <c r="Q38" s="1"/>
  <c r="Q364" s="1"/>
  <c r="Q30" s="1"/>
  <c r="O37"/>
  <c r="T37" s="1"/>
  <c r="AL34"/>
  <c r="AL38" s="1"/>
  <c r="AL364" s="1"/>
  <c r="AL30" s="1"/>
  <c r="AW38"/>
  <c r="AW364" s="1"/>
  <c r="AW30" s="1"/>
  <c r="AF34"/>
  <c r="AF38" s="1"/>
  <c r="AF364" s="1"/>
  <c r="AG38"/>
  <c r="AG364" s="1"/>
  <c r="AG30" s="1"/>
  <c r="AF30" s="1"/>
  <c r="AB38"/>
  <c r="AB364" s="1"/>
  <c r="AB30" s="1"/>
  <c r="AA30" s="1"/>
  <c r="E13" i="64" l="1"/>
  <c r="E10" i="65"/>
  <c r="E10" i="64"/>
  <c r="E7" i="65"/>
  <c r="H6" i="64"/>
  <c r="H22" s="1"/>
  <c r="H6" i="65"/>
  <c r="I18" i="8"/>
  <c r="I50" s="1"/>
  <c r="K14"/>
  <c r="K18" s="1"/>
  <c r="K50" s="1"/>
  <c r="E50"/>
  <c r="S38" i="22"/>
  <c r="V62"/>
  <c r="K22"/>
  <c r="V22"/>
  <c r="K24"/>
  <c r="V24"/>
  <c r="M60"/>
  <c r="AE60" s="1"/>
  <c r="AB60"/>
  <c r="M68"/>
  <c r="AE68" s="1"/>
  <c r="AB68"/>
  <c r="M58"/>
  <c r="AE58" s="1"/>
  <c r="AB58"/>
  <c r="M72"/>
  <c r="AE72" s="1"/>
  <c r="AB72"/>
  <c r="M76"/>
  <c r="AE76" s="1"/>
  <c r="AB76"/>
  <c r="L33"/>
  <c r="Y33"/>
  <c r="M37"/>
  <c r="AE37" s="1"/>
  <c r="AB37"/>
  <c r="L25"/>
  <c r="Y25"/>
  <c r="M71"/>
  <c r="AE71" s="1"/>
  <c r="AB71"/>
  <c r="M73"/>
  <c r="AE73" s="1"/>
  <c r="AB73"/>
  <c r="M75"/>
  <c r="AE75" s="1"/>
  <c r="AB75"/>
  <c r="L61"/>
  <c r="Y61"/>
  <c r="L70"/>
  <c r="Y70"/>
  <c r="L31"/>
  <c r="Y31"/>
  <c r="L67"/>
  <c r="Y67"/>
  <c r="L69"/>
  <c r="Y69"/>
  <c r="L27"/>
  <c r="Y27"/>
  <c r="L66"/>
  <c r="Y66"/>
  <c r="L34"/>
  <c r="Y34"/>
  <c r="L65"/>
  <c r="Y65"/>
  <c r="L74"/>
  <c r="Y74"/>
  <c r="L35"/>
  <c r="Y35"/>
  <c r="L28"/>
  <c r="Y28"/>
  <c r="L26"/>
  <c r="Y26"/>
  <c r="K23"/>
  <c r="V23"/>
  <c r="L59"/>
  <c r="Y59"/>
  <c r="L32"/>
  <c r="Y32"/>
  <c r="L36"/>
  <c r="Y36"/>
  <c r="V77"/>
  <c r="P79"/>
  <c r="D11" i="64"/>
  <c r="D14" s="1"/>
  <c r="D20" s="1"/>
  <c r="AM35" i="61"/>
  <c r="O36"/>
  <c r="T36" s="1"/>
  <c r="AM34"/>
  <c r="R34"/>
  <c r="R38" s="1"/>
  <c r="R364" s="1"/>
  <c r="R30" s="1"/>
  <c r="W34"/>
  <c r="W38" s="1"/>
  <c r="W364" s="1"/>
  <c r="W30" s="1"/>
  <c r="V34"/>
  <c r="V38" s="1"/>
  <c r="V364" s="1"/>
  <c r="V30" s="1"/>
  <c r="U34"/>
  <c r="U38" s="1"/>
  <c r="U364" s="1"/>
  <c r="U30" s="1"/>
  <c r="O33"/>
  <c r="AV34"/>
  <c r="AV38" s="1"/>
  <c r="AV364" s="1"/>
  <c r="AV30" s="1"/>
  <c r="O34"/>
  <c r="X34"/>
  <c r="X38" s="1"/>
  <c r="X364" s="1"/>
  <c r="X30" s="1"/>
  <c r="Y34"/>
  <c r="Y38" s="1"/>
  <c r="Y364" s="1"/>
  <c r="Y30" s="1"/>
  <c r="AC34"/>
  <c r="F13" i="64" l="1"/>
  <c r="F10" i="65"/>
  <c r="S79" i="22"/>
  <c r="E8" i="65"/>
  <c r="E11" s="1"/>
  <c r="E17" s="1"/>
  <c r="E19" s="1"/>
  <c r="F10" i="64"/>
  <c r="F7" i="65"/>
  <c r="I6" i="64"/>
  <c r="I22" s="1"/>
  <c r="I6" i="65"/>
  <c r="E6" i="64"/>
  <c r="E22" s="1"/>
  <c r="E6" i="65"/>
  <c r="AM38" i="61"/>
  <c r="AM364" s="1"/>
  <c r="AM30" s="1"/>
  <c r="Y62" i="22"/>
  <c r="E11" i="64"/>
  <c r="E14" s="1"/>
  <c r="E20" s="1"/>
  <c r="E7" s="1"/>
  <c r="D7"/>
  <c r="M36" i="22"/>
  <c r="AE36" s="1"/>
  <c r="AB36"/>
  <c r="M32"/>
  <c r="AE32" s="1"/>
  <c r="AB32"/>
  <c r="M59"/>
  <c r="AE59" s="1"/>
  <c r="AB59"/>
  <c r="L23"/>
  <c r="Y23"/>
  <c r="M26"/>
  <c r="AE26" s="1"/>
  <c r="AB26"/>
  <c r="M28"/>
  <c r="AE28" s="1"/>
  <c r="AB28"/>
  <c r="M35"/>
  <c r="AE35" s="1"/>
  <c r="AB35"/>
  <c r="M74"/>
  <c r="AE74" s="1"/>
  <c r="AB74"/>
  <c r="M65"/>
  <c r="AE65" s="1"/>
  <c r="AB65"/>
  <c r="M34"/>
  <c r="AE34" s="1"/>
  <c r="AB34"/>
  <c r="M66"/>
  <c r="AE66" s="1"/>
  <c r="AB66"/>
  <c r="M27"/>
  <c r="AE27" s="1"/>
  <c r="AB27"/>
  <c r="M69"/>
  <c r="AE69" s="1"/>
  <c r="AB69"/>
  <c r="M67"/>
  <c r="AE67" s="1"/>
  <c r="AB67"/>
  <c r="M31"/>
  <c r="AE31" s="1"/>
  <c r="AB31"/>
  <c r="M70"/>
  <c r="AE70" s="1"/>
  <c r="AB70"/>
  <c r="M61"/>
  <c r="AE61" s="1"/>
  <c r="AE62" s="1"/>
  <c r="AB61"/>
  <c r="M25"/>
  <c r="AE25" s="1"/>
  <c r="AB25"/>
  <c r="M33"/>
  <c r="AE33" s="1"/>
  <c r="AB33"/>
  <c r="L24"/>
  <c r="Y24"/>
  <c r="L22"/>
  <c r="Y22"/>
  <c r="Y77"/>
  <c r="V38"/>
  <c r="F8" i="65" s="1"/>
  <c r="T34" i="61"/>
  <c r="O38"/>
  <c r="O364" s="1"/>
  <c r="O30" s="1"/>
  <c r="T33"/>
  <c r="AC38"/>
  <c r="AC364" s="1"/>
  <c r="AC30" s="1"/>
  <c r="AA34"/>
  <c r="AA38" s="1"/>
  <c r="AA364" s="1"/>
  <c r="E20" i="65" l="1"/>
  <c r="G13" i="64"/>
  <c r="G10" i="65"/>
  <c r="I10" i="64"/>
  <c r="I7" i="65"/>
  <c r="G10" i="64"/>
  <c r="G7" i="65"/>
  <c r="F11"/>
  <c r="F17" s="1"/>
  <c r="F19" s="1"/>
  <c r="F20" s="1"/>
  <c r="Y38" i="22"/>
  <c r="AB62"/>
  <c r="M22"/>
  <c r="AE22" s="1"/>
  <c r="AB22"/>
  <c r="M24"/>
  <c r="AE24" s="1"/>
  <c r="AB24"/>
  <c r="M23"/>
  <c r="AE23" s="1"/>
  <c r="AB23"/>
  <c r="AE77"/>
  <c r="V79"/>
  <c r="F11" i="64"/>
  <c r="F14" s="1"/>
  <c r="F20" s="1"/>
  <c r="F7" s="1"/>
  <c r="AB77" i="22"/>
  <c r="T38" i="61"/>
  <c r="T364" s="1"/>
  <c r="T30" s="1"/>
  <c r="H13" i="64" l="1"/>
  <c r="H10" i="65"/>
  <c r="H10" i="64"/>
  <c r="H7" i="65"/>
  <c r="I13" i="64"/>
  <c r="I10" i="65"/>
  <c r="Y79" i="22"/>
  <c r="G8" i="65"/>
  <c r="G11" s="1"/>
  <c r="G17" s="1"/>
  <c r="G19" s="1"/>
  <c r="G20" s="1"/>
  <c r="G11" i="64"/>
  <c r="G14" s="1"/>
  <c r="G20" s="1"/>
  <c r="G7" s="1"/>
  <c r="AB38" i="22"/>
  <c r="H8" i="65" s="1"/>
  <c r="AE38" i="22"/>
  <c r="I8" i="65" s="1"/>
  <c r="I11" l="1"/>
  <c r="I17" s="1"/>
  <c r="I19" s="1"/>
  <c r="I20" s="1"/>
  <c r="H11"/>
  <c r="H17" s="1"/>
  <c r="H19" s="1"/>
  <c r="H20" s="1"/>
  <c r="I11" i="64"/>
  <c r="I14" s="1"/>
  <c r="I20" s="1"/>
  <c r="I7" s="1"/>
  <c r="AE79" i="22"/>
  <c r="H11" i="64"/>
  <c r="H14" s="1"/>
  <c r="H20" s="1"/>
  <c r="H7" s="1"/>
  <c r="AB79" i="22"/>
</calcChain>
</file>

<file path=xl/sharedStrings.xml><?xml version="1.0" encoding="utf-8"?>
<sst xmlns="http://schemas.openxmlformats.org/spreadsheetml/2006/main" count="3602" uniqueCount="1759">
  <si>
    <t>Instructional Supplies</t>
  </si>
  <si>
    <t>0695</t>
  </si>
  <si>
    <t>Type</t>
  </si>
  <si>
    <t>0040</t>
  </si>
  <si>
    <t>1913</t>
  </si>
  <si>
    <t>12</t>
  </si>
  <si>
    <t>3133</t>
  </si>
  <si>
    <t>19</t>
  </si>
  <si>
    <t>3140</t>
  </si>
  <si>
    <t>21</t>
  </si>
  <si>
    <t>2134</t>
  </si>
  <si>
    <t>1401</t>
  </si>
  <si>
    <t>1511</t>
  </si>
  <si>
    <t>1530</t>
  </si>
  <si>
    <t>22</t>
  </si>
  <si>
    <t>2222</t>
  </si>
  <si>
    <t>3306</t>
  </si>
  <si>
    <t>4</t>
  </si>
  <si>
    <t>24</t>
  </si>
  <si>
    <t>2410</t>
  </si>
  <si>
    <t>0011</t>
  </si>
  <si>
    <t>5</t>
  </si>
  <si>
    <t>1706</t>
  </si>
  <si>
    <t>1749</t>
  </si>
  <si>
    <t>2213</t>
  </si>
  <si>
    <t>3141</t>
  </si>
  <si>
    <t>3142</t>
  </si>
  <si>
    <t>0111</t>
  </si>
  <si>
    <t>7047</t>
  </si>
  <si>
    <t>7045</t>
  </si>
  <si>
    <t>7009</t>
  </si>
  <si>
    <t>1624</t>
  </si>
  <si>
    <t>7002</t>
  </si>
  <si>
    <t>7048</t>
  </si>
  <si>
    <t>7037</t>
  </si>
  <si>
    <t>1701</t>
  </si>
  <si>
    <t>7029</t>
  </si>
  <si>
    <t>7005</t>
  </si>
  <si>
    <t>7007</t>
  </si>
  <si>
    <t>0614</t>
  </si>
  <si>
    <t>0580</t>
  </si>
  <si>
    <t>0</t>
  </si>
  <si>
    <t>0610</t>
  </si>
  <si>
    <t>0150</t>
  </si>
  <si>
    <t>0082</t>
  </si>
  <si>
    <t>0640</t>
  </si>
  <si>
    <t>7110</t>
  </si>
  <si>
    <t>0087</t>
  </si>
  <si>
    <t>0735</t>
  </si>
  <si>
    <t>GENERAL FUND</t>
  </si>
  <si>
    <t>2120</t>
  </si>
  <si>
    <t>DESCRIPTION</t>
  </si>
  <si>
    <t>7060</t>
  </si>
  <si>
    <t>1923</t>
  </si>
  <si>
    <t>0851</t>
  </si>
  <si>
    <t>0079</t>
  </si>
  <si>
    <t>Gifted &amp; Talented Teacher</t>
  </si>
  <si>
    <t>Mild/Moderate Teacher</t>
  </si>
  <si>
    <t>Administrative Assistant</t>
  </si>
  <si>
    <t>Library Tech</t>
  </si>
  <si>
    <t>3371</t>
  </si>
  <si>
    <t>Gifted &amp; Talented Itinerant Teacher</t>
  </si>
  <si>
    <t>Student Advisor</t>
  </si>
  <si>
    <t>Guidance Counselor</t>
  </si>
  <si>
    <t>3382</t>
  </si>
  <si>
    <t>6540</t>
  </si>
  <si>
    <t>3</t>
  </si>
  <si>
    <t>3361</t>
  </si>
  <si>
    <t>0083</t>
  </si>
  <si>
    <t>3145</t>
  </si>
  <si>
    <t>3146</t>
  </si>
  <si>
    <t>LPN</t>
  </si>
  <si>
    <t>Title I</t>
  </si>
  <si>
    <t>7003</t>
  </si>
  <si>
    <t>0086</t>
  </si>
  <si>
    <t>3332</t>
  </si>
  <si>
    <t>3333</t>
  </si>
  <si>
    <t>28</t>
  </si>
  <si>
    <t>4367</t>
  </si>
  <si>
    <t>ECE</t>
  </si>
  <si>
    <t>Total</t>
  </si>
  <si>
    <t>Technology</t>
  </si>
  <si>
    <t>LOC</t>
  </si>
  <si>
    <t>SRE</t>
  </si>
  <si>
    <t>PROG</t>
  </si>
  <si>
    <t>PROJ</t>
  </si>
  <si>
    <t>JOB</t>
  </si>
  <si>
    <t>OBJ</t>
  </si>
  <si>
    <t>FUND</t>
  </si>
  <si>
    <t>JOB DESCRIPTION</t>
  </si>
  <si>
    <t>JOB CODE</t>
  </si>
  <si>
    <t>10</t>
  </si>
  <si>
    <t>11</t>
  </si>
  <si>
    <t>0000</t>
  </si>
  <si>
    <t>2</t>
  </si>
  <si>
    <t>0110</t>
  </si>
  <si>
    <t>3302</t>
  </si>
  <si>
    <t>3150</t>
  </si>
  <si>
    <t>Regular/Supplemental Teacher</t>
  </si>
  <si>
    <t>2140</t>
  </si>
  <si>
    <t>2113</t>
  </si>
  <si>
    <t>1912</t>
  </si>
  <si>
    <t>3305</t>
  </si>
  <si>
    <t>Business Manager</t>
  </si>
  <si>
    <t>Office Manager</t>
  </si>
  <si>
    <t>1098</t>
  </si>
  <si>
    <t>8600</t>
  </si>
  <si>
    <t>29</t>
  </si>
  <si>
    <t>1911</t>
  </si>
  <si>
    <t>16</t>
  </si>
  <si>
    <t>GT Allocation</t>
  </si>
  <si>
    <t>Mild Moderate Allocation</t>
  </si>
  <si>
    <t>MILL LEVY ALLOCATIONS</t>
  </si>
  <si>
    <t>Art &amp; Music</t>
  </si>
  <si>
    <t>ECE &amp; KINDER ALLOCATIONS</t>
  </si>
  <si>
    <t>ESL / Zone Teacher</t>
  </si>
  <si>
    <t>0019</t>
  </si>
  <si>
    <t>0339</t>
  </si>
  <si>
    <t>0533</t>
  </si>
  <si>
    <t>0130</t>
  </si>
  <si>
    <t>0612</t>
  </si>
  <si>
    <t>Free Lunch Supp Funds (At-Risk)</t>
  </si>
  <si>
    <t>English Language Learners</t>
  </si>
  <si>
    <t>Textbooks - Fund 16</t>
  </si>
  <si>
    <t>OTHER FUNDING SOURCES</t>
  </si>
  <si>
    <t>ELPA Para Dollars</t>
  </si>
  <si>
    <t>7032</t>
  </si>
  <si>
    <t>7008</t>
  </si>
  <si>
    <t>7043</t>
  </si>
  <si>
    <t>7010</t>
  </si>
  <si>
    <t>7058</t>
  </si>
  <si>
    <t>Library Books Centrally Managed Fund 12</t>
  </si>
  <si>
    <t>hide</t>
  </si>
  <si>
    <t>CLASSROOM STAFF</t>
  </si>
  <si>
    <t>CLASSROOM STAFF TOTAL</t>
  </si>
  <si>
    <t>ADMINISTRATIVE STAFF</t>
  </si>
  <si>
    <t>ADMINISTRATIVE STAFF TOTAL</t>
  </si>
  <si>
    <t>CLERICAL STAFF</t>
  </si>
  <si>
    <t>CLERICAL STAFF TOTAL</t>
  </si>
  <si>
    <t>General Fund Facilitator, Humanities</t>
  </si>
  <si>
    <t>3337</t>
  </si>
  <si>
    <t>1998 &amp; 2003 MILL LEVY FUNDS</t>
  </si>
  <si>
    <t>ECE &amp; KINDER FUNDS</t>
  </si>
  <si>
    <t>Title III - Native Language Tutor</t>
  </si>
  <si>
    <t>Intervention Teacher</t>
  </si>
  <si>
    <t>EXTRA ALLOCATIONS</t>
  </si>
  <si>
    <t>TARGETED INTERVENTIONS</t>
  </si>
  <si>
    <t>0615</t>
  </si>
  <si>
    <t>0725</t>
  </si>
  <si>
    <t>3328</t>
  </si>
  <si>
    <t>0020</t>
  </si>
  <si>
    <t/>
  </si>
  <si>
    <t>0650</t>
  </si>
  <si>
    <t>0430</t>
  </si>
  <si>
    <t>0590</t>
  </si>
  <si>
    <t>0690</t>
  </si>
  <si>
    <t>0531</t>
  </si>
  <si>
    <t>0334</t>
  </si>
  <si>
    <t>0550</t>
  </si>
  <si>
    <t>0582</t>
  </si>
  <si>
    <t>0583</t>
  </si>
  <si>
    <t>0810</t>
  </si>
  <si>
    <t>0441</t>
  </si>
  <si>
    <t>0618</t>
  </si>
  <si>
    <t>0442</t>
  </si>
  <si>
    <t>0611</t>
  </si>
  <si>
    <t>GT</t>
  </si>
  <si>
    <t>INSTRUCTIONAL ACCOUNTS</t>
  </si>
  <si>
    <t>STAFF DEVELOPMENT ACCOUNTS</t>
  </si>
  <si>
    <t>STUDENT SERVICES ACCOUNTS</t>
  </si>
  <si>
    <t>ECE HEAD START</t>
  </si>
  <si>
    <t xml:space="preserve">ECE TUITION BASED </t>
  </si>
  <si>
    <t>ECE CPP</t>
  </si>
  <si>
    <t>Kinder TUITION BASED</t>
  </si>
  <si>
    <t>Kinder GENERAL FUND</t>
  </si>
  <si>
    <t>Kinder ADVANCED KINDER</t>
  </si>
  <si>
    <t>Kinder MILL LEVY</t>
  </si>
  <si>
    <t>Kinder CPP</t>
  </si>
  <si>
    <t>PSYCHOLOGIST</t>
  </si>
  <si>
    <t>SOCIAL WORKER</t>
  </si>
  <si>
    <t>ADMINISTRATIVE ASSISTANT</t>
  </si>
  <si>
    <t>FUND 10</t>
  </si>
  <si>
    <t>KINDER</t>
  </si>
  <si>
    <t>FUND 12</t>
  </si>
  <si>
    <t>FUND 16</t>
  </si>
  <si>
    <t>FUND 28</t>
  </si>
  <si>
    <t>TOTAL</t>
  </si>
  <si>
    <t>ELA PARA</t>
  </si>
  <si>
    <t>4010</t>
  </si>
  <si>
    <t>PARENT INVOLVEMENT ACCOUNTS</t>
  </si>
  <si>
    <t>0515</t>
  </si>
  <si>
    <t>2010-2011 BUDGET ALLOCATION</t>
  </si>
  <si>
    <t>GENERAL FUND DISCRETIONARY</t>
  </si>
  <si>
    <t>33</t>
  </si>
  <si>
    <t>3300</t>
  </si>
  <si>
    <t>6</t>
  </si>
  <si>
    <t>CLASS SIZE RELIEF</t>
  </si>
  <si>
    <t>ADMINISTRATIVE / OTHER ACCOUNTS</t>
  </si>
  <si>
    <t>JC</t>
  </si>
  <si>
    <t>ELA E</t>
  </si>
  <si>
    <t>ELA S</t>
  </si>
  <si>
    <t>ARTS</t>
  </si>
  <si>
    <t>AA</t>
  </si>
  <si>
    <t>NON</t>
  </si>
  <si>
    <t>0009</t>
  </si>
  <si>
    <t>FT ACCOUNTS</t>
  </si>
  <si>
    <t>HIDE</t>
  </si>
  <si>
    <t>0070</t>
  </si>
  <si>
    <t>7300</t>
  </si>
  <si>
    <t>0210</t>
  </si>
  <si>
    <t>0211</t>
  </si>
  <si>
    <t>0213</t>
  </si>
  <si>
    <t>0246</t>
  </si>
  <si>
    <t>0217</t>
  </si>
  <si>
    <t>0219</t>
  </si>
  <si>
    <t>0245</t>
  </si>
  <si>
    <t>0244</t>
  </si>
  <si>
    <t>6339</t>
  </si>
  <si>
    <t>6327</t>
  </si>
  <si>
    <t>9686</t>
  </si>
  <si>
    <t>School Technology Spec III 212</t>
  </si>
  <si>
    <t>9687</t>
  </si>
  <si>
    <t>PRO TECH STAFF</t>
  </si>
  <si>
    <t>PRO TECH STAFF TOTAL</t>
  </si>
  <si>
    <t>GENERAL SUPPLIES</t>
  </si>
  <si>
    <t>HS DEPARTMENTAL INSTRUCTIONAL ACCOUNTS</t>
  </si>
  <si>
    <t>0200</t>
  </si>
  <si>
    <t>0300</t>
  </si>
  <si>
    <t>14</t>
  </si>
  <si>
    <t>0500</t>
  </si>
  <si>
    <t>0600</t>
  </si>
  <si>
    <t>0921</t>
  </si>
  <si>
    <t>0260</t>
  </si>
  <si>
    <t>1500</t>
  </si>
  <si>
    <t>COPYING</t>
  </si>
  <si>
    <t>TRANSPORTATION/FIELD TRIPS</t>
  </si>
  <si>
    <t>NON-CAPITAL EQUIPMENT</t>
  </si>
  <si>
    <t>BOOKS AND PERIODICALS</t>
  </si>
  <si>
    <t>OTHER PROFESSIONAL SERVICES</t>
  </si>
  <si>
    <t>TRAVEL AND REGISTRATION</t>
  </si>
  <si>
    <t>REPAIRS AND MAINTENANCE SVCS</t>
  </si>
  <si>
    <t>DUES AND FEES</t>
  </si>
  <si>
    <t>0510</t>
  </si>
  <si>
    <t>OBJECT - Choose from Dropdown</t>
  </si>
  <si>
    <t>DEPT - Choose from Dropdown</t>
  </si>
  <si>
    <t>FT ACCOUNTS TOTAL</t>
  </si>
  <si>
    <t>PART TIME ACCOUNTS TOTAL</t>
  </si>
  <si>
    <t>INSTRUCTIONAL ACCOUNTS TOTAL</t>
  </si>
  <si>
    <t>HS DEPT INSTRUCTIONAL ACCOUNTSTOTAL</t>
  </si>
  <si>
    <t>STAFF DEVELOPMENT ACCOUNTSTOTAL</t>
  </si>
  <si>
    <t>STUDENT SERVICES ACCOUNTS TOTAL</t>
  </si>
  <si>
    <t>PARENT INVOLVEMENT ACCOUNTS TOTAL</t>
  </si>
  <si>
    <t>TI Current Year - Dollars</t>
  </si>
  <si>
    <t>EA Current Year - Dollars</t>
  </si>
  <si>
    <t>Total Resources to School - MM</t>
  </si>
  <si>
    <t>Total Resources to School - GT</t>
  </si>
  <si>
    <t>CPP - ECE $</t>
  </si>
  <si>
    <t>Special ECE Tuition Base $</t>
  </si>
  <si>
    <t>ECE Head start $</t>
  </si>
  <si>
    <t>Special Kinder Tuition Base $</t>
  </si>
  <si>
    <t>GF Kinder $</t>
  </si>
  <si>
    <t>Special Kinder Advanced Tuition $</t>
  </si>
  <si>
    <t>2003 Mill Levy Kinder $</t>
  </si>
  <si>
    <t>CPP - Kinder $</t>
  </si>
  <si>
    <t>1998 Mill Levy Facilitator $</t>
  </si>
  <si>
    <t>1998 Mill Levy Technology $</t>
  </si>
  <si>
    <t>1998 Mill Levy Library $</t>
  </si>
  <si>
    <t>2003 Mill Levy Arts $</t>
  </si>
  <si>
    <t>2003 Mill Levy Text book $</t>
  </si>
  <si>
    <t>Title I Total $</t>
  </si>
  <si>
    <t>Title II Facilitators $</t>
  </si>
  <si>
    <t>Native Language Tutor Dollars</t>
  </si>
  <si>
    <t>GF Base per Pupil $</t>
  </si>
  <si>
    <t>GF Free Lunch Supp Funds $</t>
  </si>
  <si>
    <t>GF Instructional $</t>
  </si>
  <si>
    <t>GF Small School Factor $</t>
  </si>
  <si>
    <t>GF ESL and ELA $</t>
  </si>
  <si>
    <t>TOTAL ECE</t>
  </si>
  <si>
    <t>TOTAL KINDER</t>
  </si>
  <si>
    <t>GF Share of Benefits $</t>
  </si>
  <si>
    <t>School Type</t>
  </si>
  <si>
    <t>ES</t>
  </si>
  <si>
    <t>MS</t>
  </si>
  <si>
    <t>HS</t>
  </si>
  <si>
    <t>ADMINISTRATIVE FULL TIME STAFF</t>
  </si>
  <si>
    <t>TEACHING FULL TIME STAFF</t>
  </si>
  <si>
    <t>PRO-TECH FULL TIME STAFF</t>
  </si>
  <si>
    <t>LIBRARY TECH FULL TIME STAFF</t>
  </si>
  <si>
    <t>CLERICAL FULL TIME STAFF</t>
  </si>
  <si>
    <t>ADMINISTRATIVE PART TIME STAFF</t>
  </si>
  <si>
    <t>TEACHING PART TIME STAFF</t>
  </si>
  <si>
    <t>PRO-TECH PART TIME STAFF</t>
  </si>
  <si>
    <t>CLERICAL PART TIME STAFF</t>
  </si>
  <si>
    <t>CUSTODIAL PART TIME STAFF</t>
  </si>
  <si>
    <t>PT ACCOUNTS</t>
  </si>
  <si>
    <t>ADMINISTRATIVE / OTHER ACCOUNTS TOTAL</t>
  </si>
  <si>
    <t>Principal</t>
  </si>
  <si>
    <t>Asst. Principal</t>
  </si>
  <si>
    <t>K8</t>
  </si>
  <si>
    <t>3301</t>
  </si>
  <si>
    <t>0616</t>
  </si>
  <si>
    <t>0617</t>
  </si>
  <si>
    <t>0726</t>
  </si>
  <si>
    <t>0727</t>
  </si>
  <si>
    <t>1702</t>
  </si>
  <si>
    <t>1750</t>
  </si>
  <si>
    <t>1704</t>
  </si>
  <si>
    <t>1705</t>
  </si>
  <si>
    <t>3334</t>
  </si>
  <si>
    <t>3335</t>
  </si>
  <si>
    <t>3338</t>
  </si>
  <si>
    <t>3339</t>
  </si>
  <si>
    <t>3307</t>
  </si>
  <si>
    <t>3308</t>
  </si>
  <si>
    <t>4389</t>
  </si>
  <si>
    <t>TITLE I STAFF DEVELOPMENT PARA</t>
  </si>
  <si>
    <t>TITLE I LIBRRARY MEDIA PARA</t>
  </si>
  <si>
    <t>TITLE I PARA</t>
  </si>
  <si>
    <t>SALARY COST</t>
  </si>
  <si>
    <t>SIG</t>
  </si>
  <si>
    <t>0100</t>
  </si>
  <si>
    <t>0101</t>
  </si>
  <si>
    <t>0102</t>
  </si>
  <si>
    <t>0107</t>
  </si>
  <si>
    <t>0108</t>
  </si>
  <si>
    <t>0112</t>
  </si>
  <si>
    <t>0114</t>
  </si>
  <si>
    <t>0115</t>
  </si>
  <si>
    <t>0118</t>
  </si>
  <si>
    <t>0121</t>
  </si>
  <si>
    <t>0122</t>
  </si>
  <si>
    <t>0125</t>
  </si>
  <si>
    <t>0126</t>
  </si>
  <si>
    <t>0127</t>
  </si>
  <si>
    <t>0129</t>
  </si>
  <si>
    <t>0131</t>
  </si>
  <si>
    <t>0132</t>
  </si>
  <si>
    <t>0133</t>
  </si>
  <si>
    <t>0135</t>
  </si>
  <si>
    <t>0137</t>
  </si>
  <si>
    <t>0212</t>
  </si>
  <si>
    <t>0216</t>
  </si>
  <si>
    <t>0218</t>
  </si>
  <si>
    <t>0237</t>
  </si>
  <si>
    <t>0239</t>
  </si>
  <si>
    <t>0242</t>
  </si>
  <si>
    <t>0243</t>
  </si>
  <si>
    <t>0249</t>
  </si>
  <si>
    <t>0250</t>
  </si>
  <si>
    <t>0252</t>
  </si>
  <si>
    <t>0254</t>
  </si>
  <si>
    <t>0256</t>
  </si>
  <si>
    <t>0258</t>
  </si>
  <si>
    <t>0263</t>
  </si>
  <si>
    <t>0264</t>
  </si>
  <si>
    <t>0267</t>
  </si>
  <si>
    <t>0268</t>
  </si>
  <si>
    <t>0270</t>
  </si>
  <si>
    <t>0271</t>
  </si>
  <si>
    <t>0272</t>
  </si>
  <si>
    <t>0273</t>
  </si>
  <si>
    <t>0275</t>
  </si>
  <si>
    <t>0278</t>
  </si>
  <si>
    <t>0281</t>
  </si>
  <si>
    <t>0283</t>
  </si>
  <si>
    <t>0286</t>
  </si>
  <si>
    <t>0289</t>
  </si>
  <si>
    <t>0294</t>
  </si>
  <si>
    <t>0295</t>
  </si>
  <si>
    <t>0297</t>
  </si>
  <si>
    <t>0298</t>
  </si>
  <si>
    <t>0299</t>
  </si>
  <si>
    <t>0304</t>
  </si>
  <si>
    <t>0305</t>
  </si>
  <si>
    <t>0310</t>
  </si>
  <si>
    <t>0319</t>
  </si>
  <si>
    <t>0321</t>
  </si>
  <si>
    <t>0322</t>
  </si>
  <si>
    <t>0325</t>
  </si>
  <si>
    <t>0327</t>
  </si>
  <si>
    <t>0335</t>
  </si>
  <si>
    <t>0345</t>
  </si>
  <si>
    <t>0348</t>
  </si>
  <si>
    <t>0373</t>
  </si>
  <si>
    <t>0392</t>
  </si>
  <si>
    <t>0396</t>
  </si>
  <si>
    <t>0401</t>
  </si>
  <si>
    <t>0402</t>
  </si>
  <si>
    <t>0403</t>
  </si>
  <si>
    <t>0404</t>
  </si>
  <si>
    <t>0406</t>
  </si>
  <si>
    <t>0408</t>
  </si>
  <si>
    <t>0410</t>
  </si>
  <si>
    <t>0420</t>
  </si>
  <si>
    <t>0421</t>
  </si>
  <si>
    <t>0471</t>
  </si>
  <si>
    <t>0503</t>
  </si>
  <si>
    <t>0514</t>
  </si>
  <si>
    <t>0601</t>
  </si>
  <si>
    <t>0606</t>
  </si>
  <si>
    <t>0607</t>
  </si>
  <si>
    <t>0609</t>
  </si>
  <si>
    <t>0619</t>
  </si>
  <si>
    <t>0620</t>
  </si>
  <si>
    <t>0621</t>
  </si>
  <si>
    <t>0628</t>
  </si>
  <si>
    <t>0694</t>
  </si>
  <si>
    <t>0702</t>
  </si>
  <si>
    <t>0704</t>
  </si>
  <si>
    <t>0706</t>
  </si>
  <si>
    <t>0708</t>
  </si>
  <si>
    <t>0711</t>
  </si>
  <si>
    <t>0712</t>
  </si>
  <si>
    <t>0714</t>
  </si>
  <si>
    <t>0720</t>
  </si>
  <si>
    <t>0730</t>
  </si>
  <si>
    <t>0740</t>
  </si>
  <si>
    <t>0901</t>
  </si>
  <si>
    <t>0902</t>
  </si>
  <si>
    <t>0903</t>
  </si>
  <si>
    <t>0908</t>
  </si>
  <si>
    <t>0915</t>
  </si>
  <si>
    <t>0920</t>
  </si>
  <si>
    <t>0929</t>
  </si>
  <si>
    <t>0931</t>
  </si>
  <si>
    <t>0933</t>
  </si>
  <si>
    <t>1202</t>
  </si>
  <si>
    <t>1204</t>
  </si>
  <si>
    <t>1302</t>
  </si>
  <si>
    <t>1402</t>
  </si>
  <si>
    <t>1405</t>
  </si>
  <si>
    <t>1406</t>
  </si>
  <si>
    <t>1512</t>
  </si>
  <si>
    <t>1520</t>
  </si>
  <si>
    <t>1534</t>
  </si>
  <si>
    <t>1541</t>
  </si>
  <si>
    <t>1554</t>
  </si>
  <si>
    <t>1556</t>
  </si>
  <si>
    <t>1570</t>
  </si>
  <si>
    <t>1590</t>
  </si>
  <si>
    <t>1592</t>
  </si>
  <si>
    <t>1601</t>
  </si>
  <si>
    <t>1602</t>
  </si>
  <si>
    <t>1603</t>
  </si>
  <si>
    <t>1612</t>
  </si>
  <si>
    <t>1613</t>
  </si>
  <si>
    <t>1614</t>
  </si>
  <si>
    <t>1615</t>
  </si>
  <si>
    <t>1625</t>
  </si>
  <si>
    <t>1626</t>
  </si>
  <si>
    <t>1627</t>
  </si>
  <si>
    <t>1641</t>
  </si>
  <si>
    <t>1651</t>
  </si>
  <si>
    <t>1663</t>
  </si>
  <si>
    <t>1673</t>
  </si>
  <si>
    <t>1674</t>
  </si>
  <si>
    <t>1680</t>
  </si>
  <si>
    <t>1703</t>
  </si>
  <si>
    <t>1707</t>
  </si>
  <si>
    <t>1709</t>
  </si>
  <si>
    <t>1711</t>
  </si>
  <si>
    <t>1713</t>
  </si>
  <si>
    <t>1714</t>
  </si>
  <si>
    <t>1715</t>
  </si>
  <si>
    <t>1716</t>
  </si>
  <si>
    <t>1717</t>
  </si>
  <si>
    <t>1718</t>
  </si>
  <si>
    <t>1722</t>
  </si>
  <si>
    <t>1723</t>
  </si>
  <si>
    <t>1751</t>
  </si>
  <si>
    <t>1753</t>
  </si>
  <si>
    <t>1754</t>
  </si>
  <si>
    <t>1755</t>
  </si>
  <si>
    <t>1756</t>
  </si>
  <si>
    <t>1804</t>
  </si>
  <si>
    <t>1828</t>
  </si>
  <si>
    <t>1902</t>
  </si>
  <si>
    <t>1920</t>
  </si>
  <si>
    <t>1922</t>
  </si>
  <si>
    <t>1924</t>
  </si>
  <si>
    <t>1925</t>
  </si>
  <si>
    <t>1926</t>
  </si>
  <si>
    <t>1930</t>
  </si>
  <si>
    <t>1931</t>
  </si>
  <si>
    <t>1932</t>
  </si>
  <si>
    <t>1940</t>
  </si>
  <si>
    <t>1942</t>
  </si>
  <si>
    <t>1948</t>
  </si>
  <si>
    <t>1950</t>
  </si>
  <si>
    <t>1972</t>
  </si>
  <si>
    <t>2001</t>
  </si>
  <si>
    <t>2009</t>
  </si>
  <si>
    <t>2010</t>
  </si>
  <si>
    <t>2011</t>
  </si>
  <si>
    <t>2012</t>
  </si>
  <si>
    <t>2013</t>
  </si>
  <si>
    <t>2014</t>
  </si>
  <si>
    <t>2017</t>
  </si>
  <si>
    <t>2020</t>
  </si>
  <si>
    <t>2026</t>
  </si>
  <si>
    <t>2027</t>
  </si>
  <si>
    <t>2030</t>
  </si>
  <si>
    <t>2032</t>
  </si>
  <si>
    <t>2033</t>
  </si>
  <si>
    <t>2035</t>
  </si>
  <si>
    <t>2036</t>
  </si>
  <si>
    <t>2038</t>
  </si>
  <si>
    <t>2039</t>
  </si>
  <si>
    <t>2040</t>
  </si>
  <si>
    <t>2041</t>
  </si>
  <si>
    <t>2042</t>
  </si>
  <si>
    <t>2043</t>
  </si>
  <si>
    <t>2105</t>
  </si>
  <si>
    <t>2106</t>
  </si>
  <si>
    <t>2201</t>
  </si>
  <si>
    <t>2202</t>
  </si>
  <si>
    <t>2203</t>
  </si>
  <si>
    <t>2205</t>
  </si>
  <si>
    <t>2207</t>
  </si>
  <si>
    <t>2208</t>
  </si>
  <si>
    <t>2210</t>
  </si>
  <si>
    <t>2211</t>
  </si>
  <si>
    <t>2400</t>
  </si>
  <si>
    <t>2401</t>
  </si>
  <si>
    <t>2403</t>
  </si>
  <si>
    <t>2404</t>
  </si>
  <si>
    <t>2511</t>
  </si>
  <si>
    <t>2513</t>
  </si>
  <si>
    <t>2630</t>
  </si>
  <si>
    <t>2631</t>
  </si>
  <si>
    <t>3304</t>
  </si>
  <si>
    <t>3312</t>
  </si>
  <si>
    <t>3313</t>
  </si>
  <si>
    <t>3314</t>
  </si>
  <si>
    <t>3324</t>
  </si>
  <si>
    <t>3325</t>
  </si>
  <si>
    <t>3329</t>
  </si>
  <si>
    <t>3330</t>
  </si>
  <si>
    <t>3360</t>
  </si>
  <si>
    <t>3362</t>
  </si>
  <si>
    <t>3370</t>
  </si>
  <si>
    <t>3372</t>
  </si>
  <si>
    <t>3381</t>
  </si>
  <si>
    <t>3383</t>
  </si>
  <si>
    <t>3385</t>
  </si>
  <si>
    <t>3398</t>
  </si>
  <si>
    <t>3407</t>
  </si>
  <si>
    <t>3408</t>
  </si>
  <si>
    <t>3601</t>
  </si>
  <si>
    <t>3602</t>
  </si>
  <si>
    <t>3605</t>
  </si>
  <si>
    <t>4110</t>
  </si>
  <si>
    <t>4120</t>
  </si>
  <si>
    <t>4121</t>
  </si>
  <si>
    <t>4122</t>
  </si>
  <si>
    <t>4123</t>
  </si>
  <si>
    <t>4129</t>
  </si>
  <si>
    <t>4131</t>
  </si>
  <si>
    <t>4132</t>
  </si>
  <si>
    <t>4180</t>
  </si>
  <si>
    <t>4190</t>
  </si>
  <si>
    <t>4191</t>
  </si>
  <si>
    <t>4194</t>
  </si>
  <si>
    <t>4196</t>
  </si>
  <si>
    <t>4197</t>
  </si>
  <si>
    <t>4198</t>
  </si>
  <si>
    <t>4918</t>
  </si>
  <si>
    <t>4954</t>
  </si>
  <si>
    <t>4962</t>
  </si>
  <si>
    <t>4972</t>
  </si>
  <si>
    <t>4974</t>
  </si>
  <si>
    <t>4976</t>
  </si>
  <si>
    <t>4978</t>
  </si>
  <si>
    <t>4980</t>
  </si>
  <si>
    <t>5001</t>
  </si>
  <si>
    <t>5002</t>
  </si>
  <si>
    <t>5006</t>
  </si>
  <si>
    <t>5008</t>
  </si>
  <si>
    <t>5030</t>
  </si>
  <si>
    <t>5036</t>
  </si>
  <si>
    <t>5042</t>
  </si>
  <si>
    <t>5044</t>
  </si>
  <si>
    <t>5054</t>
  </si>
  <si>
    <t>5056</t>
  </si>
  <si>
    <t>5062</t>
  </si>
  <si>
    <t>5070</t>
  </si>
  <si>
    <t>5080</t>
  </si>
  <si>
    <t>5082</t>
  </si>
  <si>
    <t>5088</t>
  </si>
  <si>
    <t>5090</t>
  </si>
  <si>
    <t>5092</t>
  </si>
  <si>
    <t>5094</t>
  </si>
  <si>
    <t>5101</t>
  </si>
  <si>
    <t>5102</t>
  </si>
  <si>
    <t>5104</t>
  </si>
  <si>
    <t>5106</t>
  </si>
  <si>
    <t>5108</t>
  </si>
  <si>
    <t>5112</t>
  </si>
  <si>
    <t>5116</t>
  </si>
  <si>
    <t>5118</t>
  </si>
  <si>
    <t>5124</t>
  </si>
  <si>
    <t>5130</t>
  </si>
  <si>
    <t>5134</t>
  </si>
  <si>
    <t>5136</t>
  </si>
  <si>
    <t>5142</t>
  </si>
  <si>
    <t>5144</t>
  </si>
  <si>
    <t>5146</t>
  </si>
  <si>
    <t>5148</t>
  </si>
  <si>
    <t>5154</t>
  </si>
  <si>
    <t>5156</t>
  </si>
  <si>
    <t>5158</t>
  </si>
  <si>
    <t>5162</t>
  </si>
  <si>
    <t>5168</t>
  </si>
  <si>
    <t>5170</t>
  </si>
  <si>
    <t>5172</t>
  </si>
  <si>
    <t>5178</t>
  </si>
  <si>
    <t>5180</t>
  </si>
  <si>
    <t>5182</t>
  </si>
  <si>
    <t>5190</t>
  </si>
  <si>
    <t>5192</t>
  </si>
  <si>
    <t>5194</t>
  </si>
  <si>
    <t>5196</t>
  </si>
  <si>
    <t>5201</t>
  </si>
  <si>
    <t>5204</t>
  </si>
  <si>
    <t>5205</t>
  </si>
  <si>
    <t>5207</t>
  </si>
  <si>
    <t>5208</t>
  </si>
  <si>
    <t>5209</t>
  </si>
  <si>
    <t>5263</t>
  </si>
  <si>
    <t>5264</t>
  </si>
  <si>
    <t>5301</t>
  </si>
  <si>
    <t>5302</t>
  </si>
  <si>
    <t>5306</t>
  </si>
  <si>
    <t>5600</t>
  </si>
  <si>
    <t>6000</t>
  </si>
  <si>
    <t>6001</t>
  </si>
  <si>
    <t>6102</t>
  </si>
  <si>
    <t>6107</t>
  </si>
  <si>
    <t>6110</t>
  </si>
  <si>
    <t>6113</t>
  </si>
  <si>
    <t>6117</t>
  </si>
  <si>
    <t>6118</t>
  </si>
  <si>
    <t>6119</t>
  </si>
  <si>
    <t>6120</t>
  </si>
  <si>
    <t>6123</t>
  </si>
  <si>
    <t>6125</t>
  </si>
  <si>
    <t>6126</t>
  </si>
  <si>
    <t>6129</t>
  </si>
  <si>
    <t>6146</t>
  </si>
  <si>
    <t>6148</t>
  </si>
  <si>
    <t>6149</t>
  </si>
  <si>
    <t>6150</t>
  </si>
  <si>
    <t>6157</t>
  </si>
  <si>
    <t>6158</t>
  </si>
  <si>
    <t>6159</t>
  </si>
  <si>
    <t>6162</t>
  </si>
  <si>
    <t>6163</t>
  </si>
  <si>
    <t>6165</t>
  </si>
  <si>
    <t>6166</t>
  </si>
  <si>
    <t>6167</t>
  </si>
  <si>
    <t>6168</t>
  </si>
  <si>
    <t>6169</t>
  </si>
  <si>
    <t>6180</t>
  </si>
  <si>
    <t>6182</t>
  </si>
  <si>
    <t>6209</t>
  </si>
  <si>
    <t>6210</t>
  </si>
  <si>
    <t>6211</t>
  </si>
  <si>
    <t>6215</t>
  </si>
  <si>
    <t>6220</t>
  </si>
  <si>
    <t>6224</t>
  </si>
  <si>
    <t>6226</t>
  </si>
  <si>
    <t>6241</t>
  </si>
  <si>
    <t>6242</t>
  </si>
  <si>
    <t>6243</t>
  </si>
  <si>
    <t>6250</t>
  </si>
  <si>
    <t>6253</t>
  </si>
  <si>
    <t>6254</t>
  </si>
  <si>
    <t>6256</t>
  </si>
  <si>
    <t>6257</t>
  </si>
  <si>
    <t>6260</t>
  </si>
  <si>
    <t>6274</t>
  </si>
  <si>
    <t>6275</t>
  </si>
  <si>
    <t>6278</t>
  </si>
  <si>
    <t>6279</t>
  </si>
  <si>
    <t>6280</t>
  </si>
  <si>
    <t>6281</t>
  </si>
  <si>
    <t>6282</t>
  </si>
  <si>
    <t>6285</t>
  </si>
  <si>
    <t>6286</t>
  </si>
  <si>
    <t>6287</t>
  </si>
  <si>
    <t>6288</t>
  </si>
  <si>
    <t>6289</t>
  </si>
  <si>
    <t>6293</t>
  </si>
  <si>
    <t>6294</t>
  </si>
  <si>
    <t>6296</t>
  </si>
  <si>
    <t>6297</t>
  </si>
  <si>
    <t>6298</t>
  </si>
  <si>
    <t>6300</t>
  </si>
  <si>
    <t>6302</t>
  </si>
  <si>
    <t>6304</t>
  </si>
  <si>
    <t>6306</t>
  </si>
  <si>
    <t>6310</t>
  </si>
  <si>
    <t>6315</t>
  </si>
  <si>
    <t>6318</t>
  </si>
  <si>
    <t>6321</t>
  </si>
  <si>
    <t>6328</t>
  </si>
  <si>
    <t>6329</t>
  </si>
  <si>
    <t>6332</t>
  </si>
  <si>
    <t>6333</t>
  </si>
  <si>
    <t>6334</t>
  </si>
  <si>
    <t>6338</t>
  </si>
  <si>
    <t>6343</t>
  </si>
  <si>
    <t>6344</t>
  </si>
  <si>
    <t>6346</t>
  </si>
  <si>
    <t>6347</t>
  </si>
  <si>
    <t>6348</t>
  </si>
  <si>
    <t>6350</t>
  </si>
  <si>
    <t>6351</t>
  </si>
  <si>
    <t>6352</t>
  </si>
  <si>
    <t>6353</t>
  </si>
  <si>
    <t>6354</t>
  </si>
  <si>
    <t>6355</t>
  </si>
  <si>
    <t>6370</t>
  </si>
  <si>
    <t>6373</t>
  </si>
  <si>
    <t>6375</t>
  </si>
  <si>
    <t>6390</t>
  </si>
  <si>
    <t>6391</t>
  </si>
  <si>
    <t>6392</t>
  </si>
  <si>
    <t>6401</t>
  </si>
  <si>
    <t>6402</t>
  </si>
  <si>
    <t>6405</t>
  </si>
  <si>
    <t>6407</t>
  </si>
  <si>
    <t>6409</t>
  </si>
  <si>
    <t>6411</t>
  </si>
  <si>
    <t>6412</t>
  </si>
  <si>
    <t>6414</t>
  </si>
  <si>
    <t>6420</t>
  </si>
  <si>
    <t>6428</t>
  </si>
  <si>
    <t>6436</t>
  </si>
  <si>
    <t>6439</t>
  </si>
  <si>
    <t>6440</t>
  </si>
  <si>
    <t>6443</t>
  </si>
  <si>
    <t>6445</t>
  </si>
  <si>
    <t>6446</t>
  </si>
  <si>
    <t>6449</t>
  </si>
  <si>
    <t>6453</t>
  </si>
  <si>
    <t>6456</t>
  </si>
  <si>
    <t>6460</t>
  </si>
  <si>
    <t>6504</t>
  </si>
  <si>
    <t>6506</t>
  </si>
  <si>
    <t>6508</t>
  </si>
  <si>
    <t>6516</t>
  </si>
  <si>
    <t>6518</t>
  </si>
  <si>
    <t>6520</t>
  </si>
  <si>
    <t>6522</t>
  </si>
  <si>
    <t>6524</t>
  </si>
  <si>
    <t>6525</t>
  </si>
  <si>
    <t>6527</t>
  </si>
  <si>
    <t>6530</t>
  </si>
  <si>
    <t>6531</t>
  </si>
  <si>
    <t>6541</t>
  </si>
  <si>
    <t>6603</t>
  </si>
  <si>
    <t>6604</t>
  </si>
  <si>
    <t>6607</t>
  </si>
  <si>
    <t>6608</t>
  </si>
  <si>
    <t>6614</t>
  </si>
  <si>
    <t>6615</t>
  </si>
  <si>
    <t>6617</t>
  </si>
  <si>
    <t>6625</t>
  </si>
  <si>
    <t>6630</t>
  </si>
  <si>
    <t>6631</t>
  </si>
  <si>
    <t>6632</t>
  </si>
  <si>
    <t>6636</t>
  </si>
  <si>
    <t>6638</t>
  </si>
  <si>
    <t>6881</t>
  </si>
  <si>
    <t>7000</t>
  </si>
  <si>
    <t>7001</t>
  </si>
  <si>
    <t>7013</t>
  </si>
  <si>
    <t>7014</t>
  </si>
  <si>
    <t>7026</t>
  </si>
  <si>
    <t>7028</t>
  </si>
  <si>
    <t>7034</t>
  </si>
  <si>
    <t>7041</t>
  </si>
  <si>
    <t>7044</t>
  </si>
  <si>
    <t>7051</t>
  </si>
  <si>
    <t>7056</t>
  </si>
  <si>
    <t>7066</t>
  </si>
  <si>
    <t>7067</t>
  </si>
  <si>
    <t>7068</t>
  </si>
  <si>
    <t>7070</t>
  </si>
  <si>
    <t>7074</t>
  </si>
  <si>
    <t>7076</t>
  </si>
  <si>
    <t>7079</t>
  </si>
  <si>
    <t>7080</t>
  </si>
  <si>
    <t>7091</t>
  </si>
  <si>
    <t>7098</t>
  </si>
  <si>
    <t>7100</t>
  </si>
  <si>
    <t>7105</t>
  </si>
  <si>
    <t>7106</t>
  </si>
  <si>
    <t>7111</t>
  </si>
  <si>
    <t>7116</t>
  </si>
  <si>
    <t>7117</t>
  </si>
  <si>
    <t>7120</t>
  </si>
  <si>
    <t>7127</t>
  </si>
  <si>
    <t>7200</t>
  </si>
  <si>
    <t>7201</t>
  </si>
  <si>
    <t>7211</t>
  </si>
  <si>
    <t>7220</t>
  </si>
  <si>
    <t>8000</t>
  </si>
  <si>
    <t>8101</t>
  </si>
  <si>
    <t>8106</t>
  </si>
  <si>
    <t>8150</t>
  </si>
  <si>
    <t>9203</t>
  </si>
  <si>
    <t>9204</t>
  </si>
  <si>
    <t>9205</t>
  </si>
  <si>
    <t>9206</t>
  </si>
  <si>
    <t>9209</t>
  </si>
  <si>
    <t>9215</t>
  </si>
  <si>
    <t>9602</t>
  </si>
  <si>
    <t>9604</t>
  </si>
  <si>
    <t>9606</t>
  </si>
  <si>
    <t>9607</t>
  </si>
  <si>
    <t>9614</t>
  </si>
  <si>
    <t>9615</t>
  </si>
  <si>
    <t>9616</t>
  </si>
  <si>
    <t>9619</t>
  </si>
  <si>
    <t>9620</t>
  </si>
  <si>
    <t>9621</t>
  </si>
  <si>
    <t>9630</t>
  </si>
  <si>
    <t>9635</t>
  </si>
  <si>
    <t>9638</t>
  </si>
  <si>
    <t>9643</t>
  </si>
  <si>
    <t>9644</t>
  </si>
  <si>
    <t>9645</t>
  </si>
  <si>
    <t>9648</t>
  </si>
  <si>
    <t>9650</t>
  </si>
  <si>
    <t>9651</t>
  </si>
  <si>
    <t>9652</t>
  </si>
  <si>
    <t>9653</t>
  </si>
  <si>
    <t>9654</t>
  </si>
  <si>
    <t>9655</t>
  </si>
  <si>
    <t>9656</t>
  </si>
  <si>
    <t>9658</t>
  </si>
  <si>
    <t>9659</t>
  </si>
  <si>
    <t>9660</t>
  </si>
  <si>
    <t>9661</t>
  </si>
  <si>
    <t>9664</t>
  </si>
  <si>
    <t>9667</t>
  </si>
  <si>
    <t>9670</t>
  </si>
  <si>
    <t>9671</t>
  </si>
  <si>
    <t>9672</t>
  </si>
  <si>
    <t>9675</t>
  </si>
  <si>
    <t>9676</t>
  </si>
  <si>
    <t>9680</t>
  </si>
  <si>
    <t>9681</t>
  </si>
  <si>
    <t>9682</t>
  </si>
  <si>
    <t>9683</t>
  </si>
  <si>
    <t>9685</t>
  </si>
  <si>
    <t>9690</t>
  </si>
  <si>
    <t>9720</t>
  </si>
  <si>
    <t>9722</t>
  </si>
  <si>
    <t>9724</t>
  </si>
  <si>
    <t>9730</t>
  </si>
  <si>
    <t>9732</t>
  </si>
  <si>
    <t>9734</t>
  </si>
  <si>
    <t>9736</t>
  </si>
  <si>
    <t>9738</t>
  </si>
  <si>
    <t>9800</t>
  </si>
  <si>
    <t>9860</t>
  </si>
  <si>
    <t>9990</t>
  </si>
  <si>
    <t>9991</t>
  </si>
  <si>
    <t>9993</t>
  </si>
  <si>
    <t>9994</t>
  </si>
  <si>
    <t>PRINCIPAL, HRLY</t>
  </si>
  <si>
    <t>PRINCIPAL, ASST HRLY</t>
  </si>
  <si>
    <t>NURSE, HOURLY</t>
  </si>
  <si>
    <t>SECRETARY - HOURLY</t>
  </si>
  <si>
    <t>SECRETARY - PART-TIME</t>
  </si>
  <si>
    <t>SECRETARY II</t>
  </si>
  <si>
    <t>PROTECH, HRLY</t>
  </si>
  <si>
    <t>COMPUTER LAB TECHNICIAN</t>
  </si>
  <si>
    <t>SR. COMPUTER LAB TECH</t>
  </si>
  <si>
    <t>HEALTH TECHNICIAN</t>
  </si>
  <si>
    <t>LIBRARY MEDIA CENTER</t>
  </si>
  <si>
    <t>SR. LIBRARY MEDIA CENTER</t>
  </si>
  <si>
    <t>ELA GENERAL ASSIGNMENT</t>
  </si>
  <si>
    <t>GENERAL OFFICE</t>
  </si>
  <si>
    <t>STUDENT MONITOR</t>
  </si>
  <si>
    <t>SPEC ED ASST, MILD/MODERATE</t>
  </si>
  <si>
    <t>READING &amp; WRITING ASST</t>
  </si>
  <si>
    <t>EARLY CHILDOOD EDUCATION</t>
  </si>
  <si>
    <t>GENERAL ASSIGNMENT</t>
  </si>
  <si>
    <t>TUTOR PARAPROFESSIONAL</t>
  </si>
  <si>
    <t>EXTENDED DAY KINDER ASST</t>
  </si>
  <si>
    <t>ELEMENTARY SPEC ED PARA</t>
  </si>
  <si>
    <t>ELA READING &amp; WRITING PARA</t>
  </si>
  <si>
    <t>STUDNT PARNT FAMLY INVOLVMT</t>
  </si>
  <si>
    <t>EARLY CHILDHD SUB PARA</t>
  </si>
  <si>
    <t>TEMPORARY EMPLOYEE</t>
  </si>
  <si>
    <t>ADMINISTRATORS</t>
  </si>
  <si>
    <t>BOOKKEEPER II, HOURLY</t>
  </si>
  <si>
    <t>PASSROOM</t>
  </si>
  <si>
    <t>COORDINATOR, HOURLY</t>
  </si>
  <si>
    <t>TRUANCY PROGRAM TRANSITION</t>
  </si>
  <si>
    <t>PSYCHOLOGIST, HOURLY</t>
  </si>
  <si>
    <t>PEP CLUB SPONSOR</t>
  </si>
  <si>
    <t>COUNSELING SUPPORT PARA</t>
  </si>
  <si>
    <t>TUTOR, AVID</t>
  </si>
  <si>
    <t>ADMIN INTERN, MIDDLE</t>
  </si>
  <si>
    <t>PARENT ED TEACHER ASST</t>
  </si>
  <si>
    <t>BOOKKEEPER II</t>
  </si>
  <si>
    <t>SOCIAL WORKER ASST</t>
  </si>
  <si>
    <t>REGISTRAR</t>
  </si>
  <si>
    <t>TEACHER, SITE COORDINATOR</t>
  </si>
  <si>
    <t>TEACHER, LONG TERM SUB ELEM</t>
  </si>
  <si>
    <t>SFPC LIAISON SPECIALIST</t>
  </si>
  <si>
    <t>TEACHER, SPD MID MOD NDS</t>
  </si>
  <si>
    <t>VEHICLE MAINTENANCE TECH</t>
  </si>
  <si>
    <t>SCHOOL COMMUNITY LIAISON</t>
  </si>
  <si>
    <t>CHILD CARE SITE COORD</t>
  </si>
  <si>
    <t>ADMIN INTERN, ELEMENTARY</t>
  </si>
  <si>
    <t>PROJECT COORDINATOR</t>
  </si>
  <si>
    <t>TCHR ADMIN ASST, HS SCH</t>
  </si>
  <si>
    <t>COORDINATOR, EDUCATIONAL</t>
  </si>
  <si>
    <t>CUSTOMER SERVICE REP</t>
  </si>
  <si>
    <t>EDUCATIONAL PRO-TECH</t>
  </si>
  <si>
    <t>COMMUNITY LIAISON</t>
  </si>
  <si>
    <t>SPECIALIST I, PC APP</t>
  </si>
  <si>
    <t>COORDINATOR, PROJECT</t>
  </si>
  <si>
    <t>SCHOOL TECHNOLOGY SPEC I</t>
  </si>
  <si>
    <t>TEACHER, HRLY</t>
  </si>
  <si>
    <t>PARAPROFESSIONAL STAFF</t>
  </si>
  <si>
    <t>TITLE I</t>
  </si>
  <si>
    <t>Lead Teacher</t>
  </si>
  <si>
    <t>TITLE II</t>
  </si>
  <si>
    <t xml:space="preserve">AVERAGE SALARY </t>
  </si>
  <si>
    <t>BARGAINING</t>
  </si>
  <si>
    <t>Minimum Allocation - SS</t>
  </si>
  <si>
    <t>ELA Para Dollars ELAPA and Title III</t>
  </si>
  <si>
    <t>ESL &amp; ELA PARA</t>
  </si>
  <si>
    <t>READING RECOVERY</t>
  </si>
  <si>
    <t>MILD MODERATE</t>
  </si>
  <si>
    <t>TECHNOLOGY FUND 12</t>
  </si>
  <si>
    <t>LIBRARY FUND 12 (MANAGED BY ERS)</t>
  </si>
  <si>
    <t>ART AND MUSIC FUND 16</t>
  </si>
  <si>
    <t>TEXTBOOKS FUND 16</t>
  </si>
  <si>
    <t>NON-SBB FUNDING</t>
  </si>
  <si>
    <t>SBB FUNDING</t>
  </si>
  <si>
    <t>OTHER - Choose Object from Dropdown Below</t>
  </si>
  <si>
    <t>OTHER - Choose Type and Object from Dropdowns Below</t>
  </si>
  <si>
    <t>DCTA</t>
  </si>
  <si>
    <t>ADMN</t>
  </si>
  <si>
    <t>PARA</t>
  </si>
  <si>
    <t>NONE</t>
  </si>
  <si>
    <t>DAEO</t>
  </si>
  <si>
    <t>AMLG</t>
  </si>
  <si>
    <t>CWOA</t>
  </si>
  <si>
    <t>ATHLETIC TRAINER</t>
  </si>
  <si>
    <t>HIDE FOR NON 6-12</t>
  </si>
  <si>
    <t>EXTRA HOURS - PARA</t>
  </si>
  <si>
    <t>CUSTODIAL OVERTIME</t>
  </si>
  <si>
    <t>20</t>
  </si>
  <si>
    <t>FUND 20</t>
  </si>
  <si>
    <t>Fund 19</t>
  </si>
  <si>
    <t>Fund 29</t>
  </si>
  <si>
    <t>FMGR</t>
  </si>
  <si>
    <t>GRND</t>
  </si>
  <si>
    <t>VCTF</t>
  </si>
  <si>
    <t>FOOD</t>
  </si>
  <si>
    <t>AVERAGE HOURLY</t>
  </si>
  <si>
    <t>FT BENEFITS</t>
  </si>
  <si>
    <t>Fund 10,12,16</t>
  </si>
  <si>
    <t>Fund 20-28</t>
  </si>
  <si>
    <t>CAMPUS SECURITY OFFICER</t>
  </si>
  <si>
    <t>Office Support II - 200 Day</t>
  </si>
  <si>
    <t>SBB Base Allocation</t>
  </si>
  <si>
    <t>Title I - ARRA</t>
  </si>
  <si>
    <t>Title I - ARRA PARA</t>
  </si>
  <si>
    <t>Title I - ARRA LIBRARY MEDIA PARA</t>
  </si>
  <si>
    <t>Guest Teacher Allocation</t>
  </si>
  <si>
    <t>EXTRA HOURS - TEACHERS</t>
  </si>
  <si>
    <t>Kinder Tuition Based Para</t>
  </si>
  <si>
    <t>Kinder Advanced Para</t>
  </si>
  <si>
    <t>ECE Tuition Based Para</t>
  </si>
  <si>
    <t>ECE Head Start Para</t>
  </si>
  <si>
    <t>ECE CPP Para</t>
  </si>
  <si>
    <t>Kinder CPP Para</t>
  </si>
  <si>
    <t>OT / EXTRA PAY ACCOUNTS</t>
  </si>
  <si>
    <t>School PC Apps Specialist 220</t>
  </si>
  <si>
    <t>School Technology Spec I 212</t>
  </si>
  <si>
    <t>Community Liaison 233</t>
  </si>
  <si>
    <t>SFPC Liaison Specialist 200</t>
  </si>
  <si>
    <t>Media Technician 200</t>
  </si>
  <si>
    <t>Specialist I, PC Apps 240</t>
  </si>
  <si>
    <t>Project Coordinator 184</t>
  </si>
  <si>
    <t>Educational ProTech 200</t>
  </si>
  <si>
    <t>Project Coordinator 240</t>
  </si>
  <si>
    <t>CHIEF COMM ENGAGE OFFICER</t>
  </si>
  <si>
    <t>CHIEF COMM OFFICER</t>
  </si>
  <si>
    <t>ASST TO SUPT, REFORM-INNO</t>
  </si>
  <si>
    <t>CHIEF ACADEMIC OFFICER</t>
  </si>
  <si>
    <t>CHIEF OF STAFF</t>
  </si>
  <si>
    <t>CHIEF FINANCIAL OFFICER</t>
  </si>
  <si>
    <t>SR ACADEMIC POLICY ADVISOR</t>
  </si>
  <si>
    <t>DIR, BUS PARTNRS/INITIATVS</t>
  </si>
  <si>
    <t>CHIEF TECHNOLOGY OFFICER</t>
  </si>
  <si>
    <t>CHIEF OPERATING OFFICER</t>
  </si>
  <si>
    <t>DEPUTY CAO</t>
  </si>
  <si>
    <t>GENERAL COUNSEL</t>
  </si>
  <si>
    <t>SUPT, INSTRUCTIONAL</t>
  </si>
  <si>
    <t>SUPERINTENDENT</t>
  </si>
  <si>
    <t>CHIEF HUMAN RESOURCES OFFICER</t>
  </si>
  <si>
    <t>CHIEF STRATEGY OFFICER</t>
  </si>
  <si>
    <t>DEPUTY DIRECTOR</t>
  </si>
  <si>
    <t>SENIOR OFFICER/COUNSEL</t>
  </si>
  <si>
    <t>EXEC DIR, BUDGET/FINANCE</t>
  </si>
  <si>
    <t>DIR, GIFTED/TALENTED ED</t>
  </si>
  <si>
    <t>EXEC DIRECTOR</t>
  </si>
  <si>
    <t>DIR, PROCESS IMPROVEMENT</t>
  </si>
  <si>
    <t>DIR, EGOS</t>
  </si>
  <si>
    <t>MANAGER, EGOS</t>
  </si>
  <si>
    <t>PRINCIPAL, ECE-8</t>
  </si>
  <si>
    <t>MANAGER, EGOS TRAINING</t>
  </si>
  <si>
    <t>PRINCIPAL, ASST ECE-8</t>
  </si>
  <si>
    <t>EXEC DIR, OFFICE OF NEW SCHOOLS</t>
  </si>
  <si>
    <t>PRINCIPAL, ALTERNATIVE 204</t>
  </si>
  <si>
    <t>PRINCIPAL, SPECIAL ASSGN</t>
  </si>
  <si>
    <t>PRINCIPAL, EGOS  I</t>
  </si>
  <si>
    <t>PRINCIPAL, ELEMENTARY</t>
  </si>
  <si>
    <t>PROJECT MANAGER</t>
  </si>
  <si>
    <t>EXEC DIR, TRANSPORTATION</t>
  </si>
  <si>
    <t>EXEC DIR, FACILITY MGMT</t>
  </si>
  <si>
    <t>EXEC DIR, CURR/INSTRC SVCS</t>
  </si>
  <si>
    <t>EXEC DIR, STUDENT SERVICES</t>
  </si>
  <si>
    <t>DIR, DEPT ENG LANG ACQUIS</t>
  </si>
  <si>
    <t>EXEC DIR, FOOD SERVICES</t>
  </si>
  <si>
    <t>EXEC DIR, COMM ENGAGEMENT</t>
  </si>
  <si>
    <t>DIR, ATHLETICS</t>
  </si>
  <si>
    <t>DIR, ALTERNATIVE EDUCATION</t>
  </si>
  <si>
    <t>CHIEF OF SECURITY</t>
  </si>
  <si>
    <t>DIR, SPECIAL EDUCATION</t>
  </si>
  <si>
    <t>DIR, PRVNTN &amp; INTRVNT INIT</t>
  </si>
  <si>
    <t>DIR, COMM/MULTICULT OUTRCH</t>
  </si>
  <si>
    <t>DIR, EARLY CHILD EDUC</t>
  </si>
  <si>
    <t>DIR, DISTANCE LEARNING</t>
  </si>
  <si>
    <t>DIR, PLANNING &amp; RESEARCH</t>
  </si>
  <si>
    <t>DIRECTOR, STD SVC DATA MGT</t>
  </si>
  <si>
    <t>DIR, LEADERSHIP DEVELOPMENT</t>
  </si>
  <si>
    <t>DIRECTOR, SCHOOL OF CHOICE</t>
  </si>
  <si>
    <t>DIR, STRATEGY</t>
  </si>
  <si>
    <t>DIR, HUMAN RESOURCES</t>
  </si>
  <si>
    <t>DIR, HRIS</t>
  </si>
  <si>
    <t>DIRECTOR, PLANNING</t>
  </si>
  <si>
    <t>MANAGER IV</t>
  </si>
  <si>
    <t>MANAGER, ERCM</t>
  </si>
  <si>
    <t>MANAGER, BALARAT</t>
  </si>
  <si>
    <t>DIR, STUDENT RE-ENGAGEMENT</t>
  </si>
  <si>
    <t>DEPUTY DIR, POST-SEC READI</t>
  </si>
  <si>
    <t>DIR, COMMUNITY SCHOOLS</t>
  </si>
  <si>
    <t>DIR, BOND CONSTRUCTION</t>
  </si>
  <si>
    <t>SR DIRECTOR</t>
  </si>
  <si>
    <t>DIR, CO MEDICAID CONS</t>
  </si>
  <si>
    <t>DIR, TITLE I</t>
  </si>
  <si>
    <t>ASSISTANT TO THE TREASURER</t>
  </si>
  <si>
    <t>DIR, LITERACY</t>
  </si>
  <si>
    <t>DIR, CURRICULUM/INSTRUCTN</t>
  </si>
  <si>
    <t>MANAGER, MAST</t>
  </si>
  <si>
    <t>MANAGER, PSYCHOLOGICAL SVC</t>
  </si>
  <si>
    <t>MGR, EDUCATIONAL PROJECT</t>
  </si>
  <si>
    <t>MANAGER, NURSING SERVICES</t>
  </si>
  <si>
    <t>MANAGER, GIFTED/TALENTED</t>
  </si>
  <si>
    <t>MANAGER, SPECIAL ED PROG</t>
  </si>
  <si>
    <t>MANAGER, ECE</t>
  </si>
  <si>
    <t>MANAGER, STRATEGY</t>
  </si>
  <si>
    <t>MANAGER, QA</t>
  </si>
  <si>
    <t>MANAGER, SAFE/DRUG FREE SH</t>
  </si>
  <si>
    <t>MANAGER, PROG EVALUATION</t>
  </si>
  <si>
    <t>MANAGER, PURCHASING</t>
  </si>
  <si>
    <t>MANAGER, DENVER KIDS INC</t>
  </si>
  <si>
    <t>MANAGER, ELA PROGRAM</t>
  </si>
  <si>
    <t>MANAGER, ASSET</t>
  </si>
  <si>
    <t>MANAGER, HUBS</t>
  </si>
  <si>
    <t>MANAGER, ACCOUNTS PAYABLE</t>
  </si>
  <si>
    <t>MANAGER, DISBURSING</t>
  </si>
  <si>
    <t>MANAGER, FINANCE</t>
  </si>
  <si>
    <t>MANAGER, DISTRIBUTION</t>
  </si>
  <si>
    <t>MANAGER, FLEET OPERATIONS</t>
  </si>
  <si>
    <t>MANAGER, BUSINESS ELEM</t>
  </si>
  <si>
    <t>MANAGER, BUSINESS MS</t>
  </si>
  <si>
    <t>MANAGER, BUSINESS HS</t>
  </si>
  <si>
    <t>EQUIPMENT MAINT COORD</t>
  </si>
  <si>
    <t>MANAGER, CONTRACT</t>
  </si>
  <si>
    <t>MANAGER, PROGRAM</t>
  </si>
  <si>
    <t>MANAGER, ATHLETICS</t>
  </si>
  <si>
    <t>SUPV, INSTITUTIONAL RESEARCH</t>
  </si>
  <si>
    <t>MANAGER, SR</t>
  </si>
  <si>
    <t>MANAGER, TERMINAL OPERATNS</t>
  </si>
  <si>
    <t>MANAGER, TRAFFIC &amp; SAFETY</t>
  </si>
  <si>
    <t>SUPV, DRIVER TRAINING</t>
  </si>
  <si>
    <t>SUPV, DISTRICT WAREHOUSE</t>
  </si>
  <si>
    <t>SUPERVISOR</t>
  </si>
  <si>
    <t>SUPV, SR TRANSP FOREMAN</t>
  </si>
  <si>
    <t>SUPV, DRIVER/ROUTE</t>
  </si>
  <si>
    <t>SUPV, WORKERS COMPENSATION</t>
  </si>
  <si>
    <t>MGR, SCHL OFFICE ELEM</t>
  </si>
  <si>
    <t>MGR, SCHL OFFICE HS</t>
  </si>
  <si>
    <t>SUPV, NURSING SERVICES</t>
  </si>
  <si>
    <t>SUPERVISOR, HUMAN RESOURCES</t>
  </si>
  <si>
    <t>MANAGER, FACILITY I</t>
  </si>
  <si>
    <t>MANAGER, FACILITY II</t>
  </si>
  <si>
    <t>MANAGER, FACILITY III</t>
  </si>
  <si>
    <t>MANAGER, HRIS</t>
  </si>
  <si>
    <t>SUPERVISOR, AREA</t>
  </si>
  <si>
    <t>MANAGER, HUMAN RESOURCES</t>
  </si>
  <si>
    <t>MANAGER, BENEFITS/WC</t>
  </si>
  <si>
    <t>SUPV, HUMAN RESOURCES</t>
  </si>
  <si>
    <t>SUPV, PAYROLL</t>
  </si>
  <si>
    <t>MANAGER, PAYROLL</t>
  </si>
  <si>
    <t>DIR, PURCHASING</t>
  </si>
  <si>
    <t>MANAGER, RISK MANAGEMENT</t>
  </si>
  <si>
    <t>MANAGER, EGOS OPS/FIN PROG</t>
  </si>
  <si>
    <t>NURSE, DAILY SUB</t>
  </si>
  <si>
    <t>NURSE, LONG TERM SUB</t>
  </si>
  <si>
    <t>SOCIAL WORKER, HOURLY</t>
  </si>
  <si>
    <t>SPEECH LANG SPC, HRLY</t>
  </si>
  <si>
    <t>DISTRICT BUYER I</t>
  </si>
  <si>
    <t>DISTRICT BUYER II</t>
  </si>
  <si>
    <t>ACCOUNTANT II</t>
  </si>
  <si>
    <t>ACCOUNTING TECHNICIAN I</t>
  </si>
  <si>
    <t>ACCOUNTING TECHNICIAN II</t>
  </si>
  <si>
    <t>COUNTER CLERK</t>
  </si>
  <si>
    <t>DISPATCH II</t>
  </si>
  <si>
    <t>SHIPPING &amp; RECEIVING CLERK</t>
  </si>
  <si>
    <t>WAREHOUSE WORKER II</t>
  </si>
  <si>
    <t>INVENTORY DATA SPECIALIST</t>
  </si>
  <si>
    <t>PARTS/TOOL RM/COUNTR CLERK</t>
  </si>
  <si>
    <t>CLASSIFIELD PERSONNEL</t>
  </si>
  <si>
    <t>SECRETARY I</t>
  </si>
  <si>
    <t>SERVICE COOR CENTER (SCC) TECH</t>
  </si>
  <si>
    <t>ASST/EXECUTIVE SECRETARY</t>
  </si>
  <si>
    <t>SECRETARY, EXECUTIVE I</t>
  </si>
  <si>
    <t>SECRETARY, EXECUTIVE II</t>
  </si>
  <si>
    <t>SECRETARY, EXECUTIVE III</t>
  </si>
  <si>
    <t>MILITARY PROP ASST CUST</t>
  </si>
  <si>
    <t>SUPV, ATHLETICS</t>
  </si>
  <si>
    <t>SUPV, MAINTENANCE OPERATNS</t>
  </si>
  <si>
    <t>SUPV, SENIOR ELECTRICAL</t>
  </si>
  <si>
    <t>SUPV, SENIOR PLUMBING</t>
  </si>
  <si>
    <t>SUPV, SR WELDING/SHEET METAL</t>
  </si>
  <si>
    <t>SUPV, PROTECTIVE COATINGS</t>
  </si>
  <si>
    <t>SUPV, SR PROTECTV COATINGS</t>
  </si>
  <si>
    <t>SUPV, SENIOR HVAC</t>
  </si>
  <si>
    <t>SUPV, SR STRUCTURAL SHOP</t>
  </si>
  <si>
    <t>SUPV, STRUCTURAL SHOP</t>
  </si>
  <si>
    <t>SUPV, ELECTRICAL</t>
  </si>
  <si>
    <t>SUPV, PLUMBING</t>
  </si>
  <si>
    <t>SUPV, GROUNDS</t>
  </si>
  <si>
    <t>SUPV, HVAC</t>
  </si>
  <si>
    <t>SUPV, FOOD VENDING SVCS</t>
  </si>
  <si>
    <t>HOMEBOUND TEACHER</t>
  </si>
  <si>
    <t>CAREER TECH INSTRUCTOR I</t>
  </si>
  <si>
    <t>CAREER TECH INSTRUCTOR II</t>
  </si>
  <si>
    <t>CAREER TECH INSTRUCTOR III</t>
  </si>
  <si>
    <t>CAREER TECH INSTRUCTOR IV</t>
  </si>
  <si>
    <t>CEC INSTRUCTOR, HRLY</t>
  </si>
  <si>
    <t>CEC INSTRUCTOR</t>
  </si>
  <si>
    <t>INSTRUCTOR, EXTENDED DAY</t>
  </si>
  <si>
    <t>INSTRUCTOR/TRAINER</t>
  </si>
  <si>
    <t>OPP TEACHER VOC</t>
  </si>
  <si>
    <t>OPP TEACHER NON VOC</t>
  </si>
  <si>
    <t>OPP TEACHER, EVE</t>
  </si>
  <si>
    <t>OPP TEACHER, MDTA EVE</t>
  </si>
  <si>
    <t>OPP TEACHER, DAY</t>
  </si>
  <si>
    <t>OPP TEACHER, MDTA DAY</t>
  </si>
  <si>
    <t>OPP TEACHER FT VOC ED</t>
  </si>
  <si>
    <t>FACILITY MANAGER V</t>
  </si>
  <si>
    <t>FACILITY MANAGER IV</t>
  </si>
  <si>
    <t>CUSTODIAN ASST I</t>
  </si>
  <si>
    <t>CUSTODIAN ASST II</t>
  </si>
  <si>
    <t>CUSTODIAN ASST IV</t>
  </si>
  <si>
    <t>CUSTODIAL HELPER - DAY</t>
  </si>
  <si>
    <t>CUSTODIAN PART-TIME</t>
  </si>
  <si>
    <t>SWEEPER</t>
  </si>
  <si>
    <t>CUSTODIAN - PT - 2 JOBS</t>
  </si>
  <si>
    <t>CUSTODIAN ASST III</t>
  </si>
  <si>
    <t>LEAD VEHICLE MTCE TECH</t>
  </si>
  <si>
    <t>CHEERLEADING DIRECTOR</t>
  </si>
  <si>
    <t>CARETAKER (BALARAT)</t>
  </si>
  <si>
    <t>CREW CHIEF</t>
  </si>
  <si>
    <t>VEHICLE SERVICE TECH I</t>
  </si>
  <si>
    <t>VEHICLE SERVICE TECH 11</t>
  </si>
  <si>
    <t>TEACHER ON SPECIAL ASSGNMT</t>
  </si>
  <si>
    <t>LIBRARY MEDIA SPEC, M S</t>
  </si>
  <si>
    <t>LIBRARY MEDIA SPEC, H S</t>
  </si>
  <si>
    <t>TEACHER, ADULT VOC EDUC</t>
  </si>
  <si>
    <t>TEACHER, SHORT TERM SUB</t>
  </si>
  <si>
    <t>TEACHER, LONG TERM SUB MS</t>
  </si>
  <si>
    <t>TEACHER, LONG TERM SUB HS</t>
  </si>
  <si>
    <t>TEACHER, INTERVENTION</t>
  </si>
  <si>
    <t>TEACHER, ITINERANT</t>
  </si>
  <si>
    <t>FACILITATOR, ELEM HUMANITIES</t>
  </si>
  <si>
    <t>FACILITATOR, ELEM MATH/SCIENCE</t>
  </si>
  <si>
    <t>FACILITATOR, SECONDARY HUMANITIES</t>
  </si>
  <si>
    <t>TEACHER, SPD ELEM MOD NDS</t>
  </si>
  <si>
    <t>TEACHER, SPD HS MOD NDS</t>
  </si>
  <si>
    <t>TEACHER, RETRD SHRT TERM SUB</t>
  </si>
  <si>
    <t>TEACHER, LEAD</t>
  </si>
  <si>
    <t>TEACHER, DISABILITY ACCESS</t>
  </si>
  <si>
    <t>COACH</t>
  </si>
  <si>
    <t>ASST COACH</t>
  </si>
  <si>
    <t>MIDDLE SCHOOL ATHLETICS</t>
  </si>
  <si>
    <t>SPECIALIST, CEC</t>
  </si>
  <si>
    <t>MANAGER, FOOD MULTI SITE</t>
  </si>
  <si>
    <t>MANAGER, FOOD SERVICE IV</t>
  </si>
  <si>
    <t>FOOD SERVICE WORKER</t>
  </si>
  <si>
    <t>FOOD SERVICE ASSISTANT</t>
  </si>
  <si>
    <t>DIR, FOOD SVCS OPERATIONS</t>
  </si>
  <si>
    <t>MANAGER, FOOD SERVICE</t>
  </si>
  <si>
    <t>FOOD SERVICE SUBSTITUTE</t>
  </si>
  <si>
    <t>MANAGER, FOOD SERVICE III</t>
  </si>
  <si>
    <t>MANAGER, FOOD SERVICE I</t>
  </si>
  <si>
    <t>MANAGER, FOOD SERVICE II</t>
  </si>
  <si>
    <t>SUPV, AREA FOOD SVCS</t>
  </si>
  <si>
    <t>DRIVER, FOOD DELIVERY</t>
  </si>
  <si>
    <t>FOOD SERVICE AIDE</t>
  </si>
  <si>
    <t>FOOD SERVICE PROGRAM SPEC</t>
  </si>
  <si>
    <t>L1 MILLWRIGHT</t>
  </si>
  <si>
    <t>L1 MOTOR REPAIR TECH</t>
  </si>
  <si>
    <t>L1 ELECTRICIAN</t>
  </si>
  <si>
    <t>L1 PAVEMENT MTCE TECH</t>
  </si>
  <si>
    <t>L1 FENCING MTCE TECH</t>
  </si>
  <si>
    <t>L1 PLAYGROUND MTCE TECH</t>
  </si>
  <si>
    <t>L1 LANDSCAPE/ARBOREAL TECH</t>
  </si>
  <si>
    <t>L1 ATHLETIC FIELD TECH</t>
  </si>
  <si>
    <t>L2 PREVENT MTCE TECH - AM</t>
  </si>
  <si>
    <t>L2 STEAM/HYDRONIC SYS TECH</t>
  </si>
  <si>
    <t>L2 CONTROLS TECH</t>
  </si>
  <si>
    <t>L2 BOILER/COMBUSTION TECH</t>
  </si>
  <si>
    <t>L2 BCKFLW PREV/IRRIG TECH</t>
  </si>
  <si>
    <t>L2 PLUMBER</t>
  </si>
  <si>
    <t>L2 ROOFER</t>
  </si>
  <si>
    <t>L2 PAINTER</t>
  </si>
  <si>
    <t>L2 MOTOR REPAIR TECH</t>
  </si>
  <si>
    <t>L2 MSTR CLK/FIRE ALRM TECH</t>
  </si>
  <si>
    <t>L2 ELECTRICIAN</t>
  </si>
  <si>
    <t>L2 HEAVY EQUIPMNT OPERATOR</t>
  </si>
  <si>
    <t>L2 ATHLETIC FIELD TECH</t>
  </si>
  <si>
    <t>L2 PEST MANAGEMENT TECH</t>
  </si>
  <si>
    <t>L2 BRICKLAYER</t>
  </si>
  <si>
    <t>L2 CARPENTER</t>
  </si>
  <si>
    <t>L2 FLOOR COVER/TILE TECH</t>
  </si>
  <si>
    <t>L2 LOCKSMITH</t>
  </si>
  <si>
    <t>L3 PREVENT MTCE TECH - AM</t>
  </si>
  <si>
    <t>L3 STEAM/HYDRONIC SYS TECH</t>
  </si>
  <si>
    <t>L3 REFRIGERATION-A/C TECH</t>
  </si>
  <si>
    <t>L3 CONTROLS TECH</t>
  </si>
  <si>
    <t>L3 BOILER/COMBUSTION TECH</t>
  </si>
  <si>
    <t>L3 CHILLER/ABSORBER TECH</t>
  </si>
  <si>
    <t>L3 SHEET METAL TECH</t>
  </si>
  <si>
    <t>L3 MILLWRIGHT</t>
  </si>
  <si>
    <t>L3 METALWKS/FIRE EXTG TECH</t>
  </si>
  <si>
    <t>L3 BCKFLW PREV/IRRIG TECH</t>
  </si>
  <si>
    <t>L3 POOL OPERATION TECH</t>
  </si>
  <si>
    <t>L3 PLUMBER</t>
  </si>
  <si>
    <t>L3 ROOFER</t>
  </si>
  <si>
    <t>L3 PAINTER</t>
  </si>
  <si>
    <t>L3 PLASTERER/INSULATOR</t>
  </si>
  <si>
    <t>L3 COMPUTER GRAPHIC ARTIST</t>
  </si>
  <si>
    <t>L3 MOTOR REPAIR TECH</t>
  </si>
  <si>
    <t>L3 MSTR CLK/FIRE ALRM TECH</t>
  </si>
  <si>
    <t>L3 APPLIANCE REPAIR TECH</t>
  </si>
  <si>
    <t>L3 ELECTRICIAN</t>
  </si>
  <si>
    <t>L3 HVY EQPT/SMALL ENG RPR</t>
  </si>
  <si>
    <t>L3 HEAVY EQUIPMNT OPERATOR</t>
  </si>
  <si>
    <t>L3 PAVEMENT MTCE TECH</t>
  </si>
  <si>
    <t>L3 LANDSCAPE/ARBOREAL TECH</t>
  </si>
  <si>
    <t>L3 ATHLETIC FIELD TECH</t>
  </si>
  <si>
    <t>L3 PEST MANAGEMENT TECH</t>
  </si>
  <si>
    <t>L3 CARPENTER</t>
  </si>
  <si>
    <t>L3 FLOOR COVER/TILE TECH</t>
  </si>
  <si>
    <t>L3 LOCKSMITH</t>
  </si>
  <si>
    <t>L3 CABINETMAKER</t>
  </si>
  <si>
    <t>BUS DRIVER - RELIEF</t>
  </si>
  <si>
    <t>BUS DRIVER - REGULAR</t>
  </si>
  <si>
    <t>8 HOUR BUS DRIVER 5+ Yrs</t>
  </si>
  <si>
    <t>BUS DRIVER 1 to 4 Yrs</t>
  </si>
  <si>
    <t>BUS DRIVER LESS THAN 1 YR</t>
  </si>
  <si>
    <t>BUS DRIVER 32 HRS</t>
  </si>
  <si>
    <t>QA/QC SPECIALIST</t>
  </si>
  <si>
    <t>SUPV, QA/QC</t>
  </si>
  <si>
    <t>DRIVER TRAINER II</t>
  </si>
  <si>
    <t>TRUCK DRIVER</t>
  </si>
  <si>
    <t>VENDING MACHINE RTE DRIVER</t>
  </si>
  <si>
    <t>GENERAL LABORER</t>
  </si>
  <si>
    <t>ASST TO THE SUPERINTENDENT</t>
  </si>
  <si>
    <t>ASST TO COO</t>
  </si>
  <si>
    <t>BUDGET COORDINATOR</t>
  </si>
  <si>
    <t>BUDGET TECHNICIAN/SPEC I</t>
  </si>
  <si>
    <t>CAREER ED SPEC/ATHL TRAIN</t>
  </si>
  <si>
    <t>BILINGUAL TRANSLATOR</t>
  </si>
  <si>
    <t>SPANISH LNG PROF EXAM SPEC</t>
  </si>
  <si>
    <t>SPECIALIST I, CAREER EDUC</t>
  </si>
  <si>
    <t>SUPV, FAMILY SERVICES</t>
  </si>
  <si>
    <t>COORDINATOR, VOLUNTEER</t>
  </si>
  <si>
    <t>SUPV, COMMUNITY PROGRAMS</t>
  </si>
  <si>
    <t>AUDITOR I</t>
  </si>
  <si>
    <t>AUDITOR III</t>
  </si>
  <si>
    <t>BUDGET ANALYST</t>
  </si>
  <si>
    <t>SUPV, ACCOUNTANT</t>
  </si>
  <si>
    <t>CASE MANAGER</t>
  </si>
  <si>
    <t>PROJECT COORDINATOR, DPMS</t>
  </si>
  <si>
    <t>DATA FACILITATOR</t>
  </si>
  <si>
    <t>ASSISTANT CONTROLLER</t>
  </si>
  <si>
    <t>ADMIN INTERN, HIGH</t>
  </si>
  <si>
    <t>ACCOUNTANT, GENERAL I</t>
  </si>
  <si>
    <t>ACCOUNTANT, GENERAL II</t>
  </si>
  <si>
    <t>COORDINATOR, EXTENDED LEARNING</t>
  </si>
  <si>
    <t>SPECIALIST, EXTENDED LEARNING</t>
  </si>
  <si>
    <t>ECE DATA SPECIALIST</t>
  </si>
  <si>
    <t>ECE LEAD DATA SPECIALIST</t>
  </si>
  <si>
    <t>SCHOOL PC APPS SPECIALIST 220</t>
  </si>
  <si>
    <t>SR GEOGRAPHIC SYS ANALYST</t>
  </si>
  <si>
    <t>EMP BENEFIT SPECIALIST I</t>
  </si>
  <si>
    <t>EDUC TECH SPECIALIST III</t>
  </si>
  <si>
    <t>ENGINEER/SAFETY BEGINNER</t>
  </si>
  <si>
    <t>PROJECT MANAGER, CONSTRUCTION SERV</t>
  </si>
  <si>
    <t>EMP HEALTH SERVICES SPEC</t>
  </si>
  <si>
    <t>COMMUNICATION TECHNICIAN</t>
  </si>
  <si>
    <t>COMMUNITY SCHOOL CHILD CARE</t>
  </si>
  <si>
    <t>COMMUNITY SCHOOL INSTRUCTOR</t>
  </si>
  <si>
    <t>EMPLOYEE BENEFIT SPEC II</t>
  </si>
  <si>
    <t>EMP BENEFITS FINAN ANALYST</t>
  </si>
  <si>
    <t>SPCLST, SCHOOL TO CAREER</t>
  </si>
  <si>
    <t>COMMUNITY PROGRAM COOR</t>
  </si>
  <si>
    <t>SENIOR HUMAN RESOURCES REP</t>
  </si>
  <si>
    <t>COORDINATOR, CENTRAL CURR</t>
  </si>
  <si>
    <t>COORDINATOR, CTL ASSMT/TST</t>
  </si>
  <si>
    <t>COORDINATOR, CTL ELA COMPL</t>
  </si>
  <si>
    <t>SENIOR COMP ANALYST</t>
  </si>
  <si>
    <t>ASSEMBLER</t>
  </si>
  <si>
    <t>SENIOR RECRUITER</t>
  </si>
  <si>
    <t xml:space="preserve"> RECRUITER</t>
  </si>
  <si>
    <t>COORDINATOR, HR</t>
  </si>
  <si>
    <t>HUMAN RESOURCES REPRESENTATIVE</t>
  </si>
  <si>
    <t>PAYROLL ANALYST</t>
  </si>
  <si>
    <t>HUMAN RESOURCES GENERALIST</t>
  </si>
  <si>
    <t>SUMMER LITERACY PROG ASST</t>
  </si>
  <si>
    <t>HEALTH CARE TECHNICIAN II</t>
  </si>
  <si>
    <t>MILITARY INSTRUCTION</t>
  </si>
  <si>
    <t>GEOGRAPHIC SYSTEMS ANLYST</t>
  </si>
  <si>
    <t>FOOD SVC WRK STDY STUDNT</t>
  </si>
  <si>
    <t>MEDIA TECHNICIAN</t>
  </si>
  <si>
    <t>PAYROLL TECHNICIAN III</t>
  </si>
  <si>
    <t>SPECIALIST, ERS</t>
  </si>
  <si>
    <t>SPECIALIST, HEALTH</t>
  </si>
  <si>
    <t>HRIS SYSTEMS ANALYST</t>
  </si>
  <si>
    <t>LIBRARY TECHNICIAN I</t>
  </si>
  <si>
    <t>LIBRARY TECHNICIAN II</t>
  </si>
  <si>
    <t>LICENSED PRACTICAL NURSE</t>
  </si>
  <si>
    <t>SPEECH LANG PATHOLOGY ASST</t>
  </si>
  <si>
    <t>INDIAN EDUCATION PROJ COOR</t>
  </si>
  <si>
    <t>LIAISON, SCHOOL</t>
  </si>
  <si>
    <t>SPECIALIST, NEW SCHOOLS</t>
  </si>
  <si>
    <t>CAD TECH</t>
  </si>
  <si>
    <t>EDUCATIONAL PROTECH</t>
  </si>
  <si>
    <t>DEPUTY DIRECTOR COMM</t>
  </si>
  <si>
    <t>MARKETING COORDINATOR</t>
  </si>
  <si>
    <t>SPECIALIST, SWAP</t>
  </si>
  <si>
    <t>LEAD PAYROLL TECHNICIAN</t>
  </si>
  <si>
    <t>BUSINESS SERVICES SPEC</t>
  </si>
  <si>
    <t>LEAD BUS SERVICES SPEC</t>
  </si>
  <si>
    <t>PLANNING/RESEARCH ANLYST I</t>
  </si>
  <si>
    <t>PLNG &amp; RESEARCH ANLYT II</t>
  </si>
  <si>
    <t>PLAN &amp; RESEARCH ASSOC. II</t>
  </si>
  <si>
    <t>PROGRAM SPECIALIST</t>
  </si>
  <si>
    <t>ROUTE SCHEDULER II</t>
  </si>
  <si>
    <t>SENIOR FINANCIAL ANALYST</t>
  </si>
  <si>
    <t>SPECIALIST, STAFF DEVEL</t>
  </si>
  <si>
    <t>BALARAT SPECIALIST</t>
  </si>
  <si>
    <t>MANAGER, COMMUNICATIONS</t>
  </si>
  <si>
    <t>CDM/COMMUNITY SPECIALIST</t>
  </si>
  <si>
    <t>TRAINING  &amp; DVLPMNT SPECLST</t>
  </si>
  <si>
    <t>LEGAL ASSISTANT FT</t>
  </si>
  <si>
    <t>DATA ANALYST</t>
  </si>
  <si>
    <t>SR FINANCIAL ANALYST</t>
  </si>
  <si>
    <t>ENGINEER CONTROLS APPL</t>
  </si>
  <si>
    <t>SCHOOL FINANCIAL LIAISON I</t>
  </si>
  <si>
    <t>SPECIALIST, WORK STUDY</t>
  </si>
  <si>
    <t>STUDENT PROGRAMS</t>
  </si>
  <si>
    <t>TUTOR INTERPRETER</t>
  </si>
  <si>
    <t>SPECIALIST, FIX ASSET INVEN</t>
  </si>
  <si>
    <t>SPECIALIST, PARKING CONTROL</t>
  </si>
  <si>
    <t>VISION SCREEN TECH II</t>
  </si>
  <si>
    <t>YOUTH EDUCATION SPECIALIST</t>
  </si>
  <si>
    <t>TUTOR, HOURLY</t>
  </si>
  <si>
    <t>SCHOOL CROSSING GUARD</t>
  </si>
  <si>
    <t>SECURITY COMM OFFICER</t>
  </si>
  <si>
    <t>SECURITY RESOURCE SPEC</t>
  </si>
  <si>
    <t>SECURITY PATROL</t>
  </si>
  <si>
    <t>SECURITY INVESTIGATOR II</t>
  </si>
  <si>
    <t>SECURITY TRAINING SPECIALIST</t>
  </si>
  <si>
    <t>SECURITY SYSTEMS TECH II</t>
  </si>
  <si>
    <t>MANAGER, PATROL OPERATIONS</t>
  </si>
  <si>
    <t>SUPV, SECURITY RESOURCE</t>
  </si>
  <si>
    <t>MANAGER, SCHOOL SECURITY</t>
  </si>
  <si>
    <t>SUPV, SECURITY PATROL</t>
  </si>
  <si>
    <t>SUPV, SECURITY OPERATIONS</t>
  </si>
  <si>
    <t>SPECIALIST, BUDGET DATA</t>
  </si>
  <si>
    <t>GENL FACILITY SEC OFFICER</t>
  </si>
  <si>
    <t>ELA TRANSLATOR/INTERPRETER</t>
  </si>
  <si>
    <t>OCC/PHYSICAL THERAPIST TECH</t>
  </si>
  <si>
    <t>SPEC ED ASST, BRAILLE INTER</t>
  </si>
  <si>
    <t>SEVERE/PROFOUND/COMM ASST</t>
  </si>
  <si>
    <t>SPEC ED ASST, BEHAVIOR MGT</t>
  </si>
  <si>
    <t>AFTER SCHOOL TUTOR</t>
  </si>
  <si>
    <t>SPECIAL NEEDS, BUS ASST</t>
  </si>
  <si>
    <t>TECH PREP RESOURCE</t>
  </si>
  <si>
    <t>SR TOOLROOM</t>
  </si>
  <si>
    <t>TOOLROOM</t>
  </si>
  <si>
    <t>PRE-SCHOOL AIDE</t>
  </si>
  <si>
    <t>TEST ADMIN ASST</t>
  </si>
  <si>
    <t>FINANCIAL AID OFFICER</t>
  </si>
  <si>
    <t>STATISTICIAN</t>
  </si>
  <si>
    <t>COMM-SCHOOL LIAISON</t>
  </si>
  <si>
    <t>VISION ITINERANT ASST</t>
  </si>
  <si>
    <t>BALARAT ASSISTANT</t>
  </si>
  <si>
    <t>SECONDARY SPEC ED PARA</t>
  </si>
  <si>
    <t>RESTORATIVE JUSTICE PARA</t>
  </si>
  <si>
    <t>CAREER EDUCATION PARA</t>
  </si>
  <si>
    <t>CHILD CARE GRP LDR, SENIOR</t>
  </si>
  <si>
    <t>SPEC ED PARA SUB/SEV-PROFND</t>
  </si>
  <si>
    <t>CAREER RESOURCE DEV SPEC</t>
  </si>
  <si>
    <t>ITINERANT SPECIAL ED PARA</t>
  </si>
  <si>
    <t>LIBRARY TECH I</t>
  </si>
  <si>
    <t>LAS TESTER</t>
  </si>
  <si>
    <t>SPECIALIST, INSTRUCTIONAL</t>
  </si>
  <si>
    <t>SPECIALIST, PROJECT 232</t>
  </si>
  <si>
    <t>COORDINATOR, CTL SCH CNSLG</t>
  </si>
  <si>
    <t>MISC FEE BASIS</t>
  </si>
  <si>
    <t>MISC PERIODIC</t>
  </si>
  <si>
    <t>EGOS, MISC PERIODIC</t>
  </si>
  <si>
    <t>OPP SCHOOL, CHE WK</t>
  </si>
  <si>
    <t>EGOS MISC TA</t>
  </si>
  <si>
    <t>SUPV, EGOS FINANCIAL AID</t>
  </si>
  <si>
    <t>COMPUTER OPERATOR II</t>
  </si>
  <si>
    <t>COMPUTER OPERATOR III</t>
  </si>
  <si>
    <t>COMPUTER SUPPORT TECH I</t>
  </si>
  <si>
    <t>COMPUTER SUPPORT TECH II</t>
  </si>
  <si>
    <t>DATA PROCESSOR II</t>
  </si>
  <si>
    <t>DATA SPECIALIST</t>
  </si>
  <si>
    <t>LEAD OPERATOR-COMPUTER CTR</t>
  </si>
  <si>
    <t>NETWORK TECHNICIAN I</t>
  </si>
  <si>
    <t>NETWORK TECHNICIAN II</t>
  </si>
  <si>
    <t>NETWORK TECHNICIAN III</t>
  </si>
  <si>
    <t>SUPV, SERVICE COORD CTR</t>
  </si>
  <si>
    <t>TELECOMMUNICATION TECH</t>
  </si>
  <si>
    <t>SPECIALIST II, PC APP</t>
  </si>
  <si>
    <t>TECHNICIAN, AV/PC HARDWARE</t>
  </si>
  <si>
    <t>SPECIALIST III, PC APP</t>
  </si>
  <si>
    <t>ADMINISTRATOR, DATABASE II</t>
  </si>
  <si>
    <t>PROJECT LEADER</t>
  </si>
  <si>
    <t>PROGRAMMER/ANALYST, SENIOR</t>
  </si>
  <si>
    <t>ADMINISTRATOR, SR DATABASE</t>
  </si>
  <si>
    <t>ADMINISTRATOR, SR SYSTEMS</t>
  </si>
  <si>
    <t>DIR, TECH ENTERPRISE APPS</t>
  </si>
  <si>
    <t>MANAGER, DATABASE SYS ADMN</t>
  </si>
  <si>
    <t>PROJECT LEADER, SENIOR</t>
  </si>
  <si>
    <t>MANAGER, TECHNOLOGY SVCS</t>
  </si>
  <si>
    <t>DIR, TECHNOLOGY SYSTEMS</t>
  </si>
  <si>
    <t>MANAGER, TELECOMMUNICATION</t>
  </si>
  <si>
    <t>BUSINESS ANALYST</t>
  </si>
  <si>
    <t>CLIENT TECHNLGIES ANALYST</t>
  </si>
  <si>
    <t>SECURITY ADMINISTRATOR</t>
  </si>
  <si>
    <t>SYSTEMS ADMINISTRATOR II</t>
  </si>
  <si>
    <t>DIR, TECH CUST RELATIONS</t>
  </si>
  <si>
    <t>PRODUCT LEAD</t>
  </si>
  <si>
    <t>PRODUCT MANAGER</t>
  </si>
  <si>
    <t>MANAGER, WEB SERVICES</t>
  </si>
  <si>
    <t>BUS INTELLIGENCE ANALYST</t>
  </si>
  <si>
    <t>SR BUS INTELL ANALYST</t>
  </si>
  <si>
    <t>SR QUALITY ASSUR ANALYST</t>
  </si>
  <si>
    <t>SCHOOL TECHNOLOGY SPEC III</t>
  </si>
  <si>
    <t>SR SHAREPOINT ADMIN</t>
  </si>
  <si>
    <t>HELP DESK SPECIALIST I</t>
  </si>
  <si>
    <t>HELP DESK SPECIALIST II</t>
  </si>
  <si>
    <t>HELP DESK SPECIALIST III</t>
  </si>
  <si>
    <t>MANAGER, BUS ENTERPRS APPS</t>
  </si>
  <si>
    <t>MANAGER, SITE SUPPORT</t>
  </si>
  <si>
    <t>MANAGER, STUD ENTRPRS APPS</t>
  </si>
  <si>
    <t>MANAGER, BI AND BA TEAMS</t>
  </si>
  <si>
    <t>MANAGER, ENTRPRS DATA WHSE</t>
  </si>
  <si>
    <t>DESKTOP PRINT/WEB SITE DEV</t>
  </si>
  <si>
    <t>DIR, EDUCATIONAL TECH</t>
  </si>
  <si>
    <t>TEMPORARY TUTOR</t>
  </si>
  <si>
    <t>AMERICORP HOURLY</t>
  </si>
  <si>
    <t>TEMPORARY EMPLOYEE-EXEMPT</t>
  </si>
  <si>
    <t>PRINCIPAL, ASST ELEM SCH</t>
  </si>
  <si>
    <t>PRINCIPAL, ASST HIGH SCH</t>
  </si>
  <si>
    <t>PRINCIPAL, ASST MIDDLE SCH.</t>
  </si>
  <si>
    <t>PRINCIPAL, HIGH SCHOOL</t>
  </si>
  <si>
    <t>PRINCIPAL, MIDDLE SCHOOL</t>
  </si>
  <si>
    <t>DEPUTY GENL CNSL VAR CONT</t>
  </si>
  <si>
    <t xml:space="preserve">NURSE </t>
  </si>
  <si>
    <t xml:space="preserve">OCCUP THERAPIST, VAR CONT </t>
  </si>
  <si>
    <t xml:space="preserve">PHYSCL THERAPIST, VAR CONT </t>
  </si>
  <si>
    <t xml:space="preserve">SPECIAL EDUCATION ASST </t>
  </si>
  <si>
    <t>SPEECH LANG SPC, VAR CONT</t>
  </si>
  <si>
    <t xml:space="preserve">AUDIOLOGIST </t>
  </si>
  <si>
    <t>TEACHER, EGOS ANNUAL</t>
  </si>
  <si>
    <t xml:space="preserve">ACCOUNTANT </t>
  </si>
  <si>
    <t xml:space="preserve">SFPC LIAISON SPECIALIST </t>
  </si>
  <si>
    <t xml:space="preserve">PROJECT COORDINATOR </t>
  </si>
  <si>
    <t xml:space="preserve">LEGAL ASSISTANT   </t>
  </si>
  <si>
    <t xml:space="preserve">TEACHER, SPEC ED CENTER PRG   </t>
  </si>
  <si>
    <t xml:space="preserve">FACILITATOR, SECONDARY MATH/SCI </t>
  </si>
  <si>
    <t xml:space="preserve">STUDENT ADVISOR, ELEM SCH   </t>
  </si>
  <si>
    <t xml:space="preserve">TEACHER, HIGH SCH    </t>
  </si>
  <si>
    <t xml:space="preserve">TEACHER, MID SCH    </t>
  </si>
  <si>
    <t xml:space="preserve">LIB MED SPC, ELEM    </t>
  </si>
  <si>
    <t xml:space="preserve">SCH COUNSLR, HIGH    </t>
  </si>
  <si>
    <t xml:space="preserve">SCH COUNSLR, MIDD   </t>
  </si>
  <si>
    <t xml:space="preserve">SCH COUNSLR, ELEM    </t>
  </si>
  <si>
    <t xml:space="preserve">STDNT ADVSR, HIGH    </t>
  </si>
  <si>
    <t xml:space="preserve">STDNT ADVSR, MIDD    </t>
  </si>
  <si>
    <t xml:space="preserve">TCHR ADM ASST, MS    </t>
  </si>
  <si>
    <t xml:space="preserve">TCHR ADM ASST, ES    </t>
  </si>
  <si>
    <t xml:space="preserve">TEACHER, ELEM    </t>
  </si>
  <si>
    <t>Kinder GF Program Para</t>
  </si>
  <si>
    <t>Title III and ELPA Grant</t>
  </si>
  <si>
    <t>School Technology Spec II 212</t>
  </si>
  <si>
    <t>ECE Head Start - ARRA Funded Para</t>
  </si>
  <si>
    <t>REMAINING BALANCE TO DISTRIBUTE</t>
  </si>
  <si>
    <t>DISTRIBUTED BUDGET TOTAL</t>
  </si>
  <si>
    <t>NEW ACCOUNTS TOTAL</t>
  </si>
  <si>
    <t>10278110010314520110</t>
  </si>
  <si>
    <t>ECE HEAD START - ARRA FUNDED</t>
  </si>
  <si>
    <t>8708</t>
  </si>
  <si>
    <t>STATE AND FEDERAL FUNDING SOURCES</t>
  </si>
  <si>
    <t>Mill Levy SIG</t>
  </si>
  <si>
    <t>TOTAL OTHER FUNDING SOURCES</t>
  </si>
  <si>
    <t>Student Service Minimum Allocation</t>
  </si>
  <si>
    <t>Base Dollars</t>
  </si>
  <si>
    <t>964</t>
  </si>
  <si>
    <t>1800</t>
  </si>
  <si>
    <t>INSTRUCTIONAL TEACHER BENEFITS FOR EXTRA PAY</t>
  </si>
  <si>
    <t>OVERTIME / EXTRA PAY ACCOUNTS TOTAL</t>
  </si>
  <si>
    <t>EXTRA HOURS - PARA BENEFITS</t>
  </si>
  <si>
    <t>CUSTODIAL OVERTIME - BENEFITS</t>
  </si>
  <si>
    <t>EXTRA HOURS - TEACHER BENEFITS</t>
  </si>
  <si>
    <t>MGR, SCHL OFFICE MS</t>
  </si>
  <si>
    <t>SCHOOL TECHNOLOGY SPEC II</t>
  </si>
  <si>
    <t>0141</t>
  </si>
  <si>
    <t>GF MM $</t>
  </si>
  <si>
    <t>ACADEMIC SUPPORT (FACILITATOR) FUND 12</t>
  </si>
  <si>
    <t>10964141800000030111</t>
  </si>
  <si>
    <t>TEACHER SUBS</t>
  </si>
  <si>
    <t>Student Literacy Development (Facilitator)</t>
  </si>
  <si>
    <t>Title II - Student Literacy Development (Facilitator)</t>
  </si>
  <si>
    <t>Kinder - All Day Para (Formerly Mill Levy)</t>
  </si>
  <si>
    <t>Per Pupil Base Funding (Total of lines 14-18)</t>
  </si>
  <si>
    <t>GUEST TEACHERS - HOLDING</t>
  </si>
  <si>
    <t>0899</t>
  </si>
  <si>
    <t>LIBRARYGENERAL SUPPLIES</t>
  </si>
  <si>
    <t>ENROLLMENT HOLDING</t>
  </si>
  <si>
    <t>STAFF DEVELOPMENT</t>
  </si>
  <si>
    <t>MILEAGE</t>
  </si>
  <si>
    <t>OVERTIME</t>
  </si>
  <si>
    <t>EXTRA PAY</t>
  </si>
  <si>
    <t>PARENT INVLOVEMENT</t>
  </si>
  <si>
    <t>GF BENEFIT COST</t>
  </si>
  <si>
    <t>NON-GF BENEFIT COST</t>
  </si>
  <si>
    <t>6-12</t>
  </si>
  <si>
    <t>School Name</t>
  </si>
  <si>
    <t>% Free Lunch</t>
  </si>
  <si>
    <t>% Free and Reduced Lunch</t>
  </si>
  <si>
    <t>% ELL</t>
  </si>
  <si>
    <t>Year 1</t>
  </si>
  <si>
    <t>Year 2</t>
  </si>
  <si>
    <t>Year 3</t>
  </si>
  <si>
    <t>Year 4</t>
  </si>
  <si>
    <t>Year 5</t>
  </si>
  <si>
    <t>TOTAL K-12 (K=.5)</t>
  </si>
  <si>
    <t>Required Nurse Days</t>
  </si>
  <si>
    <t>Required Mental Health Days</t>
  </si>
  <si>
    <t>Required MM FTE</t>
  </si>
  <si>
    <t>Required Purchase GF</t>
  </si>
  <si>
    <t>Required Purchase ML</t>
  </si>
  <si>
    <t>Total
K-12 (K=.5)</t>
  </si>
  <si>
    <t>This Year's Free &amp; Reduced Lunch %</t>
  </si>
  <si>
    <t>CALCULATED FRL (K=.5)</t>
  </si>
  <si>
    <t>CALCULATED Non-FRL (K=.5)</t>
  </si>
  <si>
    <t>$ for FRL</t>
  </si>
  <si>
    <t>$ for Non-FRL</t>
  </si>
  <si>
    <t>Total Allocation for MM</t>
  </si>
  <si>
    <t>FTE Dollars MM (min)</t>
  </si>
  <si>
    <t>Shortage
(New Monies)</t>
  </si>
  <si>
    <t>Overage</t>
  </si>
  <si>
    <t>Hurdle</t>
  </si>
  <si>
    <t>Minimum allocation</t>
  </si>
  <si>
    <t>Additional $ before offset</t>
  </si>
  <si>
    <t>Additional $ after offset</t>
  </si>
  <si>
    <t>Total M/M resources to school</t>
  </si>
  <si>
    <t>Total K-12 (K=.5)</t>
  </si>
  <si>
    <t>M/M Enrollment</t>
  </si>
  <si>
    <t>MM Subsidy</t>
  </si>
  <si>
    <t>PSN Subsidy</t>
  </si>
  <si>
    <t>This Year's Free Lunch %</t>
  </si>
  <si>
    <t>CALCULATED Free Lunch</t>
  </si>
  <si>
    <t>CALCULATED Non-Free Lunch</t>
  </si>
  <si>
    <t>Min Allocation</t>
  </si>
  <si>
    <t>New Money</t>
  </si>
  <si>
    <t>Total resources to school</t>
  </si>
  <si>
    <t>Total 1-12 Enrollment</t>
  </si>
  <si>
    <t>CALCULATED FL (K=.5)</t>
  </si>
  <si>
    <t>CALCULATED Non-FL (K=.5)</t>
  </si>
  <si>
    <t>$ for every student</t>
  </si>
  <si>
    <t>$ for Free Lunch</t>
  </si>
  <si>
    <t>$ Center Pgms</t>
  </si>
  <si>
    <t>FTE Dollars</t>
  </si>
  <si>
    <t>Total PSN resources to school</t>
  </si>
  <si>
    <t># of Center Programs</t>
  </si>
  <si>
    <t>Center Programs this Year</t>
  </si>
  <si>
    <t>Shortage (New Monies)</t>
  </si>
  <si>
    <t>Minimum Nurse</t>
  </si>
  <si>
    <t>Minimum Mental Health</t>
  </si>
  <si>
    <t>Average Salary Days</t>
  </si>
  <si>
    <t>Base Difference From ES</t>
  </si>
  <si>
    <t>MILD MODERATE CALCULATION</t>
  </si>
  <si>
    <t>FREE LUNCH CALCULATION</t>
  </si>
  <si>
    <t>STUDENT SERVICE DAYS CALCULATION</t>
  </si>
  <si>
    <t>BASE CALCULATION</t>
  </si>
  <si>
    <t>Average Teacher</t>
  </si>
  <si>
    <t>Average PSN</t>
  </si>
  <si>
    <t>GT Minimum</t>
  </si>
  <si>
    <t>GENERAL FUND AVERAGE SALARY + BENEFITS</t>
  </si>
  <si>
    <t>NON-GENERAL FUND AVERAGE SALARY + BENEFITS</t>
  </si>
  <si>
    <t>TOTAL ECE-12 (@ 1.00)</t>
  </si>
  <si>
    <t>TOTAL HURDLE</t>
  </si>
  <si>
    <t>FTE ratio - Elem 19:1 - MS 21:1 - HS 23:1</t>
  </si>
  <si>
    <t>Art &amp; Music FTE</t>
  </si>
  <si>
    <t>Guest Teachers (ECE-12 @ 1.00)</t>
  </si>
  <si>
    <t>Textbooks - Fund 16 (K-12 @ 1.00)</t>
  </si>
  <si>
    <t>Library Books Centrally Managed Fund 12 (ECE-12 @ 1.00)</t>
  </si>
  <si>
    <t>Instructional (K-12 - K@.5)</t>
  </si>
  <si>
    <t>GT per pupil (GT K-8)</t>
  </si>
  <si>
    <t>Student Literacy Development (K-12 - K@.5)</t>
  </si>
  <si>
    <t>Technology (ECE-12 @ 1.00)</t>
  </si>
  <si>
    <t>Art &amp; Music Supplies $ (K-8 @ 1.00)</t>
  </si>
  <si>
    <t>Rate</t>
  </si>
  <si>
    <t>Students</t>
  </si>
  <si>
    <t>BASIC CALCULATIONS</t>
  </si>
  <si>
    <t>Guest Teacher Allocation (Substitutes)</t>
  </si>
  <si>
    <t>Total Startup Funding</t>
  </si>
  <si>
    <t># of ECE Slots</t>
  </si>
  <si>
    <t># of Kinder Slots</t>
  </si>
  <si>
    <t>ECE (approx $90,000 per slot)</t>
  </si>
  <si>
    <t>KINDER (approx $90,000 per slot)</t>
  </si>
  <si>
    <t>ECE - Includes Teachers, paras and supplies</t>
  </si>
  <si>
    <t>Kinder - Includes Teachers, paras and supplies required to match Kinder FTE's</t>
  </si>
  <si>
    <t>PART TIME</t>
  </si>
  <si>
    <t>PARAPROFESSIONALS</t>
  </si>
  <si>
    <t>GRAND TOTAL FULL TIME</t>
  </si>
  <si>
    <t>PART TIME TOTAL</t>
  </si>
  <si>
    <t>Nurse Days</t>
  </si>
  <si>
    <t>Mental Health Days</t>
  </si>
  <si>
    <t>YEAR 1</t>
  </si>
  <si>
    <t>YEAR 2</t>
  </si>
  <si>
    <t>YEAR 3</t>
  </si>
  <si>
    <t>YEAR 4</t>
  </si>
  <si>
    <t>YEAR 5</t>
  </si>
  <si>
    <t>YEAR 0</t>
  </si>
  <si>
    <t>Salary Growth</t>
  </si>
  <si>
    <t>Start up Funding</t>
  </si>
  <si>
    <t>Arts Teacher</t>
  </si>
  <si>
    <t>Total Year 1</t>
  </si>
  <si>
    <t>Total Year 2</t>
  </si>
  <si>
    <t>GRAND TOTAL ALL FUNDS</t>
  </si>
  <si>
    <t>OTHER TOTAL</t>
  </si>
  <si>
    <t>NON-SALARY ACCOUNTS TOTAL</t>
  </si>
  <si>
    <t>Year 0</t>
  </si>
  <si>
    <t>Total Year 3</t>
  </si>
  <si>
    <t>Total Year 4</t>
  </si>
  <si>
    <t>Total Year 5</t>
  </si>
  <si>
    <t>RATIOS</t>
  </si>
  <si>
    <t>Student Service Days</t>
  </si>
  <si>
    <t>$ Per Student</t>
  </si>
  <si>
    <t>Arts Purchase Mill Levy</t>
  </si>
  <si>
    <t>Arts Purchase General Fund</t>
  </si>
  <si>
    <t>ELL</t>
  </si>
  <si>
    <t>Enrollment Data</t>
  </si>
  <si>
    <t>Gifted &amp; Talented (K-8)</t>
  </si>
  <si>
    <t>Mild Moderate (K-12)</t>
  </si>
  <si>
    <t>YEAR 0 - FTE/HOURS</t>
  </si>
  <si>
    <t>YEAR 0 -            $</t>
  </si>
  <si>
    <t>YEAR 1 - FTE/HOURS</t>
  </si>
  <si>
    <t>YEAR 1 -            $</t>
  </si>
  <si>
    <t>YEAR 2 - FTE/HOURS</t>
  </si>
  <si>
    <t>YEAR 2 -            $</t>
  </si>
  <si>
    <t>YEAR 3 - FTE/HOURS</t>
  </si>
  <si>
    <t>YEAR 3 -            $</t>
  </si>
  <si>
    <t>YEAR 4 - FTE/HOURS</t>
  </si>
  <si>
    <t>YEAR 4 -            $</t>
  </si>
  <si>
    <t>YEAR 5 - FTE/HOURS</t>
  </si>
  <si>
    <t>YEAR 5 -            $</t>
  </si>
  <si>
    <t>INFORMATIONAL - REQUIRED PURCHASES</t>
  </si>
  <si>
    <t>Mild Moderate FTE</t>
  </si>
  <si>
    <t>Arts FTEs</t>
  </si>
  <si>
    <t>NA</t>
  </si>
  <si>
    <t>Libarian</t>
  </si>
  <si>
    <t>YEAR 1 AVERAGE</t>
  </si>
  <si>
    <t>YEAR 2 AVERAGE</t>
  </si>
  <si>
    <t>YEAR 3 AVERAGE</t>
  </si>
  <si>
    <t>YEAR 4 AVEARGE</t>
  </si>
  <si>
    <t>YEAR 5 AVERAGE</t>
  </si>
  <si>
    <t>Elementary Secretary I</t>
  </si>
  <si>
    <t>Elementary Secretary II</t>
  </si>
  <si>
    <t>Elementary Bookkeeper II</t>
  </si>
  <si>
    <t>Elementary Office Support I</t>
  </si>
  <si>
    <t>Elementary Office Support II</t>
  </si>
  <si>
    <t>Elementary Office Support III</t>
  </si>
  <si>
    <t>Secondary Secretary I</t>
  </si>
  <si>
    <t>Secondary Secretary II</t>
  </si>
  <si>
    <t>Secondary Bookkeeper II</t>
  </si>
  <si>
    <t>Secondary Office Support I</t>
  </si>
  <si>
    <t>Secondary Office Support II</t>
  </si>
  <si>
    <t>Secondary Office Support III</t>
  </si>
  <si>
    <t>AP</t>
  </si>
  <si>
    <t>Business Mgr</t>
  </si>
  <si>
    <t xml:space="preserve">ELA </t>
  </si>
  <si>
    <t>Total # of Projected ELL</t>
  </si>
  <si>
    <t xml:space="preserve">Less minimum funding level </t>
  </si>
  <si>
    <t>Title I (K-12 K=.5 FRL)</t>
  </si>
  <si>
    <t>Title II (K-12 K=.5)</t>
  </si>
  <si>
    <t>Average Kinder</t>
  </si>
  <si>
    <t>Average ECE</t>
  </si>
  <si>
    <t>Total ECE Enrollment</t>
  </si>
  <si>
    <t>Total Kinder Enrollment</t>
  </si>
  <si>
    <t>Total Enrollment Grades 1-5</t>
  </si>
  <si>
    <t>Total Enrollment Grades 6-8</t>
  </si>
  <si>
    <t>Total Enrollment Grades 9-12</t>
  </si>
  <si>
    <t>MIN NURSE</t>
  </si>
  <si>
    <t>Mental Health FTE (Psych and/or Social Worker)</t>
  </si>
  <si>
    <t>Nurse FTE</t>
  </si>
  <si>
    <t>Estimated Funding Per Student - K-12 (K=.5)</t>
  </si>
  <si>
    <t>DCIS Phase In Ford Replacement</t>
  </si>
  <si>
    <t>Tutor Manager</t>
  </si>
  <si>
    <t>Tutor</t>
  </si>
  <si>
    <t>Ext Year</t>
  </si>
  <si>
    <t>Ext Day</t>
  </si>
  <si>
    <t>Ed Labs Funding</t>
  </si>
  <si>
    <t>Other Revenue</t>
  </si>
  <si>
    <t>Total Revenue</t>
  </si>
  <si>
    <t>Ext. Yr. and Day</t>
  </si>
  <si>
    <t>STAFFING EXPENSES</t>
  </si>
  <si>
    <t>TOTAL EXPENSES</t>
  </si>
  <si>
    <t>TOTAL REVENUE</t>
  </si>
  <si>
    <t>NON-SALARY EXPENSES</t>
  </si>
  <si>
    <t>GUEST TEACHERS  (SUBSTITUTES)</t>
  </si>
  <si>
    <t>SURPLUS/(DEFICIT)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</si>
</sst>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/>
    <xf numFmtId="0" fontId="5" fillId="0" borderId="0"/>
    <xf numFmtId="0" fontId="24" fillId="0" borderId="0"/>
    <xf numFmtId="0" fontId="23" fillId="0" borderId="0"/>
    <xf numFmtId="0" fontId="2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903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 indent="1"/>
      <protection hidden="1"/>
    </xf>
    <xf numFmtId="0" fontId="8" fillId="0" borderId="0" xfId="13" applyProtection="1">
      <protection locked="0"/>
    </xf>
    <xf numFmtId="0" fontId="8" fillId="0" borderId="0" xfId="13" applyFill="1" applyProtection="1">
      <protection locked="0"/>
    </xf>
    <xf numFmtId="0" fontId="24" fillId="0" borderId="0" xfId="15" applyProtection="1">
      <protection locked="0"/>
    </xf>
    <xf numFmtId="43" fontId="8" fillId="0" borderId="0" xfId="1" applyFont="1" applyProtection="1">
      <protection locked="0"/>
    </xf>
    <xf numFmtId="0" fontId="24" fillId="0" borderId="0" xfId="15" applyFill="1" applyBorder="1" applyProtection="1">
      <protection locked="0"/>
    </xf>
    <xf numFmtId="1" fontId="6" fillId="0" borderId="0" xfId="0" applyNumberFormat="1" applyFont="1" applyBorder="1" applyAlignment="1" applyProtection="1">
      <alignment wrapText="1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8" fillId="0" borderId="0" xfId="13" applyAlignment="1" applyProtection="1">
      <alignment horizontal="left"/>
      <protection locked="0"/>
    </xf>
    <xf numFmtId="0" fontId="8" fillId="0" borderId="0" xfId="13" applyFill="1" applyAlignment="1" applyProtection="1">
      <alignment horizontal="left"/>
      <protection hidden="1"/>
    </xf>
    <xf numFmtId="0" fontId="8" fillId="0" borderId="0" xfId="13" applyFill="1" applyAlignment="1" applyProtection="1">
      <alignment horizontal="left"/>
      <protection locked="0"/>
    </xf>
    <xf numFmtId="43" fontId="8" fillId="0" borderId="0" xfId="1" applyFont="1" applyAlignment="1" applyProtection="1">
      <alignment horizontal="left"/>
      <protection locked="0"/>
    </xf>
    <xf numFmtId="43" fontId="8" fillId="0" borderId="0" xfId="1" applyFont="1" applyAlignment="1" applyProtection="1">
      <alignment horizontal="left"/>
      <protection hidden="1"/>
    </xf>
    <xf numFmtId="0" fontId="8" fillId="0" borderId="0" xfId="13" applyAlignment="1" applyProtection="1">
      <alignment horizontal="left"/>
      <protection hidden="1"/>
    </xf>
    <xf numFmtId="0" fontId="24" fillId="0" borderId="1" xfId="15" applyFill="1" applyBorder="1" applyProtection="1">
      <protection hidden="1"/>
    </xf>
    <xf numFmtId="0" fontId="24" fillId="0" borderId="1" xfId="15" quotePrefix="1" applyFill="1" applyBorder="1" applyAlignment="1" applyProtection="1">
      <alignment horizontal="left"/>
      <protection hidden="1"/>
    </xf>
    <xf numFmtId="0" fontId="24" fillId="0" borderId="0" xfId="15" applyFill="1" applyProtection="1">
      <protection locked="0"/>
    </xf>
    <xf numFmtId="164" fontId="19" fillId="0" borderId="0" xfId="2" applyNumberFormat="1" applyFont="1" applyFill="1" applyBorder="1" applyProtection="1">
      <protection locked="0"/>
    </xf>
    <xf numFmtId="0" fontId="19" fillId="0" borderId="0" xfId="15" applyFont="1" applyFill="1" applyBorder="1" applyAlignment="1" applyProtection="1">
      <alignment horizontal="left"/>
      <protection hidden="1"/>
    </xf>
    <xf numFmtId="0" fontId="24" fillId="0" borderId="0" xfId="15" applyFill="1" applyBorder="1" applyAlignment="1" applyProtection="1">
      <alignment horizontal="left"/>
      <protection hidden="1"/>
    </xf>
    <xf numFmtId="164" fontId="17" fillId="0" borderId="0" xfId="2" applyNumberFormat="1" applyFont="1" applyFill="1" applyBorder="1" applyProtection="1">
      <protection locked="0"/>
    </xf>
    <xf numFmtId="1" fontId="7" fillId="0" borderId="0" xfId="13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15" applyFill="1" applyBorder="1" applyProtection="1">
      <protection hidden="1"/>
    </xf>
    <xf numFmtId="0" fontId="19" fillId="0" borderId="0" xfId="15" applyFont="1" applyFill="1" applyBorder="1" applyProtection="1">
      <protection hidden="1"/>
    </xf>
    <xf numFmtId="164" fontId="17" fillId="0" borderId="9" xfId="2" applyNumberFormat="1" applyFont="1" applyFill="1" applyBorder="1" applyProtection="1">
      <protection locked="0"/>
    </xf>
    <xf numFmtId="1" fontId="6" fillId="0" borderId="0" xfId="1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3" applyFont="1" applyAlignment="1" applyProtection="1">
      <alignment horizontal="center"/>
      <protection locked="0"/>
    </xf>
    <xf numFmtId="0" fontId="8" fillId="0" borderId="0" xfId="13" applyFill="1" applyBorder="1" applyProtection="1">
      <protection hidden="1"/>
    </xf>
    <xf numFmtId="0" fontId="6" fillId="0" borderId="0" xfId="13" quotePrefix="1" applyFont="1" applyFill="1" applyBorder="1" applyAlignment="1" applyProtection="1">
      <alignment horizontal="center" vertical="center"/>
      <protection hidden="1"/>
    </xf>
    <xf numFmtId="0" fontId="6" fillId="0" borderId="0" xfId="13" applyFont="1" applyFill="1" applyBorder="1" applyAlignment="1" applyProtection="1">
      <alignment horizontal="center" vertical="center" wrapText="1"/>
      <protection hidden="1"/>
    </xf>
    <xf numFmtId="0" fontId="24" fillId="0" borderId="0" xfId="15" quotePrefix="1" applyFill="1" applyBorder="1" applyAlignment="1" applyProtection="1">
      <alignment horizontal="left"/>
      <protection hidden="1"/>
    </xf>
    <xf numFmtId="1" fontId="6" fillId="0" borderId="0" xfId="13" applyNumberFormat="1" applyFont="1" applyFill="1" applyBorder="1" applyAlignment="1" applyProtection="1">
      <alignment horizontal="right"/>
      <protection hidden="1"/>
    </xf>
    <xf numFmtId="0" fontId="7" fillId="0" borderId="11" xfId="13" applyFont="1" applyFill="1" applyBorder="1" applyAlignment="1" applyProtection="1">
      <alignment horizontal="center" vertical="center" wrapText="1"/>
      <protection hidden="1"/>
    </xf>
    <xf numFmtId="0" fontId="7" fillId="0" borderId="12" xfId="13" applyFont="1" applyFill="1" applyBorder="1" applyAlignment="1" applyProtection="1">
      <alignment horizontal="center" vertical="center" wrapText="1"/>
      <protection hidden="1"/>
    </xf>
    <xf numFmtId="0" fontId="19" fillId="0" borderId="0" xfId="15" quotePrefix="1" applyFont="1" applyFill="1" applyBorder="1" applyAlignment="1" applyProtection="1">
      <alignment horizontal="left"/>
      <protection hidden="1"/>
    </xf>
    <xf numFmtId="165" fontId="24" fillId="0" borderId="0" xfId="10" applyNumberFormat="1" applyFont="1" applyProtection="1">
      <protection locked="0"/>
    </xf>
    <xf numFmtId="165" fontId="24" fillId="0" borderId="0" xfId="10" applyNumberFormat="1" applyFont="1" applyFill="1" applyBorder="1" applyProtection="1">
      <protection locked="0"/>
    </xf>
    <xf numFmtId="165" fontId="17" fillId="0" borderId="1" xfId="10" applyNumberFormat="1" applyFont="1" applyFill="1" applyBorder="1" applyProtection="1">
      <protection locked="0"/>
    </xf>
    <xf numFmtId="165" fontId="17" fillId="0" borderId="0" xfId="10" applyNumberFormat="1" applyFont="1" applyFill="1" applyBorder="1" applyProtection="1">
      <protection locked="0"/>
    </xf>
    <xf numFmtId="165" fontId="19" fillId="0" borderId="0" xfId="10" applyNumberFormat="1" applyFont="1" applyFill="1" applyBorder="1" applyProtection="1">
      <protection locked="0"/>
    </xf>
    <xf numFmtId="165" fontId="19" fillId="0" borderId="13" xfId="10" applyNumberFormat="1" applyFont="1" applyFill="1" applyBorder="1" applyProtection="1">
      <protection locked="0"/>
    </xf>
    <xf numFmtId="165" fontId="17" fillId="0" borderId="16" xfId="10" applyNumberFormat="1" applyFont="1" applyFill="1" applyBorder="1" applyProtection="1">
      <protection locked="0"/>
    </xf>
    <xf numFmtId="0" fontId="7" fillId="0" borderId="18" xfId="13" applyFont="1" applyFill="1" applyBorder="1" applyAlignment="1" applyProtection="1">
      <alignment horizontal="center" vertical="center" wrapText="1"/>
      <protection hidden="1"/>
    </xf>
    <xf numFmtId="0" fontId="24" fillId="0" borderId="21" xfId="15" applyFill="1" applyBorder="1" applyProtection="1">
      <protection hidden="1"/>
    </xf>
    <xf numFmtId="0" fontId="24" fillId="0" borderId="21" xfId="15" quotePrefix="1" applyFill="1" applyBorder="1" applyAlignment="1" applyProtection="1">
      <alignment horizontal="left"/>
      <protection hidden="1"/>
    </xf>
    <xf numFmtId="0" fontId="24" fillId="0" borderId="22" xfId="15" applyFill="1" applyBorder="1" applyProtection="1">
      <protection hidden="1"/>
    </xf>
    <xf numFmtId="0" fontId="24" fillId="0" borderId="22" xfId="15" quotePrefix="1" applyFill="1" applyBorder="1" applyAlignment="1" applyProtection="1">
      <alignment horizontal="left"/>
      <protection hidden="1"/>
    </xf>
    <xf numFmtId="0" fontId="8" fillId="0" borderId="0" xfId="13" applyFill="1" applyBorder="1" applyAlignment="1" applyProtection="1">
      <alignment horizontal="left"/>
      <protection hidden="1"/>
    </xf>
    <xf numFmtId="165" fontId="24" fillId="0" borderId="0" xfId="15" applyNumberFormat="1" applyProtection="1">
      <protection locked="0"/>
    </xf>
    <xf numFmtId="165" fontId="17" fillId="0" borderId="22" xfId="10" applyNumberFormat="1" applyFont="1" applyFill="1" applyBorder="1" applyProtection="1">
      <protection locked="0"/>
    </xf>
    <xf numFmtId="0" fontId="24" fillId="0" borderId="15" xfId="15" applyFill="1" applyBorder="1" applyProtection="1">
      <protection hidden="1"/>
    </xf>
    <xf numFmtId="0" fontId="24" fillId="0" borderId="16" xfId="15" applyFill="1" applyBorder="1" applyProtection="1">
      <protection hidden="1"/>
    </xf>
    <xf numFmtId="0" fontId="24" fillId="0" borderId="1" xfId="15" quotePrefix="1" applyFill="1" applyBorder="1" applyProtection="1">
      <protection hidden="1"/>
    </xf>
    <xf numFmtId="0" fontId="24" fillId="0" borderId="25" xfId="15" applyFill="1" applyBorder="1" applyProtection="1">
      <protection hidden="1"/>
    </xf>
    <xf numFmtId="49" fontId="8" fillId="0" borderId="0" xfId="1" applyNumberFormat="1" applyFont="1" applyBorder="1" applyAlignment="1" applyProtection="1">
      <protection hidden="1"/>
    </xf>
    <xf numFmtId="49" fontId="8" fillId="0" borderId="0" xfId="1" quotePrefix="1" applyNumberFormat="1" applyFont="1" applyBorder="1" applyAlignment="1" applyProtection="1">
      <protection hidden="1"/>
    </xf>
    <xf numFmtId="49" fontId="8" fillId="0" borderId="0" xfId="13" applyNumberFormat="1" applyFill="1" applyBorder="1" applyAlignment="1" applyProtection="1">
      <alignment horizontal="left"/>
      <protection hidden="1"/>
    </xf>
    <xf numFmtId="0" fontId="8" fillId="0" borderId="0" xfId="13" quotePrefix="1" applyFill="1" applyAlignment="1" applyProtection="1">
      <alignment horizontal="left"/>
      <protection hidden="1"/>
    </xf>
    <xf numFmtId="0" fontId="0" fillId="2" borderId="0" xfId="0" applyFill="1"/>
    <xf numFmtId="0" fontId="24" fillId="0" borderId="0" xfId="15" applyBorder="1" applyProtection="1">
      <protection locked="0"/>
    </xf>
    <xf numFmtId="165" fontId="17" fillId="0" borderId="3" xfId="10" applyNumberFormat="1" applyFont="1" applyFill="1" applyBorder="1" applyProtection="1">
      <protection locked="0"/>
    </xf>
    <xf numFmtId="165" fontId="19" fillId="0" borderId="0" xfId="10" applyNumberFormat="1" applyFont="1" applyFill="1" applyBorder="1" applyProtection="1">
      <protection hidden="1"/>
    </xf>
    <xf numFmtId="165" fontId="17" fillId="0" borderId="31" xfId="10" applyNumberFormat="1" applyFont="1" applyFill="1" applyBorder="1" applyProtection="1">
      <protection locked="0"/>
    </xf>
    <xf numFmtId="10" fontId="0" fillId="0" borderId="0" xfId="18" applyNumberFormat="1" applyFont="1"/>
    <xf numFmtId="0" fontId="0" fillId="0" borderId="0" xfId="0" applyFill="1" applyBorder="1"/>
    <xf numFmtId="0" fontId="7" fillId="4" borderId="7" xfId="13" applyFont="1" applyFill="1" applyBorder="1" applyAlignment="1" applyProtection="1">
      <alignment horizontal="centerContinuous" vertical="center" wrapText="1"/>
      <protection hidden="1"/>
    </xf>
    <xf numFmtId="0" fontId="7" fillId="4" borderId="34" xfId="13" applyFont="1" applyFill="1" applyBorder="1" applyAlignment="1" applyProtection="1">
      <alignment horizontal="centerContinuous" vertical="center" wrapText="1"/>
      <protection hidden="1"/>
    </xf>
    <xf numFmtId="0" fontId="7" fillId="4" borderId="6" xfId="13" applyFont="1" applyFill="1" applyBorder="1" applyAlignment="1" applyProtection="1">
      <alignment horizontal="centerContinuous" vertical="center" wrapText="1"/>
      <protection hidden="1"/>
    </xf>
    <xf numFmtId="0" fontId="19" fillId="4" borderId="7" xfId="15" applyFont="1" applyFill="1" applyBorder="1" applyAlignment="1" applyProtection="1">
      <alignment horizontal="left" indent="2"/>
      <protection hidden="1"/>
    </xf>
    <xf numFmtId="0" fontId="24" fillId="4" borderId="34" xfId="15" applyFill="1" applyBorder="1" applyAlignment="1" applyProtection="1">
      <alignment horizontal="left"/>
      <protection hidden="1"/>
    </xf>
    <xf numFmtId="0" fontId="19" fillId="4" borderId="34" xfId="15" applyFont="1" applyFill="1" applyBorder="1" applyProtection="1">
      <protection hidden="1"/>
    </xf>
    <xf numFmtId="0" fontId="16" fillId="4" borderId="7" xfId="15" applyFont="1" applyFill="1" applyBorder="1" applyAlignment="1" applyProtection="1">
      <alignment horizontal="left"/>
      <protection hidden="1"/>
    </xf>
    <xf numFmtId="0" fontId="16" fillId="4" borderId="34" xfId="15" applyFont="1" applyFill="1" applyBorder="1" applyAlignment="1" applyProtection="1">
      <alignment horizontal="left"/>
      <protection hidden="1"/>
    </xf>
    <xf numFmtId="164" fontId="19" fillId="4" borderId="32" xfId="2" applyNumberFormat="1" applyFont="1" applyFill="1" applyBorder="1" applyProtection="1">
      <protection hidden="1"/>
    </xf>
    <xf numFmtId="165" fontId="19" fillId="4" borderId="32" xfId="10" applyNumberFormat="1" applyFont="1" applyFill="1" applyBorder="1" applyProtection="1">
      <protection hidden="1"/>
    </xf>
    <xf numFmtId="0" fontId="24" fillId="3" borderId="19" xfId="15" applyFill="1" applyBorder="1" applyAlignment="1" applyProtection="1">
      <alignment horizontal="left"/>
      <protection hidden="1"/>
    </xf>
    <xf numFmtId="0" fontId="24" fillId="3" borderId="35" xfId="15" applyFill="1" applyBorder="1" applyAlignment="1" applyProtection="1">
      <alignment horizontal="left"/>
      <protection hidden="1"/>
    </xf>
    <xf numFmtId="0" fontId="24" fillId="3" borderId="8" xfId="15" applyFill="1" applyBorder="1" applyAlignment="1" applyProtection="1">
      <alignment horizontal="left"/>
      <protection hidden="1"/>
    </xf>
    <xf numFmtId="0" fontId="24" fillId="3" borderId="36" xfId="15" applyFill="1" applyBorder="1" applyAlignment="1" applyProtection="1">
      <alignment horizontal="left"/>
      <protection hidden="1"/>
    </xf>
    <xf numFmtId="0" fontId="24" fillId="3" borderId="37" xfId="15" applyFill="1" applyBorder="1" applyAlignment="1" applyProtection="1">
      <alignment horizontal="left"/>
      <protection hidden="1"/>
    </xf>
    <xf numFmtId="0" fontId="24" fillId="3" borderId="38" xfId="15" applyFill="1" applyBorder="1" applyAlignment="1" applyProtection="1">
      <alignment horizontal="left"/>
      <protection hidden="1"/>
    </xf>
    <xf numFmtId="0" fontId="24" fillId="3" borderId="19" xfId="15" applyFill="1" applyBorder="1" applyProtection="1">
      <protection hidden="1"/>
    </xf>
    <xf numFmtId="0" fontId="24" fillId="3" borderId="35" xfId="15" applyFill="1" applyBorder="1" applyProtection="1">
      <protection hidden="1"/>
    </xf>
    <xf numFmtId="0" fontId="24" fillId="3" borderId="8" xfId="15" applyFill="1" applyBorder="1" applyProtection="1">
      <protection hidden="1"/>
    </xf>
    <xf numFmtId="0" fontId="24" fillId="3" borderId="36" xfId="15" applyFill="1" applyBorder="1" applyProtection="1">
      <protection hidden="1"/>
    </xf>
    <xf numFmtId="0" fontId="25" fillId="4" borderId="6" xfId="15" applyFont="1" applyFill="1" applyBorder="1" applyAlignment="1" applyProtection="1">
      <alignment horizontal="left"/>
      <protection hidden="1"/>
    </xf>
    <xf numFmtId="0" fontId="6" fillId="4" borderId="7" xfId="13" applyFont="1" applyFill="1" applyBorder="1" applyAlignment="1" applyProtection="1">
      <alignment horizontal="left" vertical="center" wrapText="1"/>
      <protection hidden="1"/>
    </xf>
    <xf numFmtId="0" fontId="6" fillId="4" borderId="34" xfId="13" applyFont="1" applyFill="1" applyBorder="1" applyAlignment="1" applyProtection="1">
      <alignment horizontal="left" vertical="center" wrapText="1"/>
      <protection hidden="1"/>
    </xf>
    <xf numFmtId="0" fontId="6" fillId="3" borderId="7" xfId="13" applyFont="1" applyFill="1" applyBorder="1" applyAlignment="1" applyProtection="1">
      <alignment horizontal="left" vertical="center"/>
      <protection hidden="1"/>
    </xf>
    <xf numFmtId="0" fontId="6" fillId="3" borderId="34" xfId="13" applyFont="1" applyFill="1" applyBorder="1" applyAlignment="1" applyProtection="1">
      <alignment horizontal="left" vertical="center" wrapText="1"/>
      <protection hidden="1"/>
    </xf>
    <xf numFmtId="165" fontId="25" fillId="0" borderId="0" xfId="10" applyNumberFormat="1" applyFont="1" applyProtection="1">
      <protection locked="0"/>
    </xf>
    <xf numFmtId="165" fontId="25" fillId="0" borderId="0" xfId="10" applyNumberFormat="1" applyFont="1" applyFill="1" applyBorder="1" applyProtection="1">
      <protection locked="0"/>
    </xf>
    <xf numFmtId="165" fontId="16" fillId="4" borderId="6" xfId="10" applyNumberFormat="1" applyFont="1" applyFill="1" applyBorder="1" applyProtection="1">
      <protection hidden="1"/>
    </xf>
    <xf numFmtId="0" fontId="7" fillId="5" borderId="34" xfId="13" applyFont="1" applyFill="1" applyBorder="1" applyAlignment="1" applyProtection="1">
      <alignment horizontal="centerContinuous" vertical="center" wrapText="1"/>
      <protection hidden="1"/>
    </xf>
    <xf numFmtId="165" fontId="17" fillId="0" borderId="36" xfId="10" applyNumberFormat="1" applyFont="1" applyFill="1" applyBorder="1" applyProtection="1">
      <protection locked="0"/>
    </xf>
    <xf numFmtId="165" fontId="17" fillId="0" borderId="21" xfId="10" applyNumberFormat="1" applyFont="1" applyFill="1" applyBorder="1" applyProtection="1">
      <protection locked="0"/>
    </xf>
    <xf numFmtId="164" fontId="17" fillId="0" borderId="42" xfId="2" applyNumberFormat="1" applyFont="1" applyFill="1" applyBorder="1" applyProtection="1">
      <protection locked="0"/>
    </xf>
    <xf numFmtId="164" fontId="19" fillId="0" borderId="10" xfId="2" applyNumberFormat="1" applyFont="1" applyFill="1" applyBorder="1" applyProtection="1">
      <protection locked="0"/>
    </xf>
    <xf numFmtId="165" fontId="19" fillId="4" borderId="11" xfId="10" applyNumberFormat="1" applyFont="1" applyFill="1" applyBorder="1" applyProtection="1">
      <protection hidden="1"/>
    </xf>
    <xf numFmtId="165" fontId="19" fillId="4" borderId="12" xfId="10" applyNumberFormat="1" applyFont="1" applyFill="1" applyBorder="1" applyProtection="1">
      <protection hidden="1"/>
    </xf>
    <xf numFmtId="164" fontId="19" fillId="4" borderId="11" xfId="2" applyNumberFormat="1" applyFont="1" applyFill="1" applyBorder="1" applyProtection="1">
      <protection hidden="1"/>
    </xf>
    <xf numFmtId="164" fontId="19" fillId="4" borderId="12" xfId="2" applyNumberFormat="1" applyFont="1" applyFill="1" applyBorder="1" applyProtection="1">
      <protection hidden="1"/>
    </xf>
    <xf numFmtId="0" fontId="25" fillId="4" borderId="7" xfId="15" applyFont="1" applyFill="1" applyBorder="1" applyAlignment="1" applyProtection="1">
      <alignment horizontal="left"/>
      <protection hidden="1"/>
    </xf>
    <xf numFmtId="164" fontId="19" fillId="0" borderId="13" xfId="2" applyNumberFormat="1" applyFont="1" applyFill="1" applyBorder="1" applyProtection="1">
      <protection locked="0"/>
    </xf>
    <xf numFmtId="164" fontId="17" fillId="6" borderId="46" xfId="2" applyNumberFormat="1" applyFont="1" applyFill="1" applyBorder="1" applyProtection="1">
      <protection locked="0"/>
    </xf>
    <xf numFmtId="164" fontId="17" fillId="6" borderId="13" xfId="2" applyNumberFormat="1" applyFont="1" applyFill="1" applyBorder="1" applyProtection="1">
      <protection locked="0"/>
    </xf>
    <xf numFmtId="165" fontId="17" fillId="0" borderId="13" xfId="10" applyNumberFormat="1" applyFont="1" applyFill="1" applyBorder="1" applyProtection="1">
      <protection locked="0"/>
    </xf>
    <xf numFmtId="0" fontId="0" fillId="0" borderId="0" xfId="0" applyFill="1"/>
    <xf numFmtId="44" fontId="0" fillId="0" borderId="0" xfId="10" applyFont="1"/>
    <xf numFmtId="43" fontId="0" fillId="0" borderId="0" xfId="1" applyFont="1" applyFill="1" applyBorder="1"/>
    <xf numFmtId="43" fontId="0" fillId="0" borderId="0" xfId="1" applyFont="1"/>
    <xf numFmtId="0" fontId="24" fillId="3" borderId="29" xfId="15" applyFill="1" applyBorder="1" applyAlignment="1" applyProtection="1">
      <alignment horizontal="left"/>
      <protection hidden="1"/>
    </xf>
    <xf numFmtId="0" fontId="24" fillId="3" borderId="3" xfId="15" applyFill="1" applyBorder="1" applyAlignment="1" applyProtection="1">
      <alignment horizontal="left"/>
      <protection hidden="1"/>
    </xf>
    <xf numFmtId="0" fontId="24" fillId="3" borderId="49" xfId="15" applyFill="1" applyBorder="1" applyAlignment="1" applyProtection="1">
      <alignment horizontal="left"/>
      <protection hidden="1"/>
    </xf>
    <xf numFmtId="0" fontId="8" fillId="0" borderId="0" xfId="13" applyAlignment="1" applyProtection="1">
      <alignment horizontal="left" vertical="center" wrapText="1"/>
      <protection locked="0"/>
    </xf>
    <xf numFmtId="0" fontId="0" fillId="0" borderId="0" xfId="0" applyBorder="1"/>
    <xf numFmtId="165" fontId="19" fillId="4" borderId="50" xfId="10" applyNumberFormat="1" applyFont="1" applyFill="1" applyBorder="1" applyProtection="1">
      <protection hidden="1"/>
    </xf>
    <xf numFmtId="0" fontId="9" fillId="0" borderId="0" xfId="0" applyFont="1" applyAlignment="1" applyProtection="1">
      <alignment horizontal="left" indent="3"/>
      <protection hidden="1"/>
    </xf>
    <xf numFmtId="0" fontId="7" fillId="4" borderId="51" xfId="13" applyFont="1" applyFill="1" applyBorder="1" applyAlignment="1" applyProtection="1">
      <alignment horizontal="centerContinuous" vertical="center" wrapText="1"/>
      <protection hidden="1"/>
    </xf>
    <xf numFmtId="0" fontId="14" fillId="0" borderId="0" xfId="0" applyFont="1" applyProtection="1">
      <protection locked="0"/>
    </xf>
    <xf numFmtId="0" fontId="24" fillId="0" borderId="0" xfId="15" applyProtection="1">
      <protection hidden="1"/>
    </xf>
    <xf numFmtId="165" fontId="24" fillId="0" borderId="0" xfId="10" applyNumberFormat="1" applyFont="1" applyProtection="1">
      <protection hidden="1"/>
    </xf>
    <xf numFmtId="0" fontId="0" fillId="0" borderId="0" xfId="0" applyProtection="1">
      <protection hidden="1"/>
    </xf>
    <xf numFmtId="0" fontId="21" fillId="0" borderId="7" xfId="16" applyNumberFormat="1" applyFont="1" applyBorder="1" applyAlignment="1" applyProtection="1">
      <alignment horizontal="left"/>
      <protection hidden="1"/>
    </xf>
    <xf numFmtId="0" fontId="8" fillId="0" borderId="0" xfId="1" applyNumberFormat="1" applyFont="1" applyBorder="1" applyAlignment="1" applyProtection="1">
      <protection locked="0"/>
    </xf>
    <xf numFmtId="49" fontId="8" fillId="0" borderId="0" xfId="1" quotePrefix="1" applyNumberFormat="1" applyFont="1" applyAlignment="1" applyProtection="1">
      <alignment horizontal="left"/>
      <protection locked="0"/>
    </xf>
    <xf numFmtId="0" fontId="8" fillId="0" borderId="0" xfId="13" quotePrefix="1" applyFill="1" applyAlignment="1" applyProtection="1">
      <alignment horizontal="left"/>
      <protection locked="0"/>
    </xf>
    <xf numFmtId="43" fontId="8" fillId="0" borderId="0" xfId="1" quotePrefix="1" applyFont="1" applyAlignment="1" applyProtection="1">
      <alignment horizontal="left"/>
      <protection locked="0"/>
    </xf>
    <xf numFmtId="49" fontId="8" fillId="0" borderId="0" xfId="1" quotePrefix="1" applyNumberFormat="1" applyFont="1" applyProtection="1">
      <protection locked="0"/>
    </xf>
    <xf numFmtId="0" fontId="8" fillId="0" borderId="0" xfId="13" applyFill="1" applyProtection="1">
      <protection hidden="1"/>
    </xf>
    <xf numFmtId="0" fontId="8" fillId="0" borderId="0" xfId="13" applyProtection="1">
      <protection hidden="1"/>
    </xf>
    <xf numFmtId="43" fontId="8" fillId="0" borderId="0" xfId="1" applyFont="1" applyProtection="1">
      <protection hidden="1"/>
    </xf>
    <xf numFmtId="165" fontId="8" fillId="0" borderId="0" xfId="10" applyNumberFormat="1" applyFont="1" applyProtection="1">
      <protection hidden="1"/>
    </xf>
    <xf numFmtId="0" fontId="8" fillId="0" borderId="0" xfId="13" applyFill="1" applyAlignment="1" applyProtection="1">
      <alignment horizontal="center"/>
      <protection hidden="1"/>
    </xf>
    <xf numFmtId="0" fontId="8" fillId="0" borderId="0" xfId="13" applyFill="1" applyAlignment="1" applyProtection="1">
      <alignment horizontal="left" vertical="center" wrapText="1"/>
      <protection hidden="1"/>
    </xf>
    <xf numFmtId="0" fontId="12" fillId="0" borderId="0" xfId="13" quotePrefix="1" applyNumberFormat="1" applyFont="1" applyFill="1" applyBorder="1" applyAlignment="1" applyProtection="1">
      <alignment horizontal="left"/>
      <protection hidden="1"/>
    </xf>
    <xf numFmtId="0" fontId="8" fillId="0" borderId="0" xfId="13" applyFill="1" applyAlignment="1" applyProtection="1">
      <alignment horizontal="left" wrapText="1"/>
      <protection hidden="1"/>
    </xf>
    <xf numFmtId="49" fontId="8" fillId="0" borderId="0" xfId="1" quotePrefix="1" applyNumberFormat="1" applyFont="1" applyAlignment="1" applyProtection="1">
      <protection hidden="1"/>
    </xf>
    <xf numFmtId="49" fontId="8" fillId="0" borderId="0" xfId="1" quotePrefix="1" applyNumberFormat="1" applyFont="1" applyAlignment="1" applyProtection="1">
      <alignment horizontal="left"/>
      <protection hidden="1"/>
    </xf>
    <xf numFmtId="165" fontId="8" fillId="0" borderId="0" xfId="10" applyNumberFormat="1" applyFont="1" applyAlignment="1" applyProtection="1">
      <alignment horizontal="left"/>
      <protection hidden="1"/>
    </xf>
    <xf numFmtId="0" fontId="7" fillId="0" borderId="0" xfId="13" applyFont="1" applyAlignment="1" applyProtection="1">
      <alignment horizontal="center" wrapText="1"/>
      <protection locked="0"/>
    </xf>
    <xf numFmtId="0" fontId="7" fillId="0" borderId="0" xfId="13" applyFont="1" applyAlignment="1" applyProtection="1">
      <alignment horizontal="center"/>
      <protection locked="0"/>
    </xf>
    <xf numFmtId="0" fontId="19" fillId="0" borderId="0" xfId="15" applyFont="1" applyFill="1" applyBorder="1" applyAlignment="1" applyProtection="1">
      <alignment horizontal="left"/>
      <protection locked="0"/>
    </xf>
    <xf numFmtId="0" fontId="24" fillId="7" borderId="20" xfId="15" applyFill="1" applyBorder="1" applyAlignment="1" applyProtection="1">
      <alignment horizontal="left"/>
      <protection locked="0"/>
    </xf>
    <xf numFmtId="0" fontId="24" fillId="7" borderId="41" xfId="15" applyFill="1" applyBorder="1" applyAlignment="1" applyProtection="1">
      <alignment horizontal="left"/>
      <protection locked="0"/>
    </xf>
    <xf numFmtId="0" fontId="24" fillId="7" borderId="37" xfId="15" applyFill="1" applyBorder="1" applyAlignment="1" applyProtection="1">
      <alignment horizontal="left"/>
      <protection locked="0"/>
    </xf>
    <xf numFmtId="0" fontId="24" fillId="7" borderId="38" xfId="15" applyFill="1" applyBorder="1" applyAlignment="1" applyProtection="1">
      <alignment horizontal="left"/>
      <protection locked="0"/>
    </xf>
    <xf numFmtId="0" fontId="24" fillId="4" borderId="27" xfId="15" applyFill="1" applyBorder="1" applyAlignment="1" applyProtection="1">
      <alignment horizontal="center" vertical="center" textRotation="90"/>
      <protection locked="0"/>
    </xf>
    <xf numFmtId="0" fontId="24" fillId="7" borderId="23" xfId="15" applyFill="1" applyBorder="1" applyAlignment="1" applyProtection="1">
      <alignment horizontal="left"/>
      <protection locked="0"/>
    </xf>
    <xf numFmtId="0" fontId="24" fillId="7" borderId="9" xfId="15" applyFill="1" applyBorder="1" applyAlignment="1" applyProtection="1">
      <alignment horizontal="left"/>
      <protection locked="0"/>
    </xf>
    <xf numFmtId="0" fontId="19" fillId="0" borderId="0" xfId="15" applyFont="1" applyFill="1" applyBorder="1" applyProtection="1">
      <protection locked="0"/>
    </xf>
    <xf numFmtId="0" fontId="24" fillId="7" borderId="42" xfId="15" applyFill="1" applyBorder="1" applyAlignment="1" applyProtection="1">
      <alignment horizontal="left"/>
      <protection locked="0"/>
    </xf>
    <xf numFmtId="0" fontId="24" fillId="0" borderId="10" xfId="15" applyFill="1" applyBorder="1" applyProtection="1">
      <protection locked="0"/>
    </xf>
    <xf numFmtId="0" fontId="24" fillId="0" borderId="13" xfId="15" applyFill="1" applyBorder="1" applyProtection="1">
      <protection locked="0"/>
    </xf>
    <xf numFmtId="0" fontId="24" fillId="7" borderId="2" xfId="15" applyFill="1" applyBorder="1" applyAlignment="1" applyProtection="1">
      <alignment horizontal="left"/>
      <protection locked="0"/>
    </xf>
    <xf numFmtId="0" fontId="25" fillId="0" borderId="0" xfId="15" applyFont="1" applyFill="1" applyBorder="1" applyProtection="1">
      <protection hidden="1"/>
    </xf>
    <xf numFmtId="0" fontId="24" fillId="0" borderId="0" xfId="15" applyFill="1" applyProtection="1">
      <protection hidden="1"/>
    </xf>
    <xf numFmtId="165" fontId="24" fillId="0" borderId="0" xfId="10" applyNumberFormat="1" applyFont="1" applyFill="1" applyProtection="1">
      <protection hidden="1"/>
    </xf>
    <xf numFmtId="0" fontId="25" fillId="0" borderId="0" xfId="15" applyFont="1" applyFill="1" applyProtection="1">
      <protection hidden="1"/>
    </xf>
    <xf numFmtId="165" fontId="24" fillId="0" borderId="0" xfId="10" applyNumberFormat="1" applyFont="1" applyFill="1" applyBorder="1" applyProtection="1">
      <protection hidden="1"/>
    </xf>
    <xf numFmtId="0" fontId="25" fillId="0" borderId="0" xfId="15" quotePrefix="1" applyFont="1" applyFill="1" applyBorder="1" applyProtection="1">
      <protection hidden="1"/>
    </xf>
    <xf numFmtId="165" fontId="24" fillId="0" borderId="0" xfId="10" quotePrefix="1" applyNumberFormat="1" applyFont="1" applyFill="1" applyProtection="1">
      <protection hidden="1"/>
    </xf>
    <xf numFmtId="0" fontId="24" fillId="0" borderId="0" xfId="15" applyBorder="1" applyProtection="1">
      <protection hidden="1"/>
    </xf>
    <xf numFmtId="0" fontId="25" fillId="0" borderId="0" xfId="15" applyFont="1" applyBorder="1" applyProtection="1">
      <protection hidden="1"/>
    </xf>
    <xf numFmtId="0" fontId="25" fillId="0" borderId="0" xfId="15" applyFont="1" applyProtection="1">
      <protection hidden="1"/>
    </xf>
    <xf numFmtId="0" fontId="24" fillId="0" borderId="0" xfId="15" quotePrefix="1" applyProtection="1">
      <protection hidden="1"/>
    </xf>
    <xf numFmtId="0" fontId="24" fillId="8" borderId="0" xfId="15" quotePrefix="1" applyFill="1" applyProtection="1">
      <protection hidden="1"/>
    </xf>
    <xf numFmtId="165" fontId="24" fillId="8" borderId="0" xfId="10" quotePrefix="1" applyNumberFormat="1" applyFont="1" applyFill="1" applyProtection="1">
      <protection hidden="1"/>
    </xf>
    <xf numFmtId="165" fontId="24" fillId="0" borderId="0" xfId="10" quotePrefix="1" applyNumberFormat="1" applyFont="1" applyFill="1" applyBorder="1" applyProtection="1">
      <protection hidden="1"/>
    </xf>
    <xf numFmtId="49" fontId="24" fillId="8" borderId="0" xfId="10" quotePrefix="1" applyNumberFormat="1" applyFont="1" applyFill="1" applyProtection="1">
      <protection hidden="1"/>
    </xf>
    <xf numFmtId="165" fontId="24" fillId="0" borderId="0" xfId="10" quotePrefix="1" applyNumberFormat="1" applyFont="1" applyProtection="1">
      <protection hidden="1"/>
    </xf>
    <xf numFmtId="0" fontId="24" fillId="0" borderId="0" xfId="15" quotePrefix="1" applyFill="1" applyProtection="1">
      <protection hidden="1"/>
    </xf>
    <xf numFmtId="0" fontId="24" fillId="0" borderId="0" xfId="15" applyFont="1" applyFill="1" applyBorder="1" applyProtection="1">
      <protection hidden="1"/>
    </xf>
    <xf numFmtId="49" fontId="24" fillId="0" borderId="0" xfId="10" quotePrefix="1" applyNumberFormat="1" applyFont="1" applyFill="1" applyProtection="1">
      <protection hidden="1"/>
    </xf>
    <xf numFmtId="165" fontId="25" fillId="0" borderId="0" xfId="10" applyNumberFormat="1" applyFont="1" applyProtection="1">
      <protection hidden="1"/>
    </xf>
    <xf numFmtId="165" fontId="24" fillId="9" borderId="0" xfId="10" applyNumberFormat="1" applyFont="1" applyFill="1" applyProtection="1">
      <protection hidden="1"/>
    </xf>
    <xf numFmtId="0" fontId="24" fillId="0" borderId="10" xfId="15" applyBorder="1" applyProtection="1">
      <protection hidden="1"/>
    </xf>
    <xf numFmtId="165" fontId="24" fillId="0" borderId="10" xfId="10" applyNumberFormat="1" applyFont="1" applyBorder="1" applyProtection="1">
      <protection hidden="1"/>
    </xf>
    <xf numFmtId="165" fontId="25" fillId="0" borderId="34" xfId="10" applyNumberFormat="1" applyFont="1" applyBorder="1" applyProtection="1">
      <protection hidden="1"/>
    </xf>
    <xf numFmtId="0" fontId="25" fillId="4" borderId="7" xfId="15" applyFont="1" applyFill="1" applyBorder="1" applyAlignment="1" applyProtection="1">
      <alignment horizontal="centerContinuous"/>
      <protection hidden="1"/>
    </xf>
    <xf numFmtId="0" fontId="24" fillId="4" borderId="10" xfId="15" applyFill="1" applyBorder="1" applyAlignment="1" applyProtection="1">
      <alignment horizontal="centerContinuous"/>
      <protection hidden="1"/>
    </xf>
    <xf numFmtId="165" fontId="24" fillId="4" borderId="10" xfId="10" applyNumberFormat="1" applyFont="1" applyFill="1" applyBorder="1" applyAlignment="1" applyProtection="1">
      <alignment horizontal="centerContinuous"/>
      <protection hidden="1"/>
    </xf>
    <xf numFmtId="165" fontId="24" fillId="4" borderId="34" xfId="10" applyNumberFormat="1" applyFont="1" applyFill="1" applyBorder="1" applyAlignment="1" applyProtection="1">
      <alignment horizontal="centerContinuous"/>
      <protection hidden="1"/>
    </xf>
    <xf numFmtId="0" fontId="25" fillId="4" borderId="6" xfId="10" applyNumberFormat="1" applyFont="1" applyFill="1" applyBorder="1" applyAlignment="1" applyProtection="1">
      <alignment horizontal="centerContinuous"/>
      <protection hidden="1"/>
    </xf>
    <xf numFmtId="0" fontId="25" fillId="4" borderId="7" xfId="10" applyNumberFormat="1" applyFont="1" applyFill="1" applyBorder="1" applyAlignment="1" applyProtection="1">
      <alignment horizontal="centerContinuous"/>
      <protection hidden="1"/>
    </xf>
    <xf numFmtId="0" fontId="24" fillId="4" borderId="34" xfId="10" applyNumberFormat="1" applyFont="1" applyFill="1" applyBorder="1" applyAlignment="1" applyProtection="1">
      <alignment horizontal="centerContinuous"/>
      <protection hidden="1"/>
    </xf>
    <xf numFmtId="165" fontId="7" fillId="0" borderId="0" xfId="10" applyNumberFormat="1" applyFont="1" applyProtection="1">
      <protection hidden="1"/>
    </xf>
    <xf numFmtId="0" fontId="7" fillId="4" borderId="7" xfId="13" applyFont="1" applyFill="1" applyBorder="1" applyAlignment="1" applyProtection="1">
      <alignment horizontal="centerContinuous"/>
      <protection hidden="1"/>
    </xf>
    <xf numFmtId="165" fontId="7" fillId="4" borderId="10" xfId="10" applyNumberFormat="1" applyFont="1" applyFill="1" applyBorder="1" applyAlignment="1" applyProtection="1">
      <alignment horizontal="centerContinuous"/>
      <protection hidden="1"/>
    </xf>
    <xf numFmtId="165" fontId="8" fillId="4" borderId="34" xfId="10" applyNumberFormat="1" applyFont="1" applyFill="1" applyBorder="1" applyAlignment="1" applyProtection="1">
      <alignment horizontal="centerContinuous"/>
      <protection hidden="1"/>
    </xf>
    <xf numFmtId="165" fontId="7" fillId="4" borderId="7" xfId="10" applyNumberFormat="1" applyFont="1" applyFill="1" applyBorder="1" applyAlignment="1" applyProtection="1">
      <alignment horizontal="centerContinuous"/>
      <protection hidden="1"/>
    </xf>
    <xf numFmtId="165" fontId="8" fillId="4" borderId="10" xfId="10" applyNumberFormat="1" applyFont="1" applyFill="1" applyBorder="1" applyAlignment="1" applyProtection="1">
      <alignment horizontal="centerContinuous"/>
      <protection hidden="1"/>
    </xf>
    <xf numFmtId="165" fontId="7" fillId="4" borderId="34" xfId="10" applyNumberFormat="1" applyFont="1" applyFill="1" applyBorder="1" applyAlignment="1" applyProtection="1">
      <alignment horizontal="centerContinuous"/>
      <protection hidden="1"/>
    </xf>
    <xf numFmtId="165" fontId="7" fillId="4" borderId="6" xfId="10" applyNumberFormat="1" applyFont="1" applyFill="1" applyBorder="1" applyAlignment="1" applyProtection="1">
      <alignment horizontal="center"/>
      <protection hidden="1"/>
    </xf>
    <xf numFmtId="165" fontId="7" fillId="0" borderId="0" xfId="10" applyNumberFormat="1" applyFont="1" applyFill="1" applyBorder="1" applyAlignment="1" applyProtection="1">
      <alignment horizontal="left" indent="14"/>
      <protection hidden="1"/>
    </xf>
    <xf numFmtId="165" fontId="7" fillId="4" borderId="7" xfId="10" applyNumberFormat="1" applyFont="1" applyFill="1" applyBorder="1" applyAlignment="1" applyProtection="1">
      <alignment horizontal="center"/>
      <protection hidden="1"/>
    </xf>
    <xf numFmtId="165" fontId="7" fillId="0" borderId="0" xfId="10" applyNumberFormat="1" applyFont="1" applyAlignment="1" applyProtection="1">
      <alignment horizontal="center" wrapText="1"/>
      <protection hidden="1"/>
    </xf>
    <xf numFmtId="165" fontId="7" fillId="4" borderId="6" xfId="10" applyNumberFormat="1" applyFont="1" applyFill="1" applyBorder="1" applyAlignment="1" applyProtection="1">
      <alignment horizontal="center" wrapText="1"/>
      <protection hidden="1"/>
    </xf>
    <xf numFmtId="0" fontId="7" fillId="0" borderId="0" xfId="13" applyFont="1" applyAlignment="1" applyProtection="1">
      <alignment horizontal="center" wrapText="1"/>
      <protection hidden="1"/>
    </xf>
    <xf numFmtId="0" fontId="20" fillId="8" borderId="6" xfId="13" applyFont="1" applyFill="1" applyBorder="1" applyAlignment="1" applyProtection="1">
      <alignment horizontal="center" wrapText="1"/>
      <protection hidden="1"/>
    </xf>
    <xf numFmtId="165" fontId="20" fillId="0" borderId="31" xfId="10" applyNumberFormat="1" applyFont="1" applyFill="1" applyBorder="1" applyAlignment="1" applyProtection="1">
      <alignment horizontal="center" wrapText="1"/>
      <protection hidden="1"/>
    </xf>
    <xf numFmtId="165" fontId="25" fillId="0" borderId="0" xfId="10" applyNumberFormat="1" applyFont="1" applyFill="1" applyBorder="1" applyProtection="1">
      <protection hidden="1"/>
    </xf>
    <xf numFmtId="164" fontId="19" fillId="0" borderId="0" xfId="2" applyNumberFormat="1" applyFont="1" applyFill="1" applyBorder="1" applyProtection="1">
      <protection hidden="1"/>
    </xf>
    <xf numFmtId="165" fontId="24" fillId="0" borderId="10" xfId="10" applyNumberFormat="1" applyFont="1" applyFill="1" applyBorder="1" applyProtection="1">
      <protection hidden="1"/>
    </xf>
    <xf numFmtId="165" fontId="24" fillId="0" borderId="31" xfId="10" applyNumberFormat="1" applyFont="1" applyFill="1" applyBorder="1" applyProtection="1">
      <protection hidden="1"/>
    </xf>
    <xf numFmtId="165" fontId="6" fillId="0" borderId="0" xfId="10" applyNumberFormat="1" applyFont="1" applyFill="1" applyBorder="1" applyAlignment="1" applyProtection="1">
      <alignment horizontal="center"/>
      <protection hidden="1"/>
    </xf>
    <xf numFmtId="165" fontId="6" fillId="4" borderId="6" xfId="1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3" applyFont="1" applyFill="1" applyBorder="1" applyAlignment="1" applyProtection="1">
      <alignment horizontal="center"/>
      <protection hidden="1"/>
    </xf>
    <xf numFmtId="165" fontId="6" fillId="9" borderId="6" xfId="10" applyNumberFormat="1" applyFont="1" applyFill="1" applyBorder="1" applyAlignment="1" applyProtection="1">
      <alignment horizontal="center" vertical="center" wrapText="1"/>
      <protection hidden="1"/>
    </xf>
    <xf numFmtId="165" fontId="6" fillId="4" borderId="34" xfId="10" applyNumberFormat="1" applyFont="1" applyFill="1" applyBorder="1" applyAlignment="1" applyProtection="1">
      <alignment horizontal="center" vertical="center" wrapText="1"/>
      <protection hidden="1"/>
    </xf>
    <xf numFmtId="165" fontId="6" fillId="0" borderId="31" xfId="10" applyNumberFormat="1" applyFont="1" applyFill="1" applyBorder="1" applyAlignment="1" applyProtection="1">
      <alignment horizontal="center" vertical="center" wrapText="1"/>
      <protection hidden="1"/>
    </xf>
    <xf numFmtId="165" fontId="6" fillId="3" borderId="6" xfId="10" applyNumberFormat="1" applyFont="1" applyFill="1" applyBorder="1" applyAlignment="1" applyProtection="1">
      <alignment horizontal="center" vertical="center" wrapText="1"/>
      <protection hidden="1"/>
    </xf>
    <xf numFmtId="165" fontId="24" fillId="0" borderId="13" xfId="10" applyNumberFormat="1" applyFont="1" applyFill="1" applyBorder="1" applyProtection="1">
      <protection hidden="1"/>
    </xf>
    <xf numFmtId="165" fontId="24" fillId="0" borderId="43" xfId="10" applyNumberFormat="1" applyFont="1" applyFill="1" applyBorder="1" applyProtection="1">
      <protection hidden="1"/>
    </xf>
    <xf numFmtId="0" fontId="24" fillId="0" borderId="23" xfId="15" applyFill="1" applyBorder="1" applyProtection="1">
      <protection hidden="1"/>
    </xf>
    <xf numFmtId="165" fontId="16" fillId="3" borderId="28" xfId="10" applyNumberFormat="1" applyFont="1" applyFill="1" applyBorder="1" applyProtection="1">
      <protection hidden="1"/>
    </xf>
    <xf numFmtId="164" fontId="17" fillId="3" borderId="23" xfId="2" applyNumberFormat="1" applyFont="1" applyFill="1" applyBorder="1" applyProtection="1">
      <protection hidden="1"/>
    </xf>
    <xf numFmtId="164" fontId="17" fillId="3" borderId="44" xfId="2" applyNumberFormat="1" applyFont="1" applyFill="1" applyBorder="1" applyProtection="1">
      <protection hidden="1"/>
    </xf>
    <xf numFmtId="164" fontId="17" fillId="3" borderId="29" xfId="2" applyNumberFormat="1" applyFont="1" applyFill="1" applyBorder="1" applyProtection="1">
      <protection hidden="1"/>
    </xf>
    <xf numFmtId="164" fontId="17" fillId="3" borderId="22" xfId="2" applyNumberFormat="1" applyFont="1" applyFill="1" applyBorder="1" applyProtection="1">
      <protection hidden="1"/>
    </xf>
    <xf numFmtId="164" fontId="17" fillId="3" borderId="35" xfId="2" applyNumberFormat="1" applyFont="1" applyFill="1" applyBorder="1" applyProtection="1">
      <protection hidden="1"/>
    </xf>
    <xf numFmtId="164" fontId="17" fillId="0" borderId="0" xfId="2" applyNumberFormat="1" applyFont="1" applyFill="1" applyBorder="1" applyProtection="1">
      <protection hidden="1"/>
    </xf>
    <xf numFmtId="164" fontId="17" fillId="3" borderId="15" xfId="2" applyNumberFormat="1" applyFont="1" applyFill="1" applyBorder="1" applyProtection="1">
      <protection hidden="1"/>
    </xf>
    <xf numFmtId="0" fontId="24" fillId="0" borderId="9" xfId="15" applyFill="1" applyBorder="1" applyProtection="1">
      <protection hidden="1"/>
    </xf>
    <xf numFmtId="165" fontId="16" fillId="3" borderId="55" xfId="10" applyNumberFormat="1" applyFont="1" applyFill="1" applyBorder="1" applyProtection="1">
      <protection hidden="1"/>
    </xf>
    <xf numFmtId="165" fontId="24" fillId="0" borderId="0" xfId="15" applyNumberFormat="1" applyFill="1" applyBorder="1" applyProtection="1">
      <protection hidden="1"/>
    </xf>
    <xf numFmtId="164" fontId="17" fillId="3" borderId="9" xfId="2" applyNumberFormat="1" applyFont="1" applyFill="1" applyBorder="1" applyProtection="1">
      <protection hidden="1"/>
    </xf>
    <xf numFmtId="164" fontId="17" fillId="3" borderId="4" xfId="2" applyNumberFormat="1" applyFont="1" applyFill="1" applyBorder="1" applyProtection="1">
      <protection hidden="1"/>
    </xf>
    <xf numFmtId="164" fontId="17" fillId="3" borderId="3" xfId="2" applyNumberFormat="1" applyFont="1" applyFill="1" applyBorder="1" applyProtection="1">
      <protection hidden="1"/>
    </xf>
    <xf numFmtId="164" fontId="17" fillId="3" borderId="1" xfId="2" applyNumberFormat="1" applyFont="1" applyFill="1" applyBorder="1" applyProtection="1">
      <protection hidden="1"/>
    </xf>
    <xf numFmtId="164" fontId="17" fillId="3" borderId="36" xfId="2" applyNumberFormat="1" applyFont="1" applyFill="1" applyBorder="1" applyProtection="1">
      <protection hidden="1"/>
    </xf>
    <xf numFmtId="164" fontId="17" fillId="3" borderId="16" xfId="2" applyNumberFormat="1" applyFont="1" applyFill="1" applyBorder="1" applyProtection="1">
      <protection hidden="1"/>
    </xf>
    <xf numFmtId="165" fontId="16" fillId="3" borderId="56" xfId="10" applyNumberFormat="1" applyFont="1" applyFill="1" applyBorder="1" applyProtection="1">
      <protection hidden="1"/>
    </xf>
    <xf numFmtId="164" fontId="17" fillId="3" borderId="57" xfId="2" applyNumberFormat="1" applyFont="1" applyFill="1" applyBorder="1" applyProtection="1">
      <protection hidden="1"/>
    </xf>
    <xf numFmtId="164" fontId="17" fillId="3" borderId="33" xfId="2" applyNumberFormat="1" applyFont="1" applyFill="1" applyBorder="1" applyProtection="1">
      <protection hidden="1"/>
    </xf>
    <xf numFmtId="164" fontId="17" fillId="3" borderId="49" xfId="2" applyNumberFormat="1" applyFont="1" applyFill="1" applyBorder="1" applyProtection="1">
      <protection hidden="1"/>
    </xf>
    <xf numFmtId="164" fontId="17" fillId="3" borderId="42" xfId="2" applyNumberFormat="1" applyFont="1" applyFill="1" applyBorder="1" applyProtection="1">
      <protection hidden="1"/>
    </xf>
    <xf numFmtId="164" fontId="17" fillId="3" borderId="58" xfId="2" applyNumberFormat="1" applyFont="1" applyFill="1" applyBorder="1" applyProtection="1">
      <protection hidden="1"/>
    </xf>
    <xf numFmtId="164" fontId="17" fillId="3" borderId="21" xfId="2" applyNumberFormat="1" applyFont="1" applyFill="1" applyBorder="1" applyProtection="1">
      <protection hidden="1"/>
    </xf>
    <xf numFmtId="164" fontId="17" fillId="3" borderId="25" xfId="2" applyNumberFormat="1" applyFont="1" applyFill="1" applyBorder="1" applyProtection="1">
      <protection hidden="1"/>
    </xf>
    <xf numFmtId="165" fontId="16" fillId="4" borderId="32" xfId="10" applyNumberFormat="1" applyFont="1" applyFill="1" applyBorder="1" applyProtection="1">
      <protection hidden="1"/>
    </xf>
    <xf numFmtId="165" fontId="16" fillId="4" borderId="18" xfId="10" applyNumberFormat="1" applyFont="1" applyFill="1" applyBorder="1" applyProtection="1">
      <protection hidden="1"/>
    </xf>
    <xf numFmtId="165" fontId="16" fillId="4" borderId="10" xfId="10" applyNumberFormat="1" applyFont="1" applyFill="1" applyBorder="1" applyProtection="1">
      <protection hidden="1"/>
    </xf>
    <xf numFmtId="165" fontId="16" fillId="4" borderId="34" xfId="10" applyNumberFormat="1" applyFont="1" applyFill="1" applyBorder="1" applyProtection="1">
      <protection hidden="1"/>
    </xf>
    <xf numFmtId="165" fontId="16" fillId="0" borderId="0" xfId="10" applyNumberFormat="1" applyFont="1" applyFill="1" applyBorder="1" applyProtection="1">
      <protection hidden="1"/>
    </xf>
    <xf numFmtId="165" fontId="16" fillId="4" borderId="11" xfId="10" applyNumberFormat="1" applyFont="1" applyFill="1" applyBorder="1" applyProtection="1">
      <protection hidden="1"/>
    </xf>
    <xf numFmtId="165" fontId="16" fillId="4" borderId="12" xfId="10" applyNumberFormat="1" applyFont="1" applyFill="1" applyBorder="1" applyProtection="1">
      <protection hidden="1"/>
    </xf>
    <xf numFmtId="165" fontId="17" fillId="0" borderId="0" xfId="10" applyNumberFormat="1" applyFont="1" applyFill="1" applyBorder="1" applyProtection="1">
      <protection hidden="1"/>
    </xf>
    <xf numFmtId="164" fontId="17" fillId="3" borderId="14" xfId="2" applyNumberFormat="1" applyFont="1" applyFill="1" applyBorder="1" applyProtection="1">
      <protection hidden="1"/>
    </xf>
    <xf numFmtId="164" fontId="17" fillId="3" borderId="22" xfId="1" applyNumberFormat="1" applyFont="1" applyFill="1" applyBorder="1" applyProtection="1">
      <protection hidden="1"/>
    </xf>
    <xf numFmtId="164" fontId="17" fillId="3" borderId="35" xfId="1" applyNumberFormat="1" applyFont="1" applyFill="1" applyBorder="1" applyProtection="1">
      <protection hidden="1"/>
    </xf>
    <xf numFmtId="164" fontId="17" fillId="3" borderId="23" xfId="1" applyNumberFormat="1" applyFont="1" applyFill="1" applyBorder="1" applyProtection="1">
      <protection hidden="1"/>
    </xf>
    <xf numFmtId="164" fontId="17" fillId="3" borderId="15" xfId="1" applyNumberFormat="1" applyFont="1" applyFill="1" applyBorder="1" applyProtection="1">
      <protection hidden="1"/>
    </xf>
    <xf numFmtId="164" fontId="17" fillId="3" borderId="2" xfId="2" applyNumberFormat="1" applyFont="1" applyFill="1" applyBorder="1" applyProtection="1">
      <protection hidden="1"/>
    </xf>
    <xf numFmtId="164" fontId="17" fillId="3" borderId="1" xfId="1" applyNumberFormat="1" applyFont="1" applyFill="1" applyBorder="1" applyProtection="1">
      <protection hidden="1"/>
    </xf>
    <xf numFmtId="164" fontId="17" fillId="3" borderId="36" xfId="1" applyNumberFormat="1" applyFont="1" applyFill="1" applyBorder="1" applyProtection="1">
      <protection hidden="1"/>
    </xf>
    <xf numFmtId="164" fontId="17" fillId="3" borderId="9" xfId="1" applyNumberFormat="1" applyFont="1" applyFill="1" applyBorder="1" applyProtection="1">
      <protection hidden="1"/>
    </xf>
    <xf numFmtId="164" fontId="17" fillId="3" borderId="16" xfId="1" applyNumberFormat="1" applyFont="1" applyFill="1" applyBorder="1" applyProtection="1">
      <protection hidden="1"/>
    </xf>
    <xf numFmtId="0" fontId="24" fillId="0" borderId="42" xfId="15" applyFill="1" applyBorder="1" applyProtection="1">
      <protection hidden="1"/>
    </xf>
    <xf numFmtId="164" fontId="17" fillId="3" borderId="40" xfId="2" applyNumberFormat="1" applyFont="1" applyFill="1" applyBorder="1" applyProtection="1">
      <protection hidden="1"/>
    </xf>
    <xf numFmtId="164" fontId="17" fillId="3" borderId="21" xfId="1" applyNumberFormat="1" applyFont="1" applyFill="1" applyBorder="1" applyProtection="1">
      <protection hidden="1"/>
    </xf>
    <xf numFmtId="164" fontId="17" fillId="3" borderId="48" xfId="1" applyNumberFormat="1" applyFont="1" applyFill="1" applyBorder="1" applyProtection="1">
      <protection hidden="1"/>
    </xf>
    <xf numFmtId="164" fontId="17" fillId="3" borderId="42" xfId="1" applyNumberFormat="1" applyFont="1" applyFill="1" applyBorder="1" applyProtection="1">
      <protection hidden="1"/>
    </xf>
    <xf numFmtId="164" fontId="17" fillId="3" borderId="25" xfId="1" applyNumberFormat="1" applyFont="1" applyFill="1" applyBorder="1" applyProtection="1">
      <protection hidden="1"/>
    </xf>
    <xf numFmtId="165" fontId="16" fillId="4" borderId="59" xfId="10" applyNumberFormat="1" applyFont="1" applyFill="1" applyBorder="1" applyProtection="1">
      <protection hidden="1"/>
    </xf>
    <xf numFmtId="165" fontId="16" fillId="4" borderId="60" xfId="10" applyNumberFormat="1" applyFont="1" applyFill="1" applyBorder="1" applyProtection="1">
      <protection hidden="1"/>
    </xf>
    <xf numFmtId="165" fontId="16" fillId="4" borderId="61" xfId="10" applyNumberFormat="1" applyFont="1" applyFill="1" applyBorder="1" applyProtection="1">
      <protection hidden="1"/>
    </xf>
    <xf numFmtId="165" fontId="16" fillId="4" borderId="51" xfId="10" applyNumberFormat="1" applyFont="1" applyFill="1" applyBorder="1" applyProtection="1">
      <protection hidden="1"/>
    </xf>
    <xf numFmtId="165" fontId="16" fillId="4" borderId="62" xfId="10" applyNumberFormat="1" applyFont="1" applyFill="1" applyBorder="1" applyProtection="1">
      <protection hidden="1"/>
    </xf>
    <xf numFmtId="165" fontId="16" fillId="3" borderId="63" xfId="10" applyNumberFormat="1" applyFont="1" applyFill="1" applyBorder="1" applyProtection="1">
      <protection hidden="1"/>
    </xf>
    <xf numFmtId="165" fontId="16" fillId="3" borderId="64" xfId="10" applyNumberFormat="1" applyFont="1" applyFill="1" applyBorder="1" applyProtection="1">
      <protection hidden="1"/>
    </xf>
    <xf numFmtId="165" fontId="16" fillId="4" borderId="26" xfId="10" applyNumberFormat="1" applyFont="1" applyFill="1" applyBorder="1" applyProtection="1">
      <protection hidden="1"/>
    </xf>
    <xf numFmtId="0" fontId="19" fillId="0" borderId="13" xfId="15" applyFont="1" applyFill="1" applyBorder="1" applyAlignment="1" applyProtection="1">
      <alignment horizontal="left"/>
      <protection hidden="1"/>
    </xf>
    <xf numFmtId="165" fontId="24" fillId="0" borderId="54" xfId="10" applyNumberFormat="1" applyFont="1" applyFill="1" applyBorder="1" applyProtection="1">
      <protection hidden="1"/>
    </xf>
    <xf numFmtId="165" fontId="16" fillId="4" borderId="50" xfId="10" applyNumberFormat="1" applyFont="1" applyFill="1" applyBorder="1" applyProtection="1">
      <protection hidden="1"/>
    </xf>
    <xf numFmtId="165" fontId="19" fillId="0" borderId="31" xfId="10" applyNumberFormat="1" applyFont="1" applyFill="1" applyBorder="1" applyProtection="1">
      <protection hidden="1"/>
    </xf>
    <xf numFmtId="165" fontId="19" fillId="4" borderId="51" xfId="10" applyNumberFormat="1" applyFont="1" applyFill="1" applyBorder="1" applyProtection="1">
      <protection hidden="1"/>
    </xf>
    <xf numFmtId="165" fontId="19" fillId="4" borderId="59" xfId="10" applyNumberFormat="1" applyFont="1" applyFill="1" applyBorder="1" applyProtection="1">
      <protection hidden="1"/>
    </xf>
    <xf numFmtId="165" fontId="19" fillId="4" borderId="60" xfId="10" applyNumberFormat="1" applyFont="1" applyFill="1" applyBorder="1" applyProtection="1">
      <protection hidden="1"/>
    </xf>
    <xf numFmtId="165" fontId="19" fillId="4" borderId="62" xfId="10" applyNumberFormat="1" applyFont="1" applyFill="1" applyBorder="1" applyProtection="1">
      <protection hidden="1"/>
    </xf>
    <xf numFmtId="165" fontId="19" fillId="0" borderId="10" xfId="10" applyNumberFormat="1" applyFont="1" applyFill="1" applyBorder="1" applyProtection="1">
      <protection hidden="1"/>
    </xf>
    <xf numFmtId="165" fontId="19" fillId="0" borderId="53" xfId="10" applyNumberFormat="1" applyFont="1" applyFill="1" applyBorder="1" applyProtection="1">
      <protection hidden="1"/>
    </xf>
    <xf numFmtId="165" fontId="19" fillId="0" borderId="54" xfId="10" applyNumberFormat="1" applyFont="1" applyFill="1" applyBorder="1" applyProtection="1">
      <protection hidden="1"/>
    </xf>
    <xf numFmtId="164" fontId="17" fillId="6" borderId="46" xfId="2" applyNumberFormat="1" applyFont="1" applyFill="1" applyBorder="1" applyProtection="1">
      <protection hidden="1"/>
    </xf>
    <xf numFmtId="164" fontId="17" fillId="6" borderId="13" xfId="2" applyNumberFormat="1" applyFont="1" applyFill="1" applyBorder="1" applyProtection="1">
      <protection hidden="1"/>
    </xf>
    <xf numFmtId="164" fontId="17" fillId="6" borderId="54" xfId="2" applyNumberFormat="1" applyFont="1" applyFill="1" applyBorder="1" applyProtection="1">
      <protection hidden="1"/>
    </xf>
    <xf numFmtId="164" fontId="17" fillId="6" borderId="0" xfId="2" applyNumberFormat="1" applyFont="1" applyFill="1" applyBorder="1" applyProtection="1">
      <protection hidden="1"/>
    </xf>
    <xf numFmtId="164" fontId="17" fillId="6" borderId="27" xfId="2" applyNumberFormat="1" applyFont="1" applyFill="1" applyBorder="1" applyProtection="1">
      <protection hidden="1"/>
    </xf>
    <xf numFmtId="164" fontId="17" fillId="6" borderId="43" xfId="2" applyNumberFormat="1" applyFont="1" applyFill="1" applyBorder="1" applyProtection="1">
      <protection hidden="1"/>
    </xf>
    <xf numFmtId="164" fontId="17" fillId="3" borderId="48" xfId="2" applyNumberFormat="1" applyFont="1" applyFill="1" applyBorder="1" applyProtection="1">
      <protection hidden="1"/>
    </xf>
    <xf numFmtId="164" fontId="17" fillId="3" borderId="44" xfId="1" applyNumberFormat="1" applyFont="1" applyFill="1" applyBorder="1" applyProtection="1">
      <protection hidden="1"/>
    </xf>
    <xf numFmtId="164" fontId="17" fillId="3" borderId="4" xfId="1" applyNumberFormat="1" applyFont="1" applyFill="1" applyBorder="1" applyProtection="1">
      <protection hidden="1"/>
    </xf>
    <xf numFmtId="164" fontId="17" fillId="3" borderId="58" xfId="1" applyNumberFormat="1" applyFont="1" applyFill="1" applyBorder="1" applyProtection="1">
      <protection hidden="1"/>
    </xf>
    <xf numFmtId="165" fontId="16" fillId="4" borderId="66" xfId="10" applyNumberFormat="1" applyFont="1" applyFill="1" applyBorder="1" applyProtection="1">
      <protection hidden="1"/>
    </xf>
    <xf numFmtId="0" fontId="24" fillId="4" borderId="6" xfId="15" applyFill="1" applyBorder="1" applyAlignment="1" applyProtection="1">
      <alignment horizontal="center" vertical="center" textRotation="90"/>
      <protection locked="0"/>
    </xf>
    <xf numFmtId="0" fontId="24" fillId="0" borderId="16" xfId="15" quotePrefix="1" applyFill="1" applyBorder="1" applyProtection="1">
      <protection hidden="1"/>
    </xf>
    <xf numFmtId="0" fontId="24" fillId="0" borderId="15" xfId="15" applyNumberFormat="1" applyFill="1" applyBorder="1" applyProtection="1">
      <protection hidden="1"/>
    </xf>
    <xf numFmtId="0" fontId="0" fillId="0" borderId="0" xfId="0" quotePrefix="1"/>
    <xf numFmtId="49" fontId="0" fillId="0" borderId="0" xfId="0" applyNumberFormat="1"/>
    <xf numFmtId="0" fontId="0" fillId="10" borderId="0" xfId="0" applyFill="1"/>
    <xf numFmtId="0" fontId="0" fillId="10" borderId="0" xfId="0" quotePrefix="1" applyFill="1"/>
    <xf numFmtId="165" fontId="0" fillId="0" borderId="0" xfId="10" applyNumberFormat="1" applyFont="1"/>
    <xf numFmtId="165" fontId="22" fillId="10" borderId="0" xfId="10" applyNumberFormat="1" applyFont="1" applyFill="1"/>
    <xf numFmtId="165" fontId="22" fillId="11" borderId="0" xfId="10" applyNumberFormat="1" applyFont="1" applyFill="1"/>
    <xf numFmtId="165" fontId="0" fillId="0" borderId="0" xfId="10" applyNumberFormat="1" applyFont="1" applyAlignment="1">
      <alignment wrapText="1"/>
    </xf>
    <xf numFmtId="0" fontId="14" fillId="0" borderId="0" xfId="0" applyFont="1" applyProtection="1">
      <protection hidden="1"/>
    </xf>
    <xf numFmtId="164" fontId="17" fillId="0" borderId="68" xfId="2" applyNumberFormat="1" applyFont="1" applyFill="1" applyBorder="1" applyProtection="1">
      <protection locked="0"/>
    </xf>
    <xf numFmtId="164" fontId="8" fillId="0" borderId="9" xfId="2" applyNumberFormat="1" applyFont="1" applyFill="1" applyBorder="1" applyProtection="1">
      <protection locked="0"/>
    </xf>
    <xf numFmtId="0" fontId="24" fillId="7" borderId="24" xfId="15" applyFill="1" applyBorder="1" applyAlignment="1" applyProtection="1">
      <alignment horizontal="left"/>
      <protection locked="0"/>
    </xf>
    <xf numFmtId="0" fontId="24" fillId="7" borderId="1" xfId="15" applyFill="1" applyBorder="1" applyAlignment="1" applyProtection="1">
      <alignment horizontal="left"/>
      <protection locked="0"/>
    </xf>
    <xf numFmtId="0" fontId="24" fillId="7" borderId="5" xfId="15" applyFill="1" applyBorder="1" applyAlignment="1" applyProtection="1">
      <alignment horizontal="left"/>
      <protection locked="0"/>
    </xf>
    <xf numFmtId="0" fontId="24" fillId="7" borderId="28" xfId="15" applyFill="1" applyBorder="1" applyAlignment="1" applyProtection="1">
      <alignment horizontal="left"/>
      <protection locked="0"/>
    </xf>
    <xf numFmtId="0" fontId="24" fillId="7" borderId="55" xfId="15" applyFill="1" applyBorder="1" applyAlignment="1" applyProtection="1">
      <alignment horizontal="left"/>
      <protection locked="0"/>
    </xf>
    <xf numFmtId="0" fontId="24" fillId="7" borderId="63" xfId="15" applyFill="1" applyBorder="1" applyAlignment="1" applyProtection="1">
      <alignment horizontal="left"/>
      <protection locked="0"/>
    </xf>
    <xf numFmtId="0" fontId="24" fillId="7" borderId="56" xfId="15" applyFill="1" applyBorder="1" applyAlignment="1" applyProtection="1">
      <alignment horizontal="left"/>
      <protection locked="0"/>
    </xf>
    <xf numFmtId="0" fontId="24" fillId="3" borderId="39" xfId="15" applyFill="1" applyBorder="1" applyAlignment="1" applyProtection="1">
      <alignment horizontal="left"/>
      <protection hidden="1"/>
    </xf>
    <xf numFmtId="0" fontId="24" fillId="3" borderId="48" xfId="15" applyFill="1" applyBorder="1" applyAlignment="1" applyProtection="1">
      <alignment horizontal="left"/>
      <protection hidden="1"/>
    </xf>
    <xf numFmtId="0" fontId="24" fillId="7" borderId="64" xfId="15" applyFill="1" applyBorder="1" applyAlignment="1" applyProtection="1">
      <alignment horizontal="left"/>
      <protection locked="0"/>
    </xf>
    <xf numFmtId="164" fontId="19" fillId="4" borderId="50" xfId="2" applyNumberFormat="1" applyFont="1" applyFill="1" applyBorder="1" applyProtection="1">
      <protection hidden="1"/>
    </xf>
    <xf numFmtId="0" fontId="24" fillId="0" borderId="8" xfId="15" applyFill="1" applyBorder="1" applyAlignment="1" applyProtection="1">
      <alignment horizontal="left"/>
      <protection locked="0"/>
    </xf>
    <xf numFmtId="0" fontId="24" fillId="0" borderId="36" xfId="15" applyFill="1" applyBorder="1" applyAlignment="1" applyProtection="1">
      <alignment horizontal="left"/>
      <protection locked="0"/>
    </xf>
    <xf numFmtId="0" fontId="24" fillId="0" borderId="0" xfId="15" applyFill="1" applyBorder="1" applyAlignment="1" applyProtection="1">
      <alignment horizontal="left"/>
      <protection locked="0"/>
    </xf>
    <xf numFmtId="0" fontId="24" fillId="0" borderId="35" xfId="15" applyFill="1" applyBorder="1" applyAlignment="1" applyProtection="1">
      <alignment horizontal="left"/>
      <protection locked="0"/>
    </xf>
    <xf numFmtId="0" fontId="24" fillId="0" borderId="39" xfId="15" applyFill="1" applyBorder="1" applyAlignment="1" applyProtection="1">
      <alignment horizontal="left"/>
      <protection locked="0"/>
    </xf>
    <xf numFmtId="0" fontId="24" fillId="0" borderId="48" xfId="15" applyFill="1" applyBorder="1" applyAlignment="1" applyProtection="1">
      <alignment horizontal="left"/>
      <protection locked="0"/>
    </xf>
    <xf numFmtId="165" fontId="19" fillId="0" borderId="13" xfId="10" applyNumberFormat="1" applyFont="1" applyFill="1" applyBorder="1" applyProtection="1">
      <protection hidden="1"/>
    </xf>
    <xf numFmtId="164" fontId="19" fillId="4" borderId="59" xfId="2" applyNumberFormat="1" applyFont="1" applyFill="1" applyBorder="1" applyProtection="1">
      <protection hidden="1"/>
    </xf>
    <xf numFmtId="165" fontId="19" fillId="4" borderId="61" xfId="10" applyNumberFormat="1" applyFont="1" applyFill="1" applyBorder="1" applyProtection="1">
      <protection hidden="1"/>
    </xf>
    <xf numFmtId="0" fontId="24" fillId="0" borderId="19" xfId="15" quotePrefix="1" applyFill="1" applyBorder="1" applyAlignment="1" applyProtection="1">
      <alignment horizontal="left"/>
      <protection locked="0"/>
    </xf>
    <xf numFmtId="49" fontId="0" fillId="10" borderId="0" xfId="0" applyNumberFormat="1" applyFill="1"/>
    <xf numFmtId="49" fontId="0" fillId="10" borderId="0" xfId="0" quotePrefix="1" applyNumberFormat="1" applyFill="1"/>
    <xf numFmtId="49" fontId="0" fillId="0" borderId="0" xfId="0" quotePrefix="1" applyNumberFormat="1"/>
    <xf numFmtId="165" fontId="0" fillId="0" borderId="0" xfId="0" applyNumberFormat="1"/>
    <xf numFmtId="44" fontId="0" fillId="0" borderId="0" xfId="10" applyFont="1" applyAlignment="1">
      <alignment wrapText="1"/>
    </xf>
    <xf numFmtId="44" fontId="0" fillId="0" borderId="0" xfId="0" applyNumberFormat="1"/>
    <xf numFmtId="9" fontId="0" fillId="0" borderId="0" xfId="18" applyFont="1"/>
    <xf numFmtId="0" fontId="24" fillId="0" borderId="24" xfId="15" quotePrefix="1" applyFill="1" applyBorder="1" applyAlignment="1" applyProtection="1">
      <alignment horizontal="left"/>
      <protection hidden="1"/>
    </xf>
    <xf numFmtId="0" fontId="24" fillId="3" borderId="20" xfId="15" applyFill="1" applyBorder="1" applyAlignment="1" applyProtection="1">
      <alignment horizontal="left"/>
      <protection hidden="1"/>
    </xf>
    <xf numFmtId="0" fontId="24" fillId="3" borderId="41" xfId="15" applyFill="1" applyBorder="1" applyAlignment="1" applyProtection="1">
      <alignment horizontal="left"/>
      <protection hidden="1"/>
    </xf>
    <xf numFmtId="0" fontId="24" fillId="0" borderId="17" xfId="15" quotePrefix="1" applyFill="1" applyBorder="1" applyProtection="1">
      <protection hidden="1"/>
    </xf>
    <xf numFmtId="165" fontId="16" fillId="3" borderId="53" xfId="10" applyNumberFormat="1" applyFont="1" applyFill="1" applyBorder="1" applyProtection="1">
      <protection hidden="1"/>
    </xf>
    <xf numFmtId="49" fontId="0" fillId="2" borderId="0" xfId="0" applyNumberFormat="1" applyFill="1"/>
    <xf numFmtId="49" fontId="0" fillId="2" borderId="0" xfId="0" quotePrefix="1" applyNumberFormat="1" applyFill="1"/>
    <xf numFmtId="0" fontId="24" fillId="4" borderId="54" xfId="15" applyFill="1" applyBorder="1" applyAlignment="1" applyProtection="1">
      <alignment horizontal="center" vertical="center" textRotation="90"/>
      <protection locked="0"/>
    </xf>
    <xf numFmtId="0" fontId="24" fillId="7" borderId="52" xfId="15" applyFill="1" applyBorder="1" applyAlignment="1" applyProtection="1">
      <alignment horizontal="left"/>
      <protection locked="0"/>
    </xf>
    <xf numFmtId="165" fontId="19" fillId="4" borderId="43" xfId="10" applyNumberFormat="1" applyFont="1" applyFill="1" applyBorder="1" applyProtection="1">
      <protection hidden="1"/>
    </xf>
    <xf numFmtId="165" fontId="17" fillId="0" borderId="54" xfId="10" applyNumberFormat="1" applyFont="1" applyFill="1" applyBorder="1" applyProtection="1">
      <protection locked="0"/>
    </xf>
    <xf numFmtId="165" fontId="16" fillId="0" borderId="54" xfId="10" applyNumberFormat="1" applyFont="1" applyFill="1" applyBorder="1" applyProtection="1">
      <protection hidden="1"/>
    </xf>
    <xf numFmtId="164" fontId="8" fillId="0" borderId="1" xfId="2" applyNumberFormat="1" applyFont="1" applyFill="1" applyBorder="1" applyProtection="1">
      <protection locked="0"/>
    </xf>
    <xf numFmtId="164" fontId="8" fillId="0" borderId="16" xfId="2" applyNumberFormat="1" applyFont="1" applyFill="1" applyBorder="1" applyProtection="1">
      <protection locked="0"/>
    </xf>
    <xf numFmtId="164" fontId="17" fillId="0" borderId="9" xfId="2" applyNumberFormat="1" applyFont="1" applyFill="1" applyBorder="1" applyProtection="1">
      <protection hidden="1"/>
    </xf>
    <xf numFmtId="165" fontId="17" fillId="0" borderId="1" xfId="10" applyNumberFormat="1" applyFont="1" applyFill="1" applyBorder="1" applyProtection="1">
      <protection hidden="1"/>
    </xf>
    <xf numFmtId="165" fontId="17" fillId="0" borderId="16" xfId="10" applyNumberFormat="1" applyFont="1" applyFill="1" applyBorder="1" applyProtection="1">
      <protection hidden="1"/>
    </xf>
    <xf numFmtId="165" fontId="17" fillId="0" borderId="9" xfId="10" applyNumberFormat="1" applyFont="1" applyFill="1" applyBorder="1" applyProtection="1">
      <protection hidden="1"/>
    </xf>
    <xf numFmtId="0" fontId="24" fillId="7" borderId="53" xfId="15" applyFill="1" applyBorder="1" applyAlignment="1" applyProtection="1">
      <alignment horizontal="left"/>
      <protection locked="0"/>
    </xf>
    <xf numFmtId="0" fontId="24" fillId="0" borderId="45" xfId="15" applyFill="1" applyBorder="1" applyProtection="1">
      <protection hidden="1"/>
    </xf>
    <xf numFmtId="0" fontId="24" fillId="0" borderId="24" xfId="15" applyFill="1" applyBorder="1" applyProtection="1">
      <protection hidden="1"/>
    </xf>
    <xf numFmtId="0" fontId="24" fillId="0" borderId="17" xfId="15" applyFill="1" applyBorder="1" applyProtection="1">
      <protection hidden="1"/>
    </xf>
    <xf numFmtId="164" fontId="9" fillId="0" borderId="0" xfId="0" applyNumberFormat="1" applyFont="1" applyProtection="1">
      <protection hidden="1"/>
    </xf>
    <xf numFmtId="0" fontId="9" fillId="0" borderId="0" xfId="0" applyFont="1" applyFill="1" applyAlignment="1" applyProtection="1">
      <alignment horizontal="left" indent="3"/>
      <protection hidden="1"/>
    </xf>
    <xf numFmtId="1" fontId="13" fillId="0" borderId="7" xfId="0" applyNumberFormat="1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0" fontId="6" fillId="0" borderId="0" xfId="0" quotePrefix="1" applyFont="1" applyAlignment="1" applyProtection="1">
      <alignment horizontal="left" indent="1"/>
      <protection hidden="1"/>
    </xf>
    <xf numFmtId="165" fontId="24" fillId="0" borderId="34" xfId="10" applyNumberFormat="1" applyFont="1" applyFill="1" applyBorder="1" applyProtection="1">
      <protection hidden="1"/>
    </xf>
    <xf numFmtId="165" fontId="25" fillId="0" borderId="10" xfId="10" applyNumberFormat="1" applyFont="1" applyBorder="1" applyProtection="1">
      <protection hidden="1"/>
    </xf>
    <xf numFmtId="0" fontId="24" fillId="7" borderId="48" xfId="15" applyFill="1" applyBorder="1" applyAlignment="1" applyProtection="1">
      <alignment horizontal="left"/>
      <protection locked="0"/>
    </xf>
    <xf numFmtId="0" fontId="24" fillId="7" borderId="35" xfId="15" applyFill="1" applyBorder="1" applyAlignment="1" applyProtection="1">
      <alignment horizontal="left"/>
      <protection locked="0"/>
    </xf>
    <xf numFmtId="0" fontId="24" fillId="7" borderId="8" xfId="15" applyFill="1" applyBorder="1" applyAlignment="1" applyProtection="1">
      <alignment horizontal="left"/>
      <protection locked="0"/>
    </xf>
    <xf numFmtId="0" fontId="24" fillId="7" borderId="36" xfId="15" applyFill="1" applyBorder="1" applyAlignment="1" applyProtection="1">
      <alignment horizontal="left"/>
      <protection locked="0"/>
    </xf>
    <xf numFmtId="164" fontId="8" fillId="12" borderId="67" xfId="2" applyNumberFormat="1" applyFont="1" applyFill="1" applyBorder="1" applyProtection="1">
      <protection locked="0"/>
    </xf>
    <xf numFmtId="164" fontId="8" fillId="12" borderId="52" xfId="2" applyNumberFormat="1" applyFont="1" applyFill="1" applyBorder="1" applyProtection="1">
      <protection locked="0"/>
    </xf>
    <xf numFmtId="164" fontId="8" fillId="12" borderId="9" xfId="2" applyNumberFormat="1" applyFont="1" applyFill="1" applyBorder="1" applyProtection="1">
      <protection locked="0"/>
    </xf>
    <xf numFmtId="164" fontId="8" fillId="12" borderId="1" xfId="2" applyNumberFormat="1" applyFont="1" applyFill="1" applyBorder="1" applyProtection="1">
      <protection locked="0"/>
    </xf>
    <xf numFmtId="164" fontId="8" fillId="12" borderId="16" xfId="2" applyNumberFormat="1" applyFont="1" applyFill="1" applyBorder="1" applyProtection="1">
      <protection locked="0"/>
    </xf>
    <xf numFmtId="164" fontId="17" fillId="12" borderId="23" xfId="2" applyNumberFormat="1" applyFont="1" applyFill="1" applyBorder="1" applyProtection="1">
      <protection locked="0"/>
    </xf>
    <xf numFmtId="165" fontId="17" fillId="12" borderId="22" xfId="10" applyNumberFormat="1" applyFont="1" applyFill="1" applyBorder="1" applyProtection="1">
      <protection locked="0"/>
    </xf>
    <xf numFmtId="165" fontId="17" fillId="12" borderId="22" xfId="10" applyNumberFormat="1" applyFont="1" applyFill="1" applyBorder="1" applyProtection="1">
      <protection hidden="1"/>
    </xf>
    <xf numFmtId="165" fontId="17" fillId="12" borderId="15" xfId="10" applyNumberFormat="1" applyFont="1" applyFill="1" applyBorder="1" applyProtection="1">
      <protection hidden="1"/>
    </xf>
    <xf numFmtId="164" fontId="17" fillId="12" borderId="9" xfId="2" applyNumberFormat="1" applyFont="1" applyFill="1" applyBorder="1" applyProtection="1">
      <protection locked="0"/>
    </xf>
    <xf numFmtId="165" fontId="17" fillId="12" borderId="1" xfId="10" applyNumberFormat="1" applyFont="1" applyFill="1" applyBorder="1" applyProtection="1">
      <protection locked="0"/>
    </xf>
    <xf numFmtId="165" fontId="17" fillId="12" borderId="1" xfId="10" applyNumberFormat="1" applyFont="1" applyFill="1" applyBorder="1" applyProtection="1">
      <protection hidden="1"/>
    </xf>
    <xf numFmtId="165" fontId="17" fillId="12" borderId="16" xfId="10" applyNumberFormat="1" applyFont="1" applyFill="1" applyBorder="1" applyProtection="1">
      <protection hidden="1"/>
    </xf>
    <xf numFmtId="164" fontId="17" fillId="12" borderId="42" xfId="2" applyNumberFormat="1" applyFont="1" applyFill="1" applyBorder="1" applyProtection="1">
      <protection locked="0"/>
    </xf>
    <xf numFmtId="165" fontId="17" fillId="12" borderId="21" xfId="10" applyNumberFormat="1" applyFont="1" applyFill="1" applyBorder="1" applyProtection="1">
      <protection locked="0"/>
    </xf>
    <xf numFmtId="165" fontId="17" fillId="12" borderId="21" xfId="10" applyNumberFormat="1" applyFont="1" applyFill="1" applyBorder="1" applyProtection="1">
      <protection hidden="1"/>
    </xf>
    <xf numFmtId="165" fontId="17" fillId="12" borderId="25" xfId="10" applyNumberFormat="1" applyFont="1" applyFill="1" applyBorder="1" applyProtection="1">
      <protection hidden="1"/>
    </xf>
    <xf numFmtId="165" fontId="17" fillId="12" borderId="23" xfId="10" applyNumberFormat="1" applyFont="1" applyFill="1" applyBorder="1" applyProtection="1">
      <protection hidden="1"/>
    </xf>
    <xf numFmtId="165" fontId="17" fillId="12" borderId="15" xfId="10" applyNumberFormat="1" applyFont="1" applyFill="1" applyBorder="1" applyProtection="1">
      <protection locked="0"/>
    </xf>
    <xf numFmtId="165" fontId="17" fillId="12" borderId="9" xfId="10" applyNumberFormat="1" applyFont="1" applyFill="1" applyBorder="1" applyProtection="1">
      <protection hidden="1"/>
    </xf>
    <xf numFmtId="165" fontId="17" fillId="12" borderId="16" xfId="10" applyNumberFormat="1" applyFont="1" applyFill="1" applyBorder="1" applyProtection="1">
      <protection locked="0"/>
    </xf>
    <xf numFmtId="165" fontId="17" fillId="12" borderId="42" xfId="10" applyNumberFormat="1" applyFont="1" applyFill="1" applyBorder="1" applyProtection="1">
      <protection hidden="1"/>
    </xf>
    <xf numFmtId="165" fontId="17" fillId="12" borderId="25" xfId="10" applyNumberFormat="1" applyFont="1" applyFill="1" applyBorder="1" applyProtection="1">
      <protection locked="0"/>
    </xf>
    <xf numFmtId="164" fontId="17" fillId="12" borderId="9" xfId="2" applyNumberFormat="1" applyFont="1" applyFill="1" applyBorder="1" applyProtection="1">
      <protection hidden="1"/>
    </xf>
    <xf numFmtId="164" fontId="17" fillId="12" borderId="1" xfId="2" applyNumberFormat="1" applyFont="1" applyFill="1" applyBorder="1" applyProtection="1">
      <protection hidden="1"/>
    </xf>
    <xf numFmtId="164" fontId="17" fillId="12" borderId="16" xfId="2" applyNumberFormat="1" applyFont="1" applyFill="1" applyBorder="1" applyProtection="1">
      <protection hidden="1"/>
    </xf>
    <xf numFmtId="164" fontId="17" fillId="12" borderId="1" xfId="2" applyNumberFormat="1" applyFont="1" applyFill="1" applyBorder="1" applyProtection="1">
      <protection locked="0"/>
    </xf>
    <xf numFmtId="164" fontId="17" fillId="12" borderId="16" xfId="2" applyNumberFormat="1" applyFont="1" applyFill="1" applyBorder="1" applyProtection="1">
      <protection locked="0"/>
    </xf>
    <xf numFmtId="164" fontId="17" fillId="12" borderId="28" xfId="2" applyNumberFormat="1" applyFont="1" applyFill="1" applyBorder="1" applyProtection="1">
      <protection locked="0"/>
    </xf>
    <xf numFmtId="165" fontId="17" fillId="12" borderId="9" xfId="10" applyNumberFormat="1" applyFont="1" applyFill="1" applyBorder="1" applyProtection="1">
      <protection locked="0"/>
    </xf>
    <xf numFmtId="165" fontId="17" fillId="12" borderId="42" xfId="10" applyNumberFormat="1" applyFont="1" applyFill="1" applyBorder="1" applyProtection="1">
      <protection locked="0"/>
    </xf>
    <xf numFmtId="164" fontId="5" fillId="0" borderId="23" xfId="5" applyNumberFormat="1" applyFont="1" applyFill="1" applyBorder="1" applyProtection="1">
      <protection locked="0"/>
    </xf>
    <xf numFmtId="164" fontId="11" fillId="0" borderId="9" xfId="5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0" fontId="7" fillId="0" borderId="1" xfId="13" applyFont="1" applyFill="1" applyBorder="1" applyAlignment="1" applyProtection="1">
      <alignment horizontal="center" vertical="center" wrapText="1"/>
      <protection hidden="1"/>
    </xf>
    <xf numFmtId="0" fontId="8" fillId="0" borderId="0" xfId="13" applyFill="1" applyAlignment="1" applyProtection="1">
      <alignment horizontal="center"/>
      <protection locked="0"/>
    </xf>
    <xf numFmtId="0" fontId="0" fillId="0" borderId="0" xfId="0" applyAlignment="1">
      <alignment wrapText="1"/>
    </xf>
    <xf numFmtId="164" fontId="5" fillId="0" borderId="0" xfId="14" applyNumberFormat="1" applyFill="1" applyBorder="1"/>
    <xf numFmtId="2" fontId="5" fillId="0" borderId="0" xfId="14" applyNumberFormat="1" applyFill="1" applyBorder="1" applyAlignment="1">
      <alignment horizontal="center" vertical="center"/>
    </xf>
    <xf numFmtId="43" fontId="5" fillId="0" borderId="0" xfId="1" applyFill="1" applyBorder="1"/>
    <xf numFmtId="43" fontId="0" fillId="0" borderId="0" xfId="0" applyNumberFormat="1"/>
    <xf numFmtId="0" fontId="7" fillId="0" borderId="0" xfId="0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0" fillId="0" borderId="0" xfId="0" applyBorder="1" applyAlignment="1"/>
    <xf numFmtId="0" fontId="26" fillId="0" borderId="0" xfId="0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43" fontId="0" fillId="0" borderId="0" xfId="0" applyNumberFormat="1" applyBorder="1"/>
    <xf numFmtId="0" fontId="0" fillId="0" borderId="0" xfId="0" applyAlignment="1"/>
    <xf numFmtId="0" fontId="27" fillId="0" borderId="0" xfId="14" applyFont="1" applyFill="1" applyBorder="1" applyAlignment="1">
      <alignment horizontal="left" vertical="center"/>
    </xf>
    <xf numFmtId="0" fontId="28" fillId="0" borderId="0" xfId="14" applyFont="1" applyFill="1" applyBorder="1" applyAlignment="1">
      <alignment horizontal="left"/>
    </xf>
    <xf numFmtId="0" fontId="28" fillId="0" borderId="0" xfId="14" applyFont="1" applyBorder="1" applyAlignment="1">
      <alignment horizontal="left"/>
    </xf>
    <xf numFmtId="164" fontId="0" fillId="0" borderId="0" xfId="1" applyNumberFormat="1" applyFont="1" applyFill="1"/>
    <xf numFmtId="164" fontId="0" fillId="0" borderId="0" xfId="1" applyNumberFormat="1" applyFont="1"/>
    <xf numFmtId="0" fontId="27" fillId="0" borderId="54" xfId="14" quotePrefix="1" applyFont="1" applyFill="1" applyBorder="1" applyAlignment="1">
      <alignment horizontal="left" vertical="center"/>
    </xf>
    <xf numFmtId="164" fontId="23" fillId="0" borderId="31" xfId="4" applyNumberFormat="1" applyFont="1" applyBorder="1" applyAlignment="1"/>
    <xf numFmtId="164" fontId="23" fillId="0" borderId="51" xfId="4" applyNumberFormat="1" applyFont="1" applyBorder="1" applyAlignment="1"/>
    <xf numFmtId="164" fontId="23" fillId="0" borderId="0" xfId="4" applyNumberFormat="1" applyFont="1" applyBorder="1" applyAlignment="1"/>
    <xf numFmtId="0" fontId="0" fillId="0" borderId="5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164" fontId="23" fillId="0" borderId="31" xfId="4" applyNumberFormat="1" applyFont="1" applyBorder="1" applyAlignment="1">
      <alignment horizontal="left"/>
    </xf>
    <xf numFmtId="0" fontId="27" fillId="0" borderId="54" xfId="14" applyFont="1" applyFill="1" applyBorder="1" applyAlignment="1">
      <alignment horizontal="left" vertical="center"/>
    </xf>
    <xf numFmtId="43" fontId="27" fillId="0" borderId="0" xfId="4" applyFont="1" applyFill="1" applyBorder="1" applyAlignment="1">
      <alignment horizontal="left"/>
    </xf>
    <xf numFmtId="43" fontId="28" fillId="0" borderId="0" xfId="14" applyNumberFormat="1" applyFont="1" applyBorder="1" applyAlignment="1">
      <alignment horizontal="left"/>
    </xf>
    <xf numFmtId="164" fontId="28" fillId="0" borderId="31" xfId="14" applyNumberFormat="1" applyFont="1" applyBorder="1" applyAlignment="1">
      <alignment horizontal="left"/>
    </xf>
    <xf numFmtId="43" fontId="27" fillId="0" borderId="54" xfId="4" applyFont="1" applyFill="1" applyBorder="1" applyAlignment="1">
      <alignment horizontal="left" vertical="center"/>
    </xf>
    <xf numFmtId="0" fontId="0" fillId="0" borderId="54" xfId="0" quotePrefix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51" xfId="0" applyBorder="1" applyAlignment="1">
      <alignment horizontal="left"/>
    </xf>
    <xf numFmtId="10" fontId="23" fillId="0" borderId="31" xfId="19" applyNumberFormat="1" applyFont="1" applyFill="1" applyBorder="1" applyAlignment="1"/>
    <xf numFmtId="0" fontId="28" fillId="0" borderId="31" xfId="14" applyFont="1" applyBorder="1" applyAlignment="1"/>
    <xf numFmtId="164" fontId="28" fillId="0" borderId="31" xfId="14" applyNumberFormat="1" applyFont="1" applyBorder="1" applyAlignment="1"/>
    <xf numFmtId="0" fontId="27" fillId="0" borderId="54" xfId="14" applyFont="1" applyBorder="1" applyAlignment="1">
      <alignment horizontal="left"/>
    </xf>
    <xf numFmtId="0" fontId="27" fillId="0" borderId="54" xfId="14" applyFont="1" applyFill="1" applyBorder="1" applyAlignment="1">
      <alignment horizontal="left" vertical="center" indent="4"/>
    </xf>
    <xf numFmtId="0" fontId="5" fillId="0" borderId="31" xfId="14" applyFont="1" applyFill="1" applyBorder="1" applyAlignment="1"/>
    <xf numFmtId="43" fontId="0" fillId="0" borderId="31" xfId="4" applyFont="1" applyFill="1" applyBorder="1" applyAlignment="1"/>
    <xf numFmtId="0" fontId="5" fillId="0" borderId="31" xfId="14" applyFill="1" applyBorder="1" applyAlignment="1"/>
    <xf numFmtId="2" fontId="5" fillId="0" borderId="31" xfId="14" applyNumberFormat="1" applyFill="1" applyBorder="1" applyAlignment="1">
      <alignment horizontal="center" vertical="center"/>
    </xf>
    <xf numFmtId="2" fontId="5" fillId="0" borderId="31" xfId="14" applyNumberFormat="1" applyFill="1" applyBorder="1" applyAlignment="1"/>
    <xf numFmtId="164" fontId="28" fillId="0" borderId="31" xfId="14" applyNumberFormat="1" applyFont="1" applyFill="1" applyBorder="1" applyAlignment="1"/>
    <xf numFmtId="164" fontId="27" fillId="0" borderId="54" xfId="8" quotePrefix="1" applyNumberFormat="1" applyFont="1" applyFill="1" applyBorder="1" applyAlignment="1">
      <alignment horizontal="left" vertical="center"/>
    </xf>
    <xf numFmtId="164" fontId="28" fillId="0" borderId="31" xfId="8" applyNumberFormat="1" applyFont="1" applyFill="1" applyBorder="1" applyAlignment="1"/>
    <xf numFmtId="43" fontId="27" fillId="0" borderId="54" xfId="4" quotePrefix="1" applyFont="1" applyFill="1" applyBorder="1" applyAlignment="1">
      <alignment horizontal="left" vertical="center"/>
    </xf>
    <xf numFmtId="43" fontId="27" fillId="13" borderId="54" xfId="4" applyFont="1" applyFill="1" applyBorder="1" applyAlignment="1">
      <alignment horizontal="left" vertical="center"/>
    </xf>
    <xf numFmtId="164" fontId="28" fillId="13" borderId="31" xfId="8" applyNumberFormat="1" applyFont="1" applyFill="1" applyBorder="1" applyAlignment="1"/>
    <xf numFmtId="43" fontId="27" fillId="0" borderId="7" xfId="4" applyFont="1" applyFill="1" applyBorder="1" applyAlignment="1">
      <alignment horizontal="left" vertical="center"/>
    </xf>
    <xf numFmtId="0" fontId="28" fillId="0" borderId="10" xfId="14" applyFont="1" applyBorder="1" applyAlignment="1">
      <alignment horizontal="left"/>
    </xf>
    <xf numFmtId="164" fontId="28" fillId="0" borderId="34" xfId="14" applyNumberFormat="1" applyFont="1" applyBorder="1" applyAlignment="1">
      <alignment horizontal="left"/>
    </xf>
    <xf numFmtId="10" fontId="23" fillId="0" borderId="31" xfId="19" applyNumberFormat="1" applyFont="1" applyFill="1" applyBorder="1" applyAlignment="1">
      <alignment horizontal="left"/>
    </xf>
    <xf numFmtId="0" fontId="28" fillId="0" borderId="31" xfId="14" applyFont="1" applyBorder="1" applyAlignment="1">
      <alignment horizontal="left"/>
    </xf>
    <xf numFmtId="0" fontId="28" fillId="0" borderId="54" xfId="14" quotePrefix="1" applyFont="1" applyBorder="1" applyAlignment="1">
      <alignment horizontal="left"/>
    </xf>
    <xf numFmtId="0" fontId="28" fillId="0" borderId="54" xfId="14" applyFont="1" applyBorder="1" applyAlignment="1">
      <alignment horizontal="left"/>
    </xf>
    <xf numFmtId="0" fontId="28" fillId="0" borderId="54" xfId="14" applyFont="1" applyFill="1" applyBorder="1" applyAlignment="1">
      <alignment horizontal="left"/>
    </xf>
    <xf numFmtId="164" fontId="28" fillId="0" borderId="31" xfId="4" applyNumberFormat="1" applyFont="1" applyFill="1" applyBorder="1" applyAlignment="1">
      <alignment horizontal="left"/>
    </xf>
    <xf numFmtId="43" fontId="27" fillId="13" borderId="7" xfId="4" applyFont="1" applyFill="1" applyBorder="1" applyAlignment="1">
      <alignment horizontal="left" vertical="center"/>
    </xf>
    <xf numFmtId="164" fontId="27" fillId="13" borderId="34" xfId="14" applyNumberFormat="1" applyFont="1" applyFill="1" applyBorder="1" applyAlignment="1"/>
    <xf numFmtId="164" fontId="27" fillId="0" borderId="34" xfId="14" applyNumberFormat="1" applyFont="1" applyBorder="1" applyAlignment="1">
      <alignment horizontal="left"/>
    </xf>
    <xf numFmtId="164" fontId="28" fillId="0" borderId="31" xfId="14" applyNumberFormat="1" applyFont="1" applyFill="1" applyBorder="1" applyAlignment="1">
      <alignment horizontal="left"/>
    </xf>
    <xf numFmtId="43" fontId="23" fillId="0" borderId="31" xfId="4" applyFont="1" applyFill="1" applyBorder="1" applyAlignment="1">
      <alignment horizontal="left"/>
    </xf>
    <xf numFmtId="43" fontId="0" fillId="0" borderId="31" xfId="1" applyFont="1" applyBorder="1"/>
    <xf numFmtId="3" fontId="27" fillId="0" borderId="54" xfId="4" applyNumberFormat="1" applyFont="1" applyFill="1" applyBorder="1" applyAlignment="1">
      <alignment horizontal="left" vertical="center"/>
    </xf>
    <xf numFmtId="0" fontId="8" fillId="0" borderId="1" xfId="13" applyFill="1" applyBorder="1" applyProtection="1">
      <protection locked="0"/>
    </xf>
    <xf numFmtId="43" fontId="8" fillId="0" borderId="16" xfId="1" applyFont="1" applyBorder="1" applyProtection="1">
      <protection locked="0"/>
    </xf>
    <xf numFmtId="0" fontId="8" fillId="0" borderId="21" xfId="13" applyFill="1" applyBorder="1" applyProtection="1">
      <protection locked="0"/>
    </xf>
    <xf numFmtId="43" fontId="0" fillId="0" borderId="25" xfId="1" applyFont="1" applyBorder="1"/>
    <xf numFmtId="164" fontId="0" fillId="0" borderId="0" xfId="1" applyNumberFormat="1" applyFont="1" applyBorder="1" applyAlignment="1">
      <alignment horizontal="left"/>
    </xf>
    <xf numFmtId="164" fontId="0" fillId="0" borderId="43" xfId="1" applyNumberFormat="1" applyFont="1" applyBorder="1" applyAlignment="1">
      <alignment horizontal="left"/>
    </xf>
    <xf numFmtId="164" fontId="17" fillId="0" borderId="59" xfId="2" applyNumberFormat="1" applyFont="1" applyFill="1" applyBorder="1" applyProtection="1">
      <protection locked="0"/>
    </xf>
    <xf numFmtId="165" fontId="17" fillId="0" borderId="21" xfId="10" applyNumberFormat="1" applyFont="1" applyFill="1" applyBorder="1" applyProtection="1">
      <protection hidden="1"/>
    </xf>
    <xf numFmtId="0" fontId="7" fillId="0" borderId="0" xfId="0" applyFont="1" applyAlignment="1">
      <alignment wrapText="1"/>
    </xf>
    <xf numFmtId="0" fontId="0" fillId="0" borderId="3" xfId="0" applyFill="1" applyBorder="1"/>
    <xf numFmtId="0" fontId="0" fillId="0" borderId="4" xfId="0" applyFill="1" applyBorder="1"/>
    <xf numFmtId="0" fontId="0" fillId="0" borderId="24" xfId="0" applyFill="1" applyBorder="1"/>
    <xf numFmtId="164" fontId="0" fillId="0" borderId="47" xfId="0" applyNumberFormat="1" applyBorder="1"/>
    <xf numFmtId="0" fontId="27" fillId="0" borderId="54" xfId="14" quotePrefix="1" applyFont="1" applyFill="1" applyBorder="1" applyAlignment="1">
      <alignment horizontal="left" vertical="center" indent="1"/>
    </xf>
    <xf numFmtId="0" fontId="27" fillId="0" borderId="27" xfId="14" quotePrefix="1" applyFont="1" applyFill="1" applyBorder="1" applyAlignment="1">
      <alignment horizontal="left" vertical="center" indent="1"/>
    </xf>
    <xf numFmtId="0" fontId="27" fillId="0" borderId="46" xfId="14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46" xfId="0" applyBorder="1" applyAlignment="1">
      <alignment horizontal="left"/>
    </xf>
    <xf numFmtId="0" fontId="0" fillId="0" borderId="47" xfId="0" applyBorder="1" applyAlignment="1"/>
    <xf numFmtId="0" fontId="0" fillId="0" borderId="31" xfId="0" applyBorder="1" applyAlignment="1"/>
    <xf numFmtId="164" fontId="0" fillId="0" borderId="31" xfId="1" applyNumberFormat="1" applyFont="1" applyBorder="1" applyAlignment="1">
      <alignment horizontal="left"/>
    </xf>
    <xf numFmtId="164" fontId="0" fillId="0" borderId="51" xfId="1" applyNumberFormat="1" applyFont="1" applyBorder="1" applyAlignment="1">
      <alignment horizontal="left"/>
    </xf>
    <xf numFmtId="49" fontId="0" fillId="0" borderId="0" xfId="0" applyNumberFormat="1" applyAlignment="1">
      <alignment wrapText="1"/>
    </xf>
    <xf numFmtId="49" fontId="0" fillId="0" borderId="0" xfId="0" quotePrefix="1" applyNumberFormat="1" applyAlignment="1">
      <alignment wrapText="1"/>
    </xf>
    <xf numFmtId="0" fontId="0" fillId="0" borderId="46" xfId="0" applyBorder="1"/>
    <xf numFmtId="0" fontId="7" fillId="0" borderId="13" xfId="0" applyFont="1" applyBorder="1"/>
    <xf numFmtId="0" fontId="7" fillId="0" borderId="47" xfId="0" applyFont="1" applyBorder="1"/>
    <xf numFmtId="165" fontId="0" fillId="0" borderId="0" xfId="10" applyNumberFormat="1" applyFont="1" applyBorder="1"/>
    <xf numFmtId="165" fontId="5" fillId="0" borderId="0" xfId="10" applyNumberFormat="1" applyFont="1" applyBorder="1"/>
    <xf numFmtId="165" fontId="0" fillId="0" borderId="43" xfId="10" applyNumberFormat="1" applyFont="1" applyBorder="1"/>
    <xf numFmtId="0" fontId="6" fillId="0" borderId="0" xfId="0" applyFont="1" applyAlignment="1" applyProtection="1">
      <alignment horizontal="left" wrapText="1" indent="1"/>
      <protection hidden="1"/>
    </xf>
    <xf numFmtId="164" fontId="8" fillId="0" borderId="0" xfId="13" applyNumberFormat="1" applyFill="1" applyAlignment="1" applyProtection="1">
      <alignment horizontal="left"/>
      <protection hidden="1"/>
    </xf>
    <xf numFmtId="165" fontId="7" fillId="4" borderId="11" xfId="10" applyNumberFormat="1" applyFont="1" applyFill="1" applyBorder="1" applyAlignment="1" applyProtection="1">
      <alignment horizontal="left"/>
      <protection hidden="1"/>
    </xf>
    <xf numFmtId="165" fontId="7" fillId="4" borderId="50" xfId="10" applyNumberFormat="1" applyFont="1" applyFill="1" applyBorder="1" applyAlignment="1" applyProtection="1">
      <alignment horizontal="left"/>
      <protection hidden="1"/>
    </xf>
    <xf numFmtId="165" fontId="7" fillId="4" borderId="18" xfId="10" applyNumberFormat="1" applyFont="1" applyFill="1" applyBorder="1" applyAlignment="1" applyProtection="1">
      <alignment horizontal="left"/>
      <protection hidden="1"/>
    </xf>
    <xf numFmtId="9" fontId="0" fillId="0" borderId="1" xfId="0" applyNumberFormat="1" applyBorder="1"/>
    <xf numFmtId="0" fontId="9" fillId="0" borderId="0" xfId="0" applyFont="1" applyAlignment="1" applyProtection="1">
      <protection hidden="1"/>
    </xf>
    <xf numFmtId="0" fontId="9" fillId="0" borderId="0" xfId="0" applyFont="1" applyFill="1" applyAlignment="1" applyProtection="1">
      <protection hidden="1"/>
    </xf>
    <xf numFmtId="0" fontId="7" fillId="0" borderId="52" xfId="0" applyFont="1" applyBorder="1"/>
    <xf numFmtId="165" fontId="0" fillId="0" borderId="53" xfId="10" applyNumberFormat="1" applyFont="1" applyBorder="1"/>
    <xf numFmtId="165" fontId="0" fillId="0" borderId="26" xfId="10" applyNumberFormat="1" applyFont="1" applyBorder="1"/>
    <xf numFmtId="164" fontId="9" fillId="0" borderId="53" xfId="1" applyNumberFormat="1" applyFont="1" applyFill="1" applyBorder="1" applyProtection="1">
      <protection hidden="1"/>
    </xf>
    <xf numFmtId="164" fontId="6" fillId="0" borderId="53" xfId="1" applyNumberFormat="1" applyFont="1" applyFill="1" applyBorder="1" applyProtection="1">
      <protection hidden="1"/>
    </xf>
    <xf numFmtId="0" fontId="0" fillId="0" borderId="53" xfId="0" applyBorder="1" applyProtection="1">
      <protection hidden="1"/>
    </xf>
    <xf numFmtId="0" fontId="9" fillId="0" borderId="53" xfId="0" applyFont="1" applyBorder="1" applyProtection="1">
      <protection hidden="1"/>
    </xf>
    <xf numFmtId="164" fontId="9" fillId="0" borderId="53" xfId="0" applyNumberFormat="1" applyFont="1" applyBorder="1" applyProtection="1">
      <protection hidden="1"/>
    </xf>
    <xf numFmtId="0" fontId="13" fillId="15" borderId="2" xfId="0" applyFont="1" applyFill="1" applyBorder="1" applyAlignment="1" applyProtection="1">
      <alignment horizontal="left"/>
      <protection hidden="1"/>
    </xf>
    <xf numFmtId="0" fontId="6" fillId="14" borderId="2" xfId="0" applyFont="1" applyFill="1" applyBorder="1" applyAlignment="1" applyProtection="1">
      <protection hidden="1"/>
    </xf>
    <xf numFmtId="0" fontId="6" fillId="14" borderId="63" xfId="0" applyFont="1" applyFill="1" applyBorder="1" applyAlignment="1" applyProtection="1">
      <protection hidden="1"/>
    </xf>
    <xf numFmtId="0" fontId="13" fillId="14" borderId="2" xfId="0" applyFont="1" applyFill="1" applyBorder="1" applyAlignment="1" applyProtection="1">
      <alignment horizontal="left"/>
      <protection hidden="1"/>
    </xf>
    <xf numFmtId="164" fontId="13" fillId="14" borderId="55" xfId="1" applyNumberFormat="1" applyFont="1" applyFill="1" applyBorder="1" applyProtection="1">
      <protection hidden="1"/>
    </xf>
    <xf numFmtId="0" fontId="6" fillId="14" borderId="2" xfId="0" quotePrefix="1" applyFont="1" applyFill="1" applyBorder="1" applyAlignment="1" applyProtection="1">
      <alignment horizontal="left"/>
      <protection hidden="1"/>
    </xf>
    <xf numFmtId="0" fontId="6" fillId="14" borderId="55" xfId="0" applyFont="1" applyFill="1" applyBorder="1" applyAlignment="1" applyProtection="1">
      <alignment horizontal="centerContinuous"/>
      <protection hidden="1"/>
    </xf>
    <xf numFmtId="0" fontId="6" fillId="14" borderId="2" xfId="0" applyFont="1" applyFill="1" applyBorder="1" applyProtection="1">
      <protection hidden="1"/>
    </xf>
    <xf numFmtId="164" fontId="6" fillId="14" borderId="55" xfId="1" applyNumberFormat="1" applyFont="1" applyFill="1" applyBorder="1" applyProtection="1">
      <protection hidden="1"/>
    </xf>
    <xf numFmtId="0" fontId="6" fillId="14" borderId="2" xfId="0" applyFont="1" applyFill="1" applyBorder="1" applyAlignment="1" applyProtection="1">
      <alignment horizontal="left"/>
      <protection hidden="1"/>
    </xf>
    <xf numFmtId="164" fontId="6" fillId="14" borderId="64" xfId="1" applyNumberFormat="1" applyFont="1" applyFill="1" applyBorder="1" applyProtection="1">
      <protection hidden="1"/>
    </xf>
    <xf numFmtId="164" fontId="13" fillId="15" borderId="6" xfId="1" applyNumberFormat="1" applyFont="1" applyFill="1" applyBorder="1" applyProtection="1">
      <protection hidden="1"/>
    </xf>
    <xf numFmtId="164" fontId="6" fillId="15" borderId="6" xfId="1" applyNumberFormat="1" applyFont="1" applyFill="1" applyBorder="1" applyAlignment="1" applyProtection="1">
      <alignment horizontal="center"/>
      <protection hidden="1"/>
    </xf>
    <xf numFmtId="0" fontId="7" fillId="15" borderId="1" xfId="13" quotePrefix="1" applyFont="1" applyFill="1" applyBorder="1" applyAlignment="1" applyProtection="1">
      <alignment horizontal="center" vertical="center" wrapText="1"/>
      <protection hidden="1"/>
    </xf>
    <xf numFmtId="165" fontId="7" fillId="15" borderId="1" xfId="10" applyNumberFormat="1" applyFont="1" applyFill="1" applyBorder="1" applyAlignment="1" applyProtection="1">
      <alignment horizontal="center" vertical="center" wrapText="1"/>
      <protection hidden="1"/>
    </xf>
    <xf numFmtId="43" fontId="7" fillId="15" borderId="1" xfId="1" applyFont="1" applyFill="1" applyBorder="1" applyAlignment="1" applyProtection="1">
      <alignment horizontal="center" vertical="center" wrapText="1"/>
      <protection hidden="1"/>
    </xf>
    <xf numFmtId="0" fontId="7" fillId="15" borderId="7" xfId="13" applyFont="1" applyFill="1" applyBorder="1" applyAlignment="1" applyProtection="1">
      <alignment horizontal="left"/>
      <protection hidden="1"/>
    </xf>
    <xf numFmtId="43" fontId="7" fillId="15" borderId="6" xfId="1" applyFont="1" applyFill="1" applyBorder="1" applyAlignment="1" applyProtection="1">
      <alignment horizontal="left"/>
      <protection hidden="1"/>
    </xf>
    <xf numFmtId="165" fontId="7" fillId="14" borderId="24" xfId="10" applyNumberFormat="1" applyFont="1" applyFill="1" applyBorder="1" applyAlignment="1" applyProtection="1">
      <alignment horizontal="left"/>
      <protection hidden="1"/>
    </xf>
    <xf numFmtId="0" fontId="7" fillId="15" borderId="2" xfId="13" applyFont="1" applyFill="1" applyBorder="1" applyAlignment="1" applyProtection="1">
      <alignment horizontal="centerContinuous" vertical="center" wrapText="1"/>
      <protection hidden="1"/>
    </xf>
    <xf numFmtId="0" fontId="7" fillId="15" borderId="3" xfId="13" quotePrefix="1" applyFont="1" applyFill="1" applyBorder="1" applyAlignment="1" applyProtection="1">
      <alignment horizontal="centerContinuous" vertical="center" wrapText="1"/>
      <protection hidden="1"/>
    </xf>
    <xf numFmtId="165" fontId="7" fillId="15" borderId="1" xfId="10" quotePrefix="1" applyNumberFormat="1" applyFont="1" applyFill="1" applyBorder="1" applyAlignment="1" applyProtection="1">
      <alignment horizontal="centerContinuous" vertical="center" wrapText="1"/>
      <protection hidden="1"/>
    </xf>
    <xf numFmtId="43" fontId="7" fillId="15" borderId="1" xfId="1" quotePrefix="1" applyFont="1" applyFill="1" applyBorder="1" applyAlignment="1" applyProtection="1">
      <alignment horizontal="centerContinuous" vertical="center" wrapText="1"/>
      <protection hidden="1"/>
    </xf>
    <xf numFmtId="0" fontId="5" fillId="14" borderId="24" xfId="13" applyNumberFormat="1" applyFont="1" applyFill="1" applyBorder="1" applyAlignment="1" applyProtection="1">
      <alignment horizontal="left"/>
      <protection hidden="1"/>
    </xf>
    <xf numFmtId="44" fontId="12" fillId="14" borderId="1" xfId="13" applyNumberFormat="1" applyFont="1" applyFill="1" applyBorder="1" applyAlignment="1" applyProtection="1">
      <alignment horizontal="left"/>
      <protection hidden="1"/>
    </xf>
    <xf numFmtId="44" fontId="7" fillId="14" borderId="24" xfId="10" applyNumberFormat="1" applyFont="1" applyFill="1" applyBorder="1" applyAlignment="1" applyProtection="1">
      <alignment horizontal="left"/>
      <protection hidden="1"/>
    </xf>
    <xf numFmtId="0" fontId="5" fillId="14" borderId="65" xfId="13" applyNumberFormat="1" applyFont="1" applyFill="1" applyBorder="1" applyAlignment="1" applyProtection="1">
      <alignment horizontal="left"/>
      <protection hidden="1"/>
    </xf>
    <xf numFmtId="44" fontId="12" fillId="14" borderId="5" xfId="13" applyNumberFormat="1" applyFont="1" applyFill="1" applyBorder="1" applyAlignment="1" applyProtection="1">
      <alignment horizontal="left"/>
      <protection hidden="1"/>
    </xf>
    <xf numFmtId="44" fontId="7" fillId="14" borderId="65" xfId="10" applyNumberFormat="1" applyFont="1" applyFill="1" applyBorder="1" applyAlignment="1" applyProtection="1">
      <alignment horizontal="left"/>
      <protection hidden="1"/>
    </xf>
    <xf numFmtId="0" fontId="7" fillId="15" borderId="2" xfId="13" quotePrefix="1" applyFont="1" applyFill="1" applyBorder="1" applyAlignment="1" applyProtection="1">
      <alignment horizontal="centerContinuous" vertical="center" wrapText="1"/>
      <protection hidden="1"/>
    </xf>
    <xf numFmtId="165" fontId="7" fillId="15" borderId="4" xfId="10" quotePrefix="1" applyNumberFormat="1" applyFont="1" applyFill="1" applyBorder="1" applyAlignment="1" applyProtection="1">
      <alignment horizontal="centerContinuous" vertical="center" wrapText="1"/>
      <protection hidden="1"/>
    </xf>
    <xf numFmtId="0" fontId="8" fillId="14" borderId="24" xfId="13" applyNumberFormat="1" applyFill="1" applyBorder="1" applyAlignment="1" applyProtection="1">
      <alignment horizontal="left"/>
      <protection hidden="1"/>
    </xf>
    <xf numFmtId="43" fontId="12" fillId="14" borderId="24" xfId="13" applyNumberFormat="1" applyFont="1" applyFill="1" applyBorder="1" applyAlignment="1" applyProtection="1">
      <alignment horizontal="left"/>
      <protection hidden="1"/>
    </xf>
    <xf numFmtId="44" fontId="12" fillId="14" borderId="24" xfId="13" applyNumberFormat="1" applyFont="1" applyFill="1" applyBorder="1" applyAlignment="1" applyProtection="1">
      <alignment horizontal="left"/>
      <protection hidden="1"/>
    </xf>
    <xf numFmtId="43" fontId="12" fillId="14" borderId="1" xfId="13" applyNumberFormat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65" xfId="1" applyFont="1" applyFill="1" applyBorder="1" applyAlignment="1" applyProtection="1">
      <alignment horizontal="left"/>
      <protection hidden="1"/>
    </xf>
    <xf numFmtId="0" fontId="8" fillId="14" borderId="65" xfId="13" applyNumberFormat="1" applyFill="1" applyBorder="1" applyAlignment="1" applyProtection="1">
      <alignment horizontal="left"/>
      <protection hidden="1"/>
    </xf>
    <xf numFmtId="43" fontId="12" fillId="14" borderId="5" xfId="13" applyNumberFormat="1" applyFont="1" applyFill="1" applyBorder="1" applyAlignment="1" applyProtection="1">
      <alignment horizontal="left"/>
      <protection hidden="1"/>
    </xf>
    <xf numFmtId="165" fontId="7" fillId="14" borderId="65" xfId="10" applyNumberFormat="1" applyFont="1" applyFill="1" applyBorder="1" applyAlignment="1" applyProtection="1">
      <alignment horizontal="left"/>
      <protection hidden="1"/>
    </xf>
    <xf numFmtId="43" fontId="7" fillId="15" borderId="1" xfId="1" applyFont="1" applyFill="1" applyBorder="1" applyAlignment="1" applyProtection="1">
      <alignment horizontal="left"/>
      <protection hidden="1"/>
    </xf>
    <xf numFmtId="165" fontId="7" fillId="15" borderId="1" xfId="10" applyNumberFormat="1" applyFont="1" applyFill="1" applyBorder="1" applyAlignment="1" applyProtection="1">
      <alignment horizontal="left"/>
      <protection hidden="1"/>
    </xf>
    <xf numFmtId="0" fontId="8" fillId="14" borderId="24" xfId="13" applyNumberFormat="1" applyFill="1" applyBorder="1" applyProtection="1">
      <protection hidden="1"/>
    </xf>
    <xf numFmtId="0" fontId="7" fillId="15" borderId="7" xfId="13" applyFont="1" applyFill="1" applyBorder="1" applyAlignment="1" applyProtection="1">
      <alignment horizontal="centerContinuous" vertical="center" wrapText="1"/>
      <protection hidden="1"/>
    </xf>
    <xf numFmtId="0" fontId="7" fillId="15" borderId="34" xfId="13" applyFont="1" applyFill="1" applyBorder="1" applyAlignment="1" applyProtection="1">
      <alignment horizontal="centerContinuous" vertical="center" wrapText="1"/>
      <protection hidden="1"/>
    </xf>
    <xf numFmtId="0" fontId="6" fillId="15" borderId="7" xfId="13" applyFont="1" applyFill="1" applyBorder="1" applyAlignment="1" applyProtection="1">
      <alignment horizontal="left" vertical="center" wrapText="1"/>
      <protection hidden="1"/>
    </xf>
    <xf numFmtId="0" fontId="6" fillId="15" borderId="34" xfId="13" applyFont="1" applyFill="1" applyBorder="1" applyAlignment="1" applyProtection="1">
      <alignment horizontal="left" vertical="center" wrapText="1"/>
      <protection hidden="1"/>
    </xf>
    <xf numFmtId="0" fontId="7" fillId="15" borderId="6" xfId="13" applyFont="1" applyFill="1" applyBorder="1" applyAlignment="1" applyProtection="1">
      <alignment horizontal="centerContinuous" vertical="center" wrapText="1"/>
      <protection hidden="1"/>
    </xf>
    <xf numFmtId="165" fontId="6" fillId="15" borderId="6" xfId="10" applyNumberFormat="1" applyFont="1" applyFill="1" applyBorder="1" applyAlignment="1" applyProtection="1">
      <alignment horizontal="center" vertical="center" wrapText="1"/>
      <protection hidden="1"/>
    </xf>
    <xf numFmtId="0" fontId="19" fillId="15" borderId="7" xfId="15" applyFont="1" applyFill="1" applyBorder="1" applyAlignment="1" applyProtection="1">
      <alignment horizontal="left" indent="2"/>
      <protection hidden="1"/>
    </xf>
    <xf numFmtId="0" fontId="24" fillId="15" borderId="34" xfId="15" applyFill="1" applyBorder="1" applyAlignment="1" applyProtection="1">
      <alignment horizontal="left"/>
      <protection hidden="1"/>
    </xf>
    <xf numFmtId="165" fontId="16" fillId="15" borderId="32" xfId="10" applyNumberFormat="1" applyFont="1" applyFill="1" applyBorder="1" applyProtection="1">
      <protection hidden="1"/>
    </xf>
    <xf numFmtId="165" fontId="16" fillId="15" borderId="18" xfId="10" applyNumberFormat="1" applyFont="1" applyFill="1" applyBorder="1" applyProtection="1">
      <protection hidden="1"/>
    </xf>
    <xf numFmtId="0" fontId="6" fillId="15" borderId="7" xfId="13" applyFont="1" applyFill="1" applyBorder="1" applyAlignment="1" applyProtection="1">
      <alignment horizontal="left" vertical="center"/>
      <protection hidden="1"/>
    </xf>
    <xf numFmtId="0" fontId="24" fillId="14" borderId="19" xfId="15" applyFill="1" applyBorder="1" applyAlignment="1" applyProtection="1">
      <alignment horizontal="left"/>
      <protection hidden="1"/>
    </xf>
    <xf numFmtId="0" fontId="24" fillId="14" borderId="35" xfId="15" applyFill="1" applyBorder="1" applyAlignment="1" applyProtection="1">
      <alignment horizontal="left"/>
      <protection hidden="1"/>
    </xf>
    <xf numFmtId="0" fontId="24" fillId="14" borderId="8" xfId="15" applyFill="1" applyBorder="1" applyAlignment="1" applyProtection="1">
      <alignment horizontal="left"/>
      <protection hidden="1"/>
    </xf>
    <xf numFmtId="0" fontId="24" fillId="14" borderId="36" xfId="15" applyFill="1" applyBorder="1" applyAlignment="1" applyProtection="1">
      <alignment horizontal="left"/>
      <protection hidden="1"/>
    </xf>
    <xf numFmtId="164" fontId="17" fillId="14" borderId="23" xfId="2" applyNumberFormat="1" applyFont="1" applyFill="1" applyBorder="1" applyProtection="1">
      <protection hidden="1"/>
    </xf>
    <xf numFmtId="164" fontId="17" fillId="14" borderId="22" xfId="2" applyNumberFormat="1" applyFont="1" applyFill="1" applyBorder="1" applyProtection="1">
      <protection hidden="1"/>
    </xf>
    <xf numFmtId="164" fontId="17" fillId="14" borderId="35" xfId="2" applyNumberFormat="1" applyFont="1" applyFill="1" applyBorder="1" applyProtection="1">
      <protection hidden="1"/>
    </xf>
    <xf numFmtId="164" fontId="17" fillId="14" borderId="9" xfId="2" applyNumberFormat="1" applyFont="1" applyFill="1" applyBorder="1" applyProtection="1">
      <protection hidden="1"/>
    </xf>
    <xf numFmtId="164" fontId="17" fillId="14" borderId="1" xfId="2" applyNumberFormat="1" applyFont="1" applyFill="1" applyBorder="1" applyProtection="1">
      <protection hidden="1"/>
    </xf>
    <xf numFmtId="164" fontId="17" fillId="14" borderId="36" xfId="2" applyNumberFormat="1" applyFont="1" applyFill="1" applyBorder="1" applyProtection="1">
      <protection hidden="1"/>
    </xf>
    <xf numFmtId="164" fontId="17" fillId="14" borderId="42" xfId="2" applyNumberFormat="1" applyFont="1" applyFill="1" applyBorder="1" applyProtection="1">
      <protection hidden="1"/>
    </xf>
    <xf numFmtId="164" fontId="17" fillId="14" borderId="21" xfId="2" applyNumberFormat="1" applyFont="1" applyFill="1" applyBorder="1" applyProtection="1">
      <protection hidden="1"/>
    </xf>
    <xf numFmtId="164" fontId="17" fillId="14" borderId="48" xfId="2" applyNumberFormat="1" applyFont="1" applyFill="1" applyBorder="1" applyProtection="1">
      <protection hidden="1"/>
    </xf>
    <xf numFmtId="165" fontId="16" fillId="15" borderId="34" xfId="10" applyNumberFormat="1" applyFont="1" applyFill="1" applyBorder="1" applyProtection="1">
      <protection hidden="1"/>
    </xf>
    <xf numFmtId="165" fontId="16" fillId="15" borderId="11" xfId="10" applyNumberFormat="1" applyFont="1" applyFill="1" applyBorder="1" applyProtection="1">
      <protection hidden="1"/>
    </xf>
    <xf numFmtId="165" fontId="17" fillId="0" borderId="36" xfId="10" applyNumberFormat="1" applyFont="1" applyFill="1" applyBorder="1" applyProtection="1">
      <protection hidden="1"/>
    </xf>
    <xf numFmtId="165" fontId="17" fillId="0" borderId="48" xfId="10" applyNumberFormat="1" applyFont="1" applyFill="1" applyBorder="1" applyProtection="1">
      <protection hidden="1"/>
    </xf>
    <xf numFmtId="165" fontId="17" fillId="0" borderId="48" xfId="10" applyNumberFormat="1" applyFont="1" applyFill="1" applyBorder="1" applyProtection="1">
      <protection locked="0"/>
    </xf>
    <xf numFmtId="0" fontId="7" fillId="15" borderId="20" xfId="0" applyFont="1" applyFill="1" applyBorder="1" applyAlignment="1">
      <alignment horizontal="left" indent="2"/>
    </xf>
    <xf numFmtId="0" fontId="7" fillId="15" borderId="8" xfId="0" applyFont="1" applyFill="1" applyBorder="1" applyAlignment="1">
      <alignment horizontal="left" indent="2"/>
    </xf>
    <xf numFmtId="16" fontId="7" fillId="15" borderId="8" xfId="0" applyNumberFormat="1" applyFont="1" applyFill="1" applyBorder="1" applyAlignment="1">
      <alignment horizontal="left" indent="2"/>
    </xf>
    <xf numFmtId="0" fontId="7" fillId="15" borderId="7" xfId="0" applyFont="1" applyFill="1" applyBorder="1" applyAlignment="1"/>
    <xf numFmtId="0" fontId="7" fillId="15" borderId="1" xfId="0" applyFont="1" applyFill="1" applyBorder="1" applyAlignment="1">
      <alignment wrapText="1"/>
    </xf>
    <xf numFmtId="0" fontId="7" fillId="15" borderId="24" xfId="0" applyFont="1" applyFill="1" applyBorder="1" applyAlignment="1">
      <alignment wrapText="1"/>
    </xf>
    <xf numFmtId="0" fontId="0" fillId="15" borderId="4" xfId="0" applyFill="1" applyBorder="1" applyAlignment="1"/>
    <xf numFmtId="0" fontId="0" fillId="15" borderId="4" xfId="0" applyFill="1" applyBorder="1"/>
    <xf numFmtId="0" fontId="7" fillId="15" borderId="2" xfId="0" applyFont="1" applyFill="1" applyBorder="1" applyAlignment="1">
      <alignment horizontal="left" indent="2"/>
    </xf>
    <xf numFmtId="164" fontId="0" fillId="0" borderId="0" xfId="1" applyNumberFormat="1" applyFont="1" applyFill="1" applyBorder="1"/>
    <xf numFmtId="0" fontId="7" fillId="0" borderId="0" xfId="0" applyFont="1" applyFill="1" applyBorder="1" applyAlignment="1"/>
    <xf numFmtId="0" fontId="0" fillId="0" borderId="31" xfId="0" applyBorder="1"/>
    <xf numFmtId="0" fontId="27" fillId="0" borderId="27" xfId="14" applyFont="1" applyFill="1" applyBorder="1" applyAlignment="1">
      <alignment horizontal="left" vertical="center"/>
    </xf>
    <xf numFmtId="0" fontId="0" fillId="0" borderId="51" xfId="0" applyBorder="1"/>
    <xf numFmtId="0" fontId="0" fillId="0" borderId="54" xfId="0" applyBorder="1"/>
    <xf numFmtId="164" fontId="23" fillId="0" borderId="53" xfId="4" applyNumberFormat="1" applyFont="1" applyBorder="1" applyAlignment="1">
      <alignment horizontal="left"/>
    </xf>
    <xf numFmtId="164" fontId="28" fillId="0" borderId="53" xfId="14" applyNumberFormat="1" applyFont="1" applyBorder="1" applyAlignment="1">
      <alignment horizontal="left"/>
    </xf>
    <xf numFmtId="164" fontId="28" fillId="0" borderId="6" xfId="14" applyNumberFormat="1" applyFont="1" applyBorder="1" applyAlignment="1">
      <alignment horizontal="left"/>
    </xf>
    <xf numFmtId="0" fontId="7" fillId="0" borderId="6" xfId="0" applyFont="1" applyBorder="1"/>
    <xf numFmtId="0" fontId="0" fillId="0" borderId="53" xfId="0" applyBorder="1"/>
    <xf numFmtId="0" fontId="7" fillId="0" borderId="7" xfId="0" applyFont="1" applyBorder="1"/>
    <xf numFmtId="164" fontId="23" fillId="0" borderId="54" xfId="4" applyNumberFormat="1" applyFont="1" applyBorder="1" applyAlignment="1">
      <alignment horizontal="left"/>
    </xf>
    <xf numFmtId="164" fontId="28" fillId="0" borderId="54" xfId="14" applyNumberFormat="1" applyFont="1" applyBorder="1" applyAlignment="1">
      <alignment horizontal="left"/>
    </xf>
    <xf numFmtId="0" fontId="7" fillId="0" borderId="34" xfId="0" applyFont="1" applyBorder="1"/>
    <xf numFmtId="0" fontId="0" fillId="0" borderId="53" xfId="0" applyBorder="1" applyAlignment="1">
      <alignment horizontal="left"/>
    </xf>
    <xf numFmtId="0" fontId="0" fillId="6" borderId="10" xfId="0" applyFill="1" applyBorder="1"/>
    <xf numFmtId="10" fontId="23" fillId="0" borderId="53" xfId="19" applyNumberFormat="1" applyFont="1" applyFill="1" applyBorder="1" applyAlignment="1"/>
    <xf numFmtId="0" fontId="28" fillId="0" borderId="53" xfId="14" applyFont="1" applyBorder="1" applyAlignment="1"/>
    <xf numFmtId="164" fontId="28" fillId="0" borderId="53" xfId="14" applyNumberFormat="1" applyFont="1" applyBorder="1" applyAlignment="1"/>
    <xf numFmtId="164" fontId="23" fillId="0" borderId="53" xfId="4" applyNumberFormat="1" applyFont="1" applyBorder="1" applyAlignment="1"/>
    <xf numFmtId="0" fontId="5" fillId="0" borderId="53" xfId="14" applyFont="1" applyFill="1" applyBorder="1" applyAlignment="1"/>
    <xf numFmtId="43" fontId="0" fillId="0" borderId="53" xfId="4" applyFont="1" applyFill="1" applyBorder="1" applyAlignment="1"/>
    <xf numFmtId="0" fontId="5" fillId="0" borderId="53" xfId="14" applyFill="1" applyBorder="1" applyAlignment="1"/>
    <xf numFmtId="2" fontId="5" fillId="0" borderId="53" xfId="14" applyNumberFormat="1" applyFill="1" applyBorder="1" applyAlignment="1">
      <alignment horizontal="center" vertical="center"/>
    </xf>
    <xf numFmtId="2" fontId="5" fillId="0" borderId="53" xfId="14" applyNumberFormat="1" applyFill="1" applyBorder="1" applyAlignment="1"/>
    <xf numFmtId="164" fontId="28" fillId="0" borderId="53" xfId="14" applyNumberFormat="1" applyFont="1" applyFill="1" applyBorder="1" applyAlignment="1"/>
    <xf numFmtId="164" fontId="28" fillId="0" borderId="53" xfId="8" applyNumberFormat="1" applyFont="1" applyFill="1" applyBorder="1" applyAlignment="1"/>
    <xf numFmtId="164" fontId="28" fillId="13" borderId="53" xfId="8" applyNumberFormat="1" applyFont="1" applyFill="1" applyBorder="1" applyAlignment="1"/>
    <xf numFmtId="164" fontId="27" fillId="13" borderId="6" xfId="14" applyNumberFormat="1" applyFont="1" applyFill="1" applyBorder="1" applyAlignment="1"/>
    <xf numFmtId="164" fontId="0" fillId="0" borderId="46" xfId="0" applyNumberFormat="1" applyBorder="1"/>
    <xf numFmtId="0" fontId="0" fillId="0" borderId="27" xfId="0" applyBorder="1"/>
    <xf numFmtId="10" fontId="23" fillId="0" borderId="54" xfId="19" applyNumberFormat="1" applyFont="1" applyFill="1" applyBorder="1" applyAlignment="1"/>
    <xf numFmtId="0" fontId="28" fillId="0" borderId="54" xfId="14" applyFont="1" applyBorder="1" applyAlignment="1"/>
    <xf numFmtId="164" fontId="28" fillId="0" borderId="54" xfId="14" applyNumberFormat="1" applyFont="1" applyBorder="1" applyAlignment="1"/>
    <xf numFmtId="164" fontId="23" fillId="0" borderId="54" xfId="4" applyNumberFormat="1" applyFont="1" applyBorder="1" applyAlignment="1"/>
    <xf numFmtId="0" fontId="5" fillId="0" borderId="54" xfId="14" applyFont="1" applyFill="1" applyBorder="1" applyAlignment="1"/>
    <xf numFmtId="43" fontId="0" fillId="0" borderId="54" xfId="4" applyFont="1" applyFill="1" applyBorder="1" applyAlignment="1"/>
    <xf numFmtId="0" fontId="5" fillId="0" borderId="54" xfId="14" applyFill="1" applyBorder="1" applyAlignment="1"/>
    <xf numFmtId="2" fontId="5" fillId="0" borderId="54" xfId="14" applyNumberFormat="1" applyFill="1" applyBorder="1" applyAlignment="1">
      <alignment horizontal="center" vertical="center"/>
    </xf>
    <xf numFmtId="2" fontId="5" fillId="0" borderId="54" xfId="14" applyNumberFormat="1" applyFill="1" applyBorder="1" applyAlignment="1"/>
    <xf numFmtId="164" fontId="28" fillId="0" borderId="54" xfId="14" applyNumberFormat="1" applyFont="1" applyFill="1" applyBorder="1" applyAlignment="1"/>
    <xf numFmtId="164" fontId="28" fillId="0" borderId="54" xfId="8" applyNumberFormat="1" applyFont="1" applyFill="1" applyBorder="1" applyAlignment="1"/>
    <xf numFmtId="164" fontId="28" fillId="13" borderId="54" xfId="8" applyNumberFormat="1" applyFont="1" applyFill="1" applyBorder="1" applyAlignment="1"/>
    <xf numFmtId="164" fontId="0" fillId="0" borderId="52" xfId="0" applyNumberFormat="1" applyBorder="1"/>
    <xf numFmtId="164" fontId="28" fillId="13" borderId="26" xfId="8" applyNumberFormat="1" applyFont="1" applyFill="1" applyBorder="1" applyAlignment="1"/>
    <xf numFmtId="0" fontId="28" fillId="0" borderId="53" xfId="14" applyFont="1" applyBorder="1" applyAlignment="1">
      <alignment horizontal="left"/>
    </xf>
    <xf numFmtId="164" fontId="28" fillId="0" borderId="53" xfId="4" applyNumberFormat="1" applyFont="1" applyFill="1" applyBorder="1" applyAlignment="1">
      <alignment horizontal="left"/>
    </xf>
    <xf numFmtId="164" fontId="27" fillId="0" borderId="6" xfId="14" applyNumberFormat="1" applyFont="1" applyBorder="1" applyAlignment="1">
      <alignment horizontal="left"/>
    </xf>
    <xf numFmtId="9" fontId="28" fillId="0" borderId="53" xfId="14" applyNumberFormat="1" applyFont="1" applyBorder="1" applyAlignment="1">
      <alignment horizontal="left"/>
    </xf>
    <xf numFmtId="9" fontId="0" fillId="0" borderId="53" xfId="0" applyNumberFormat="1" applyBorder="1"/>
    <xf numFmtId="164" fontId="4" fillId="0" borderId="53" xfId="4" applyNumberFormat="1" applyFont="1" applyBorder="1"/>
    <xf numFmtId="164" fontId="28" fillId="0" borderId="53" xfId="14" applyNumberFormat="1" applyFont="1" applyFill="1" applyBorder="1" applyAlignment="1">
      <alignment horizontal="left"/>
    </xf>
    <xf numFmtId="43" fontId="23" fillId="0" borderId="53" xfId="4" applyFont="1" applyFill="1" applyBorder="1" applyAlignment="1">
      <alignment horizontal="left"/>
    </xf>
    <xf numFmtId="43" fontId="0" fillId="0" borderId="53" xfId="1" applyFont="1" applyBorder="1"/>
    <xf numFmtId="0" fontId="0" fillId="0" borderId="47" xfId="0" applyBorder="1" applyAlignment="1">
      <alignment horizontal="left"/>
    </xf>
    <xf numFmtId="164" fontId="4" fillId="0" borderId="31" xfId="4" applyNumberFormat="1" applyFont="1" applyBorder="1"/>
    <xf numFmtId="0" fontId="0" fillId="0" borderId="13" xfId="0" applyBorder="1" applyAlignment="1">
      <alignment horizontal="left"/>
    </xf>
    <xf numFmtId="0" fontId="0" fillId="0" borderId="13" xfId="0" applyBorder="1"/>
    <xf numFmtId="0" fontId="0" fillId="0" borderId="43" xfId="0" applyBorder="1" applyAlignment="1">
      <alignment horizontal="left"/>
    </xf>
    <xf numFmtId="0" fontId="0" fillId="0" borderId="43" xfId="0" applyBorder="1"/>
    <xf numFmtId="165" fontId="0" fillId="6" borderId="53" xfId="10" applyNumberFormat="1" applyFont="1" applyFill="1" applyBorder="1"/>
    <xf numFmtId="164" fontId="28" fillId="6" borderId="7" xfId="14" applyNumberFormat="1" applyFont="1" applyFill="1" applyBorder="1" applyAlignment="1">
      <alignment horizontal="left"/>
    </xf>
    <xf numFmtId="164" fontId="27" fillId="6" borderId="6" xfId="14" applyNumberFormat="1" applyFont="1" applyFill="1" applyBorder="1" applyAlignment="1"/>
    <xf numFmtId="164" fontId="27" fillId="6" borderId="6" xfId="14" applyNumberFormat="1" applyFont="1" applyFill="1" applyBorder="1" applyAlignment="1">
      <alignment horizontal="left"/>
    </xf>
    <xf numFmtId="165" fontId="7" fillId="15" borderId="4" xfId="10" applyNumberFormat="1" applyFont="1" applyFill="1" applyBorder="1" applyAlignment="1" applyProtection="1">
      <alignment horizontal="left"/>
      <protection hidden="1"/>
    </xf>
    <xf numFmtId="0" fontId="7" fillId="15" borderId="2" xfId="13" applyFont="1" applyFill="1" applyBorder="1" applyAlignment="1" applyProtection="1">
      <alignment horizontal="left"/>
      <protection hidden="1"/>
    </xf>
    <xf numFmtId="165" fontId="7" fillId="15" borderId="2" xfId="10" applyNumberFormat="1" applyFont="1" applyFill="1" applyBorder="1" applyAlignment="1" applyProtection="1">
      <alignment horizontal="left"/>
      <protection hidden="1"/>
    </xf>
    <xf numFmtId="16" fontId="7" fillId="15" borderId="37" xfId="0" applyNumberFormat="1" applyFont="1" applyFill="1" applyBorder="1" applyAlignment="1">
      <alignment horizontal="left" indent="1"/>
    </xf>
    <xf numFmtId="0" fontId="0" fillId="15" borderId="10" xfId="0" applyFill="1" applyBorder="1" applyAlignment="1"/>
    <xf numFmtId="0" fontId="7" fillId="15" borderId="59" xfId="0" applyFont="1" applyFill="1" applyBorder="1"/>
    <xf numFmtId="0" fontId="7" fillId="15" borderId="60" xfId="0" applyFont="1" applyFill="1" applyBorder="1"/>
    <xf numFmtId="0" fontId="7" fillId="15" borderId="62" xfId="0" applyFont="1" applyFill="1" applyBorder="1"/>
    <xf numFmtId="0" fontId="0" fillId="15" borderId="49" xfId="0" applyFill="1" applyBorder="1" applyAlignment="1"/>
    <xf numFmtId="0" fontId="0" fillId="15" borderId="30" xfId="0" applyFill="1" applyBorder="1" applyAlignment="1"/>
    <xf numFmtId="0" fontId="0" fillId="15" borderId="3" xfId="0" applyFill="1" applyBorder="1" applyAlignment="1"/>
    <xf numFmtId="0" fontId="5" fillId="15" borderId="27" xfId="0" applyFont="1" applyFill="1" applyBorder="1" applyAlignment="1">
      <alignment wrapText="1"/>
    </xf>
    <xf numFmtId="0" fontId="0" fillId="15" borderId="51" xfId="0" applyFill="1" applyBorder="1"/>
    <xf numFmtId="0" fontId="7" fillId="15" borderId="59" xfId="0" applyFont="1" applyFill="1" applyBorder="1" applyAlignment="1">
      <alignment horizontal="center"/>
    </xf>
    <xf numFmtId="0" fontId="7" fillId="15" borderId="60" xfId="0" applyFont="1" applyFill="1" applyBorder="1" applyAlignment="1">
      <alignment horizontal="center" wrapText="1"/>
    </xf>
    <xf numFmtId="0" fontId="7" fillId="15" borderId="62" xfId="0" applyFont="1" applyFill="1" applyBorder="1" applyAlignment="1">
      <alignment horizontal="center" wrapText="1"/>
    </xf>
    <xf numFmtId="165" fontId="0" fillId="6" borderId="52" xfId="10" applyNumberFormat="1" applyFont="1" applyFill="1" applyBorder="1"/>
    <xf numFmtId="164" fontId="7" fillId="14" borderId="24" xfId="1" applyNumberFormat="1" applyFont="1" applyFill="1" applyBorder="1" applyAlignment="1" applyProtection="1">
      <alignment horizontal="left"/>
      <protection hidden="1"/>
    </xf>
    <xf numFmtId="164" fontId="7" fillId="14" borderId="65" xfId="1" applyNumberFormat="1" applyFont="1" applyFill="1" applyBorder="1" applyAlignment="1" applyProtection="1">
      <alignment horizontal="left"/>
      <protection hidden="1"/>
    </xf>
    <xf numFmtId="43" fontId="8" fillId="0" borderId="1" xfId="1" applyFont="1" applyBorder="1" applyProtection="1">
      <protection locked="0"/>
    </xf>
    <xf numFmtId="0" fontId="8" fillId="0" borderId="4" xfId="13" applyFill="1" applyBorder="1" applyProtection="1">
      <protection locked="0"/>
    </xf>
    <xf numFmtId="0" fontId="8" fillId="0" borderId="58" xfId="13" applyFill="1" applyBorder="1" applyProtection="1">
      <protection locked="0"/>
    </xf>
    <xf numFmtId="0" fontId="0" fillId="0" borderId="2" xfId="0" applyBorder="1" applyAlignment="1"/>
    <xf numFmtId="0" fontId="5" fillId="0" borderId="2" xfId="0" applyFont="1" applyBorder="1" applyAlignment="1"/>
    <xf numFmtId="0" fontId="5" fillId="0" borderId="8" xfId="0" applyFont="1" applyBorder="1" applyAlignment="1"/>
    <xf numFmtId="0" fontId="5" fillId="0" borderId="39" xfId="0" applyFont="1" applyBorder="1" applyAlignment="1"/>
    <xf numFmtId="9" fontId="0" fillId="0" borderId="1" xfId="0" applyNumberFormat="1" applyBorder="1" applyAlignment="1">
      <alignment horizontal="right"/>
    </xf>
    <xf numFmtId="43" fontId="8" fillId="0" borderId="10" xfId="1" applyFont="1" applyBorder="1" applyProtection="1">
      <protection locked="0"/>
    </xf>
    <xf numFmtId="0" fontId="8" fillId="0" borderId="10" xfId="13" applyFill="1" applyBorder="1" applyProtection="1">
      <protection locked="0"/>
    </xf>
    <xf numFmtId="165" fontId="24" fillId="0" borderId="34" xfId="10" applyNumberFormat="1" applyFont="1" applyBorder="1" applyProtection="1">
      <protection hidden="1"/>
    </xf>
    <xf numFmtId="0" fontId="19" fillId="15" borderId="7" xfId="15" applyFont="1" applyFill="1" applyBorder="1" applyAlignment="1" applyProtection="1">
      <alignment horizontal="left" vertical="center"/>
      <protection hidden="1"/>
    </xf>
    <xf numFmtId="0" fontId="24" fillId="15" borderId="34" xfId="15" applyFill="1" applyBorder="1" applyAlignment="1" applyProtection="1">
      <alignment horizontal="left" vertical="center"/>
      <protection hidden="1"/>
    </xf>
    <xf numFmtId="165" fontId="24" fillId="0" borderId="0" xfId="10" applyNumberFormat="1" applyFont="1" applyFill="1" applyBorder="1" applyAlignment="1" applyProtection="1">
      <alignment vertical="center"/>
      <protection hidden="1"/>
    </xf>
    <xf numFmtId="165" fontId="16" fillId="15" borderId="32" xfId="10" applyNumberFormat="1" applyFont="1" applyFill="1" applyBorder="1" applyAlignment="1" applyProtection="1">
      <alignment vertical="center"/>
      <protection hidden="1"/>
    </xf>
    <xf numFmtId="165" fontId="16" fillId="15" borderId="18" xfId="10" applyNumberFormat="1" applyFont="1" applyFill="1" applyBorder="1" applyAlignment="1" applyProtection="1">
      <alignment vertical="center"/>
      <protection hidden="1"/>
    </xf>
    <xf numFmtId="165" fontId="16" fillId="15" borderId="11" xfId="10" applyNumberFormat="1" applyFont="1" applyFill="1" applyBorder="1" applyAlignment="1" applyProtection="1">
      <alignment vertical="center"/>
      <protection hidden="1"/>
    </xf>
    <xf numFmtId="165" fontId="16" fillId="15" borderId="34" xfId="10" applyNumberFormat="1" applyFont="1" applyFill="1" applyBorder="1" applyAlignment="1" applyProtection="1">
      <alignment vertical="center"/>
      <protection hidden="1"/>
    </xf>
    <xf numFmtId="0" fontId="24" fillId="0" borderId="0" xfId="15" applyAlignment="1" applyProtection="1">
      <alignment vertical="center"/>
      <protection locked="0"/>
    </xf>
    <xf numFmtId="165" fontId="8" fillId="0" borderId="0" xfId="10" applyNumberFormat="1" applyFont="1" applyFill="1" applyProtection="1">
      <protection hidden="1"/>
    </xf>
    <xf numFmtId="0" fontId="0" fillId="0" borderId="0" xfId="0" applyFill="1" applyAlignment="1"/>
    <xf numFmtId="165" fontId="7" fillId="0" borderId="1" xfId="10" applyNumberFormat="1" applyFont="1" applyFill="1" applyBorder="1" applyAlignment="1" applyProtection="1">
      <alignment horizontal="center" vertical="center" wrapText="1"/>
      <protection hidden="1"/>
    </xf>
    <xf numFmtId="165" fontId="8" fillId="0" borderId="0" xfId="10" applyNumberFormat="1" applyFont="1" applyFill="1" applyAlignment="1" applyProtection="1">
      <alignment horizontal="left"/>
      <protection hidden="1"/>
    </xf>
    <xf numFmtId="165" fontId="7" fillId="0" borderId="1" xfId="10" quotePrefix="1" applyNumberFormat="1" applyFont="1" applyFill="1" applyBorder="1" applyAlignment="1" applyProtection="1">
      <alignment horizontal="centerContinuous" vertical="center" wrapText="1"/>
      <protection hidden="1"/>
    </xf>
    <xf numFmtId="44" fontId="7" fillId="0" borderId="24" xfId="10" applyNumberFormat="1" applyFont="1" applyFill="1" applyBorder="1" applyAlignment="1" applyProtection="1">
      <alignment horizontal="left"/>
      <protection hidden="1"/>
    </xf>
    <xf numFmtId="165" fontId="7" fillId="0" borderId="34" xfId="10" applyNumberFormat="1" applyFont="1" applyFill="1" applyBorder="1" applyAlignment="1" applyProtection="1">
      <alignment horizontal="left"/>
      <protection hidden="1"/>
    </xf>
    <xf numFmtId="165" fontId="7" fillId="0" borderId="4" xfId="10" quotePrefix="1" applyNumberFormat="1" applyFont="1" applyFill="1" applyBorder="1" applyAlignment="1" applyProtection="1">
      <alignment horizontal="centerContinuous" vertical="center" wrapText="1"/>
      <protection hidden="1"/>
    </xf>
    <xf numFmtId="165" fontId="7" fillId="0" borderId="24" xfId="10" applyNumberFormat="1" applyFont="1" applyFill="1" applyBorder="1" applyAlignment="1" applyProtection="1">
      <alignment horizontal="left"/>
      <protection hidden="1"/>
    </xf>
    <xf numFmtId="165" fontId="7" fillId="0" borderId="65" xfId="10" applyNumberFormat="1" applyFont="1" applyFill="1" applyBorder="1" applyAlignment="1" applyProtection="1">
      <alignment horizontal="left"/>
      <protection hidden="1"/>
    </xf>
    <xf numFmtId="165" fontId="7" fillId="0" borderId="4" xfId="10" applyNumberFormat="1" applyFont="1" applyFill="1" applyBorder="1" applyAlignment="1" applyProtection="1">
      <alignment horizontal="left"/>
      <protection hidden="1"/>
    </xf>
    <xf numFmtId="164" fontId="14" fillId="0" borderId="0" xfId="0" applyNumberFormat="1" applyFont="1" applyProtection="1">
      <protection locked="0"/>
    </xf>
    <xf numFmtId="164" fontId="23" fillId="0" borderId="26" xfId="4" applyNumberFormat="1" applyFont="1" applyBorder="1" applyAlignment="1"/>
    <xf numFmtId="44" fontId="7" fillId="0" borderId="69" xfId="10" applyNumberFormat="1" applyFont="1" applyFill="1" applyBorder="1" applyAlignment="1" applyProtection="1">
      <alignment horizontal="left"/>
      <protection hidden="1"/>
    </xf>
    <xf numFmtId="0" fontId="5" fillId="14" borderId="5" xfId="13" applyNumberFormat="1" applyFont="1" applyFill="1" applyBorder="1" applyAlignment="1" applyProtection="1">
      <alignment horizontal="left"/>
      <protection hidden="1"/>
    </xf>
    <xf numFmtId="44" fontId="7" fillId="14" borderId="5" xfId="10" applyNumberFormat="1" applyFont="1" applyFill="1" applyBorder="1" applyAlignment="1" applyProtection="1">
      <alignment horizontal="left"/>
      <protection hidden="1"/>
    </xf>
    <xf numFmtId="165" fontId="7" fillId="15" borderId="34" xfId="10" applyNumberFormat="1" applyFont="1" applyFill="1" applyBorder="1" applyAlignment="1" applyProtection="1">
      <alignment horizontal="left"/>
      <protection hidden="1"/>
    </xf>
    <xf numFmtId="0" fontId="5" fillId="0" borderId="0" xfId="0" applyFont="1" applyFill="1" applyBorder="1"/>
    <xf numFmtId="164" fontId="8" fillId="0" borderId="0" xfId="1" applyNumberFormat="1" applyFont="1" applyProtection="1">
      <protection locked="0"/>
    </xf>
    <xf numFmtId="164" fontId="8" fillId="0" borderId="10" xfId="1" applyNumberFormat="1" applyFont="1" applyBorder="1" applyProtection="1">
      <protection locked="0"/>
    </xf>
    <xf numFmtId="164" fontId="7" fillId="15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1" applyNumberFormat="1" applyFont="1" applyAlignment="1" applyProtection="1">
      <alignment horizontal="left"/>
      <protection locked="0"/>
    </xf>
    <xf numFmtId="164" fontId="7" fillId="15" borderId="1" xfId="1" quotePrefix="1" applyNumberFormat="1" applyFont="1" applyFill="1" applyBorder="1" applyAlignment="1" applyProtection="1">
      <alignment horizontal="centerContinuous" vertical="center" wrapText="1"/>
      <protection hidden="1"/>
    </xf>
    <xf numFmtId="164" fontId="7" fillId="15" borderId="6" xfId="1" applyNumberFormat="1" applyFont="1" applyFill="1" applyBorder="1" applyAlignment="1" applyProtection="1">
      <alignment horizontal="left"/>
      <protection hidden="1"/>
    </xf>
    <xf numFmtId="164" fontId="8" fillId="0" borderId="0" xfId="1" applyNumberFormat="1" applyFont="1" applyProtection="1">
      <protection hidden="1"/>
    </xf>
    <xf numFmtId="164" fontId="8" fillId="0" borderId="0" xfId="1" applyNumberFormat="1" applyFont="1" applyAlignment="1" applyProtection="1">
      <alignment horizontal="left"/>
      <protection hidden="1"/>
    </xf>
    <xf numFmtId="164" fontId="7" fillId="15" borderId="1" xfId="1" applyNumberFormat="1" applyFont="1" applyFill="1" applyBorder="1" applyAlignment="1" applyProtection="1">
      <alignment horizontal="left"/>
      <protection hidden="1"/>
    </xf>
    <xf numFmtId="164" fontId="24" fillId="0" borderId="10" xfId="10" applyNumberFormat="1" applyFont="1" applyFill="1" applyBorder="1" applyProtection="1">
      <protection hidden="1"/>
    </xf>
    <xf numFmtId="164" fontId="8" fillId="0" borderId="34" xfId="1" applyNumberFormat="1" applyFont="1" applyBorder="1" applyProtection="1">
      <protection locked="0"/>
    </xf>
    <xf numFmtId="0" fontId="7" fillId="15" borderId="32" xfId="0" applyFont="1" applyFill="1" applyBorder="1"/>
    <xf numFmtId="0" fontId="7" fillId="15" borderId="11" xfId="0" applyFont="1" applyFill="1" applyBorder="1"/>
    <xf numFmtId="0" fontId="7" fillId="15" borderId="12" xfId="0" applyFont="1" applyFill="1" applyBorder="1"/>
    <xf numFmtId="16" fontId="7" fillId="15" borderId="46" xfId="0" applyNumberFormat="1" applyFont="1" applyFill="1" applyBorder="1" applyAlignment="1">
      <alignment horizontal="left" indent="1"/>
    </xf>
    <xf numFmtId="0" fontId="0" fillId="15" borderId="13" xfId="0" applyFill="1" applyBorder="1" applyAlignment="1"/>
    <xf numFmtId="0" fontId="7" fillId="15" borderId="8" xfId="0" applyFont="1" applyFill="1" applyBorder="1" applyAlignment="1">
      <alignment horizontal="left" indent="1"/>
    </xf>
    <xf numFmtId="0" fontId="0" fillId="15" borderId="70" xfId="0" applyFill="1" applyBorder="1" applyAlignment="1"/>
    <xf numFmtId="0" fontId="7" fillId="15" borderId="39" xfId="0" applyFont="1" applyFill="1" applyBorder="1" applyAlignment="1">
      <alignment horizontal="left" indent="1"/>
    </xf>
    <xf numFmtId="3" fontId="14" fillId="0" borderId="0" xfId="0" applyNumberFormat="1" applyFont="1" applyProtection="1">
      <protection locked="0"/>
    </xf>
    <xf numFmtId="3" fontId="9" fillId="0" borderId="0" xfId="0" applyNumberFormat="1" applyFont="1" applyProtection="1">
      <protection locked="0"/>
    </xf>
    <xf numFmtId="164" fontId="9" fillId="0" borderId="0" xfId="0" applyNumberFormat="1" applyFont="1" applyProtection="1">
      <protection locked="0"/>
    </xf>
    <xf numFmtId="43" fontId="5" fillId="16" borderId="0" xfId="1" applyFont="1" applyFill="1" applyBorder="1" applyProtection="1">
      <protection locked="0"/>
    </xf>
    <xf numFmtId="0" fontId="0" fillId="0" borderId="0" xfId="0" applyFill="1" applyBorder="1" applyAlignment="1">
      <alignment horizontal="left"/>
    </xf>
    <xf numFmtId="0" fontId="0" fillId="0" borderId="52" xfId="0" applyBorder="1" applyAlignment="1">
      <alignment horizontal="left"/>
    </xf>
    <xf numFmtId="0" fontId="16" fillId="15" borderId="7" xfId="15" applyFont="1" applyFill="1" applyBorder="1" applyAlignment="1" applyProtection="1">
      <alignment horizontal="left" vertical="center"/>
      <protection hidden="1"/>
    </xf>
    <xf numFmtId="0" fontId="0" fillId="0" borderId="57" xfId="0" applyBorder="1"/>
    <xf numFmtId="164" fontId="0" fillId="0" borderId="1" xfId="1" applyNumberFormat="1" applyFont="1" applyFill="1" applyBorder="1"/>
    <xf numFmtId="9" fontId="0" fillId="0" borderId="9" xfId="0" applyNumberFormat="1" applyBorder="1"/>
    <xf numFmtId="0" fontId="0" fillId="0" borderId="16" xfId="0" applyBorder="1"/>
    <xf numFmtId="164" fontId="0" fillId="0" borderId="9" xfId="1" applyNumberFormat="1" applyFont="1" applyFill="1" applyBorder="1"/>
    <xf numFmtId="164" fontId="0" fillId="0" borderId="42" xfId="1" applyNumberFormat="1" applyFont="1" applyFill="1" applyBorder="1"/>
    <xf numFmtId="164" fontId="0" fillId="0" borderId="21" xfId="1" applyNumberFormat="1" applyFont="1" applyFill="1" applyBorder="1"/>
    <xf numFmtId="0" fontId="0" fillId="0" borderId="25" xfId="0" applyBorder="1"/>
    <xf numFmtId="0" fontId="5" fillId="0" borderId="2" xfId="0" applyFont="1" applyFill="1" applyBorder="1"/>
    <xf numFmtId="165" fontId="0" fillId="0" borderId="1" xfId="10" applyNumberFormat="1" applyFont="1" applyFill="1" applyBorder="1"/>
    <xf numFmtId="9" fontId="0" fillId="0" borderId="1" xfId="0" applyNumberFormat="1" applyBorder="1"/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43" fontId="7" fillId="0" borderId="24" xfId="1" applyFont="1" applyFill="1" applyBorder="1" applyAlignment="1" applyProtection="1">
      <alignment horizontal="left"/>
      <protection hidden="1"/>
    </xf>
    <xf numFmtId="0" fontId="0" fillId="0" borderId="23" xfId="0" applyBorder="1"/>
    <xf numFmtId="0" fontId="0" fillId="0" borderId="9" xfId="0" applyBorder="1"/>
    <xf numFmtId="0" fontId="7" fillId="15" borderId="60" xfId="0" applyFont="1" applyFill="1" applyBorder="1" applyAlignment="1">
      <alignment horizontal="center" wrapText="1"/>
    </xf>
    <xf numFmtId="0" fontId="7" fillId="15" borderId="62" xfId="0" applyFont="1" applyFill="1" applyBorder="1" applyAlignment="1">
      <alignment horizontal="center" wrapText="1"/>
    </xf>
    <xf numFmtId="9" fontId="0" fillId="0" borderId="1" xfId="0" applyNumberFormat="1" applyFill="1" applyBorder="1"/>
    <xf numFmtId="43" fontId="7" fillId="0" borderId="24" xfId="1" applyFont="1" applyFill="1" applyBorder="1" applyAlignment="1" applyProtection="1">
      <alignment horizontal="left"/>
      <protection hidden="1"/>
    </xf>
    <xf numFmtId="0" fontId="0" fillId="0" borderId="1" xfId="0" applyFill="1" applyBorder="1"/>
    <xf numFmtId="0" fontId="0" fillId="0" borderId="16" xfId="0" applyFill="1" applyBorder="1"/>
    <xf numFmtId="165" fontId="11" fillId="0" borderId="1" xfId="10" applyNumberFormat="1" applyFont="1" applyFill="1" applyBorder="1" applyProtection="1">
      <protection hidden="1"/>
    </xf>
    <xf numFmtId="0" fontId="12" fillId="0" borderId="0" xfId="14" quotePrefix="1" applyNumberFormat="1" applyFont="1" applyFill="1" applyBorder="1" applyAlignment="1" applyProtection="1">
      <alignment horizontal="left"/>
      <protection hidden="1"/>
    </xf>
    <xf numFmtId="0" fontId="5" fillId="0" borderId="0" xfId="14" applyFill="1" applyAlignment="1" applyProtection="1">
      <alignment horizontal="left"/>
      <protection hidden="1"/>
    </xf>
    <xf numFmtId="0" fontId="5" fillId="0" borderId="0" xfId="14" applyAlignment="1" applyProtection="1">
      <alignment horizontal="left"/>
      <protection locked="0"/>
    </xf>
    <xf numFmtId="165" fontId="7" fillId="14" borderId="1" xfId="10" applyNumberFormat="1" applyFont="1" applyFill="1" applyBorder="1" applyAlignment="1" applyProtection="1">
      <alignment horizontal="left"/>
      <protection hidden="1"/>
    </xf>
    <xf numFmtId="0" fontId="8" fillId="14" borderId="1" xfId="13" applyNumberFormat="1" applyFill="1" applyBorder="1" applyProtection="1">
      <protection hidden="1"/>
    </xf>
    <xf numFmtId="0" fontId="24" fillId="0" borderId="19" xfId="15" applyFill="1" applyBorder="1" applyAlignment="1" applyProtection="1">
      <alignment horizontal="left"/>
      <protection locked="0"/>
    </xf>
    <xf numFmtId="0" fontId="19" fillId="15" borderId="7" xfId="15" applyFont="1" applyFill="1" applyBorder="1" applyAlignment="1" applyProtection="1">
      <protection hidden="1"/>
    </xf>
    <xf numFmtId="0" fontId="24" fillId="0" borderId="0" xfId="15" applyFill="1" applyBorder="1" applyAlignment="1" applyProtection="1">
      <protection hidden="1"/>
    </xf>
    <xf numFmtId="0" fontId="29" fillId="0" borderId="0" xfId="15" applyFont="1" applyBorder="1" applyProtection="1">
      <protection hidden="1"/>
    </xf>
    <xf numFmtId="165" fontId="29" fillId="0" borderId="0" xfId="10" applyNumberFormat="1" applyFont="1" applyProtection="1">
      <protection hidden="1"/>
    </xf>
    <xf numFmtId="165" fontId="29" fillId="0" borderId="0" xfId="10" applyNumberFormat="1" applyFont="1" applyFill="1" applyProtection="1">
      <protection hidden="1"/>
    </xf>
    <xf numFmtId="0" fontId="29" fillId="0" borderId="0" xfId="15" applyFont="1" applyProtection="1">
      <protection locked="0"/>
    </xf>
    <xf numFmtId="165" fontId="29" fillId="0" borderId="0" xfId="10" applyNumberFormat="1" applyFont="1" applyProtection="1">
      <protection locked="0"/>
    </xf>
    <xf numFmtId="0" fontId="6" fillId="15" borderId="34" xfId="13" applyFont="1" applyFill="1" applyBorder="1" applyAlignment="1" applyProtection="1">
      <alignment horizontal="centerContinuous" vertical="center" wrapText="1"/>
      <protection hidden="1"/>
    </xf>
    <xf numFmtId="165" fontId="6" fillId="0" borderId="0" xfId="10" applyNumberFormat="1" applyFont="1" applyAlignment="1" applyProtection="1">
      <alignment horizontal="center" wrapText="1"/>
      <protection hidden="1"/>
    </xf>
    <xf numFmtId="0" fontId="6" fillId="15" borderId="6" xfId="13" applyFont="1" applyFill="1" applyBorder="1" applyAlignment="1" applyProtection="1">
      <alignment horizontal="centerContinuous" vertical="center" wrapText="1"/>
      <protection hidden="1"/>
    </xf>
    <xf numFmtId="0" fontId="30" fillId="0" borderId="0" xfId="15" applyFont="1" applyFill="1" applyBorder="1" applyAlignment="1" applyProtection="1">
      <alignment horizontal="left"/>
      <protection hidden="1"/>
    </xf>
    <xf numFmtId="165" fontId="29" fillId="0" borderId="0" xfId="10" applyNumberFormat="1" applyFont="1" applyFill="1" applyBorder="1" applyProtection="1">
      <protection hidden="1"/>
    </xf>
    <xf numFmtId="0" fontId="29" fillId="14" borderId="19" xfId="15" applyFont="1" applyFill="1" applyBorder="1" applyAlignment="1" applyProtection="1">
      <alignment horizontal="left"/>
      <protection hidden="1"/>
    </xf>
    <xf numFmtId="0" fontId="29" fillId="14" borderId="35" xfId="15" applyFont="1" applyFill="1" applyBorder="1" applyAlignment="1" applyProtection="1">
      <alignment horizontal="left"/>
      <protection hidden="1"/>
    </xf>
    <xf numFmtId="164" fontId="31" fillId="14" borderId="23" xfId="2" applyNumberFormat="1" applyFont="1" applyFill="1" applyBorder="1" applyProtection="1">
      <protection hidden="1"/>
    </xf>
    <xf numFmtId="164" fontId="31" fillId="14" borderId="22" xfId="2" applyNumberFormat="1" applyFont="1" applyFill="1" applyBorder="1" applyProtection="1">
      <protection hidden="1"/>
    </xf>
    <xf numFmtId="164" fontId="31" fillId="14" borderId="35" xfId="2" applyNumberFormat="1" applyFont="1" applyFill="1" applyBorder="1" applyProtection="1">
      <protection hidden="1"/>
    </xf>
    <xf numFmtId="0" fontId="29" fillId="14" borderId="8" xfId="15" applyFont="1" applyFill="1" applyBorder="1" applyAlignment="1" applyProtection="1">
      <alignment horizontal="left"/>
      <protection hidden="1"/>
    </xf>
    <xf numFmtId="0" fontId="29" fillId="14" borderId="36" xfId="15" applyFont="1" applyFill="1" applyBorder="1" applyAlignment="1" applyProtection="1">
      <alignment horizontal="left"/>
      <protection hidden="1"/>
    </xf>
    <xf numFmtId="164" fontId="31" fillId="14" borderId="9" xfId="2" applyNumberFormat="1" applyFont="1" applyFill="1" applyBorder="1" applyProtection="1">
      <protection hidden="1"/>
    </xf>
    <xf numFmtId="164" fontId="31" fillId="14" borderId="1" xfId="2" applyNumberFormat="1" applyFont="1" applyFill="1" applyBorder="1" applyProtection="1">
      <protection hidden="1"/>
    </xf>
    <xf numFmtId="164" fontId="31" fillId="14" borderId="36" xfId="2" applyNumberFormat="1" applyFont="1" applyFill="1" applyBorder="1" applyProtection="1">
      <protection hidden="1"/>
    </xf>
    <xf numFmtId="164" fontId="31" fillId="14" borderId="42" xfId="2" applyNumberFormat="1" applyFont="1" applyFill="1" applyBorder="1" applyProtection="1">
      <protection hidden="1"/>
    </xf>
    <xf numFmtId="164" fontId="31" fillId="14" borderId="21" xfId="2" applyNumberFormat="1" applyFont="1" applyFill="1" applyBorder="1" applyProtection="1">
      <protection hidden="1"/>
    </xf>
    <xf numFmtId="164" fontId="31" fillId="14" borderId="48" xfId="2" applyNumberFormat="1" applyFont="1" applyFill="1" applyBorder="1" applyProtection="1">
      <protection hidden="1"/>
    </xf>
    <xf numFmtId="0" fontId="30" fillId="15" borderId="7" xfId="15" applyFont="1" applyFill="1" applyBorder="1" applyAlignment="1" applyProtection="1">
      <protection hidden="1"/>
    </xf>
    <xf numFmtId="0" fontId="29" fillId="15" borderId="34" xfId="15" applyFont="1" applyFill="1" applyBorder="1" applyAlignment="1" applyProtection="1">
      <alignment horizontal="left"/>
      <protection hidden="1"/>
    </xf>
    <xf numFmtId="165" fontId="30" fillId="15" borderId="32" xfId="10" applyNumberFormat="1" applyFont="1" applyFill="1" applyBorder="1" applyProtection="1">
      <protection hidden="1"/>
    </xf>
    <xf numFmtId="165" fontId="30" fillId="15" borderId="18" xfId="10" applyNumberFormat="1" applyFont="1" applyFill="1" applyBorder="1" applyProtection="1">
      <protection hidden="1"/>
    </xf>
    <xf numFmtId="165" fontId="30" fillId="15" borderId="11" xfId="10" applyNumberFormat="1" applyFont="1" applyFill="1" applyBorder="1" applyProtection="1">
      <protection hidden="1"/>
    </xf>
    <xf numFmtId="165" fontId="30" fillId="15" borderId="34" xfId="10" applyNumberFormat="1" applyFont="1" applyFill="1" applyBorder="1" applyProtection="1">
      <protection hidden="1"/>
    </xf>
    <xf numFmtId="0" fontId="29" fillId="0" borderId="0" xfId="15" applyFont="1" applyFill="1" applyBorder="1" applyAlignment="1" applyProtection="1">
      <alignment horizontal="left"/>
      <protection hidden="1"/>
    </xf>
    <xf numFmtId="165" fontId="31" fillId="0" borderId="0" xfId="10" applyNumberFormat="1" applyFont="1" applyFill="1" applyBorder="1" applyProtection="1">
      <protection hidden="1"/>
    </xf>
    <xf numFmtId="0" fontId="29" fillId="0" borderId="0" xfId="15" applyFont="1" applyFill="1" applyBorder="1" applyAlignment="1" applyProtection="1">
      <protection hidden="1"/>
    </xf>
    <xf numFmtId="0" fontId="30" fillId="15" borderId="7" xfId="15" applyFont="1" applyFill="1" applyBorder="1" applyAlignment="1" applyProtection="1">
      <alignment horizontal="left" vertical="center"/>
      <protection hidden="1"/>
    </xf>
    <xf numFmtId="0" fontId="29" fillId="15" borderId="34" xfId="15" applyFont="1" applyFill="1" applyBorder="1" applyAlignment="1" applyProtection="1">
      <alignment horizontal="left" vertical="center"/>
      <protection hidden="1"/>
    </xf>
    <xf numFmtId="165" fontId="29" fillId="0" borderId="0" xfId="10" applyNumberFormat="1" applyFont="1" applyFill="1" applyBorder="1" applyAlignment="1" applyProtection="1">
      <alignment vertical="center"/>
      <protection hidden="1"/>
    </xf>
    <xf numFmtId="165" fontId="30" fillId="15" borderId="32" xfId="10" applyNumberFormat="1" applyFont="1" applyFill="1" applyBorder="1" applyAlignment="1" applyProtection="1">
      <alignment vertical="center"/>
      <protection hidden="1"/>
    </xf>
    <xf numFmtId="165" fontId="30" fillId="15" borderId="18" xfId="10" applyNumberFormat="1" applyFont="1" applyFill="1" applyBorder="1" applyAlignment="1" applyProtection="1">
      <alignment vertical="center"/>
      <protection hidden="1"/>
    </xf>
    <xf numFmtId="0" fontId="29" fillId="0" borderId="0" xfId="15" applyFont="1" applyAlignment="1" applyProtection="1">
      <alignment vertical="center"/>
      <protection locked="0"/>
    </xf>
    <xf numFmtId="165" fontId="29" fillId="0" borderId="0" xfId="10" applyNumberFormat="1" applyFont="1" applyFill="1" applyBorder="1" applyProtection="1">
      <protection locked="0"/>
    </xf>
    <xf numFmtId="165" fontId="30" fillId="15" borderId="34" xfId="10" applyNumberFormat="1" applyFont="1" applyFill="1" applyBorder="1" applyAlignment="1" applyProtection="1">
      <alignment vertical="center"/>
      <protection hidden="1"/>
    </xf>
    <xf numFmtId="165" fontId="31" fillId="0" borderId="31" xfId="10" applyNumberFormat="1" applyFont="1" applyFill="1" applyBorder="1" applyProtection="1">
      <protection hidden="1"/>
    </xf>
    <xf numFmtId="165" fontId="30" fillId="15" borderId="6" xfId="10" applyNumberFormat="1" applyFont="1" applyFill="1" applyBorder="1" applyProtection="1">
      <protection hidden="1"/>
    </xf>
    <xf numFmtId="0" fontId="6" fillId="0" borderId="0" xfId="13" applyFont="1" applyFill="1" applyBorder="1" applyAlignment="1" applyProtection="1">
      <alignment horizontal="centerContinuous" vertical="center" wrapText="1"/>
      <protection hidden="1"/>
    </xf>
    <xf numFmtId="164" fontId="0" fillId="0" borderId="0" xfId="0" applyNumberFormat="1"/>
    <xf numFmtId="165" fontId="31" fillId="0" borderId="54" xfId="10" applyNumberFormat="1" applyFont="1" applyFill="1" applyBorder="1" applyProtection="1">
      <protection hidden="1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9" fillId="0" borderId="0" xfId="0" applyFont="1" applyFill="1" applyProtection="1">
      <protection hidden="1"/>
    </xf>
    <xf numFmtId="0" fontId="9" fillId="0" borderId="0" xfId="0" applyFont="1" applyFill="1" applyProtection="1">
      <protection locked="0"/>
    </xf>
    <xf numFmtId="164" fontId="9" fillId="0" borderId="0" xfId="0" applyNumberFormat="1" applyFont="1" applyFill="1" applyProtection="1">
      <protection locked="0"/>
    </xf>
    <xf numFmtId="0" fontId="7" fillId="15" borderId="7" xfId="0" applyFont="1" applyFill="1" applyBorder="1" applyAlignment="1">
      <alignment horizontal="center" wrapText="1"/>
    </xf>
    <xf numFmtId="0" fontId="7" fillId="15" borderId="10" xfId="0" applyFont="1" applyFill="1" applyBorder="1" applyAlignment="1">
      <alignment horizontal="center" wrapText="1"/>
    </xf>
    <xf numFmtId="0" fontId="7" fillId="15" borderId="34" xfId="0" applyFont="1" applyFill="1" applyBorder="1" applyAlignment="1">
      <alignment horizontal="center" wrapText="1"/>
    </xf>
    <xf numFmtId="0" fontId="7" fillId="13" borderId="7" xfId="0" applyFont="1" applyFill="1" applyBorder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13" borderId="34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34" xfId="0" applyFont="1" applyFill="1" applyBorder="1" applyAlignment="1">
      <alignment horizontal="center"/>
    </xf>
    <xf numFmtId="0" fontId="7" fillId="15" borderId="46" xfId="13" quotePrefix="1" applyFont="1" applyFill="1" applyBorder="1" applyAlignment="1" applyProtection="1">
      <alignment horizontal="center" vertical="center" wrapText="1"/>
      <protection hidden="1"/>
    </xf>
    <xf numFmtId="0" fontId="7" fillId="4" borderId="13" xfId="13" quotePrefix="1" applyFont="1" applyFill="1" applyBorder="1" applyAlignment="1" applyProtection="1">
      <alignment horizontal="center" vertical="center" wrapText="1"/>
      <protection hidden="1"/>
    </xf>
    <xf numFmtId="0" fontId="7" fillId="15" borderId="47" xfId="13" quotePrefix="1" applyFont="1" applyFill="1" applyBorder="1" applyAlignment="1" applyProtection="1">
      <alignment horizontal="center" vertical="center" wrapText="1"/>
      <protection hidden="1"/>
    </xf>
    <xf numFmtId="0" fontId="24" fillId="3" borderId="19" xfId="15" applyFill="1" applyBorder="1" applyAlignment="1" applyProtection="1">
      <alignment horizontal="left"/>
      <protection locked="0"/>
    </xf>
    <xf numFmtId="0" fontId="24" fillId="3" borderId="35" xfId="15" applyFill="1" applyBorder="1" applyAlignment="1" applyProtection="1">
      <alignment horizontal="left"/>
      <protection locked="0"/>
    </xf>
    <xf numFmtId="0" fontId="0" fillId="4" borderId="52" xfId="0" applyFill="1" applyBorder="1" applyAlignment="1" applyProtection="1">
      <alignment horizontal="center" vertical="center" textRotation="90"/>
      <protection locked="0"/>
    </xf>
    <xf numFmtId="0" fontId="0" fillId="4" borderId="53" xfId="0" applyFill="1" applyBorder="1" applyAlignment="1" applyProtection="1">
      <alignment horizontal="center" vertical="center" textRotation="90"/>
      <protection locked="0"/>
    </xf>
    <xf numFmtId="0" fontId="0" fillId="4" borderId="26" xfId="0" applyFill="1" applyBorder="1" applyAlignment="1" applyProtection="1">
      <alignment horizontal="center" vertical="center" textRotation="90"/>
      <protection locked="0"/>
    </xf>
    <xf numFmtId="0" fontId="24" fillId="4" borderId="52" xfId="15" applyFill="1" applyBorder="1" applyAlignment="1" applyProtection="1">
      <alignment horizontal="center" vertical="center" textRotation="90"/>
      <protection locked="0"/>
    </xf>
    <xf numFmtId="0" fontId="24" fillId="4" borderId="53" xfId="15" applyFill="1" applyBorder="1" applyAlignment="1" applyProtection="1">
      <alignment horizontal="center" vertical="center" textRotation="90"/>
      <protection locked="0"/>
    </xf>
    <xf numFmtId="0" fontId="24" fillId="4" borderId="26" xfId="15" applyFill="1" applyBorder="1" applyAlignment="1" applyProtection="1">
      <alignment horizontal="center" vertical="center" textRotation="90"/>
      <protection locked="0"/>
    </xf>
    <xf numFmtId="0" fontId="24" fillId="4" borderId="46" xfId="15" applyFill="1" applyBorder="1" applyAlignment="1" applyProtection="1">
      <alignment horizontal="center" vertical="center" textRotation="90"/>
      <protection hidden="1"/>
    </xf>
    <xf numFmtId="0" fontId="24" fillId="4" borderId="47" xfId="15" applyFill="1" applyBorder="1" applyAlignment="1" applyProtection="1">
      <alignment horizontal="center" vertical="center" textRotation="90"/>
      <protection hidden="1"/>
    </xf>
    <xf numFmtId="0" fontId="24" fillId="4" borderId="54" xfId="15" applyFill="1" applyBorder="1" applyAlignment="1" applyProtection="1">
      <alignment horizontal="center" vertical="center" textRotation="90"/>
      <protection hidden="1"/>
    </xf>
    <xf numFmtId="0" fontId="24" fillId="4" borderId="31" xfId="15" applyFill="1" applyBorder="1" applyAlignment="1" applyProtection="1">
      <alignment horizontal="center" vertical="center" textRotation="90"/>
      <protection hidden="1"/>
    </xf>
    <xf numFmtId="0" fontId="24" fillId="4" borderId="27" xfId="15" applyFill="1" applyBorder="1" applyAlignment="1" applyProtection="1">
      <alignment horizontal="center" vertical="center" textRotation="90"/>
      <protection hidden="1"/>
    </xf>
    <xf numFmtId="0" fontId="24" fillId="4" borderId="51" xfId="15" applyFill="1" applyBorder="1" applyAlignment="1" applyProtection="1">
      <alignment horizontal="center" vertical="center" textRotation="90"/>
      <protection hidden="1"/>
    </xf>
    <xf numFmtId="1" fontId="6" fillId="0" borderId="7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34" xfId="0" applyNumberFormat="1" applyFont="1" applyBorder="1" applyAlignment="1" applyProtection="1">
      <alignment horizontal="center"/>
      <protection hidden="1"/>
    </xf>
    <xf numFmtId="0" fontId="5" fillId="0" borderId="1" xfId="14" applyNumberFormat="1" applyFont="1" applyFill="1" applyBorder="1" applyProtection="1">
      <protection hidden="1"/>
    </xf>
    <xf numFmtId="43" fontId="12" fillId="0" borderId="1" xfId="14" applyNumberFormat="1" applyFont="1" applyFill="1" applyBorder="1" applyAlignment="1" applyProtection="1">
      <alignment horizontal="left"/>
      <protection hidden="1"/>
    </xf>
    <xf numFmtId="44" fontId="12" fillId="0" borderId="1" xfId="14" applyNumberFormat="1" applyFont="1" applyFill="1" applyBorder="1" applyAlignment="1" applyProtection="1">
      <alignment horizontal="left"/>
      <protection hidden="1"/>
    </xf>
    <xf numFmtId="165" fontId="7" fillId="0" borderId="1" xfId="10" applyNumberFormat="1" applyFont="1" applyFill="1" applyBorder="1" applyAlignment="1" applyProtection="1">
      <alignment horizontal="left"/>
      <protection hidden="1"/>
    </xf>
    <xf numFmtId="164" fontId="7" fillId="0" borderId="24" xfId="1" applyNumberFormat="1" applyFont="1" applyFill="1" applyBorder="1" applyAlignment="1" applyProtection="1">
      <alignment horizontal="left"/>
      <protection hidden="1"/>
    </xf>
    <xf numFmtId="0" fontId="5" fillId="0" borderId="24" xfId="14" applyNumberFormat="1" applyFont="1" applyFill="1" applyBorder="1" applyProtection="1">
      <protection hidden="1"/>
    </xf>
    <xf numFmtId="0" fontId="24" fillId="0" borderId="29" xfId="15" applyFont="1" applyFill="1" applyBorder="1" applyAlignment="1" applyProtection="1">
      <alignment horizontal="left"/>
      <protection hidden="1"/>
    </xf>
    <xf numFmtId="0" fontId="24" fillId="0" borderId="35" xfId="15" applyFill="1" applyBorder="1" applyAlignment="1" applyProtection="1">
      <alignment horizontal="left"/>
      <protection hidden="1"/>
    </xf>
    <xf numFmtId="0" fontId="24" fillId="0" borderId="3" xfId="15" applyFont="1" applyFill="1" applyBorder="1" applyAlignment="1" applyProtection="1">
      <alignment horizontal="left"/>
      <protection hidden="1"/>
    </xf>
    <xf numFmtId="0" fontId="24" fillId="0" borderId="36" xfId="15" applyFill="1" applyBorder="1" applyAlignment="1" applyProtection="1">
      <alignment horizontal="left"/>
      <protection hidden="1"/>
    </xf>
    <xf numFmtId="0" fontId="24" fillId="0" borderId="49" xfId="15" applyFont="1" applyFill="1" applyBorder="1" applyAlignment="1" applyProtection="1">
      <alignment horizontal="left"/>
      <protection hidden="1"/>
    </xf>
    <xf numFmtId="0" fontId="24" fillId="0" borderId="38" xfId="15" applyFill="1" applyBorder="1" applyAlignment="1" applyProtection="1">
      <alignment horizontal="left"/>
      <protection hidden="1"/>
    </xf>
    <xf numFmtId="0" fontId="24" fillId="0" borderId="37" xfId="15" applyFont="1" applyFill="1" applyBorder="1" applyAlignment="1" applyProtection="1">
      <alignment horizontal="left"/>
      <protection hidden="1"/>
    </xf>
    <xf numFmtId="0" fontId="19" fillId="0" borderId="7" xfId="15" applyFont="1" applyFill="1" applyBorder="1" applyAlignment="1" applyProtection="1">
      <alignment horizontal="left" indent="2"/>
      <protection hidden="1"/>
    </xf>
    <xf numFmtId="0" fontId="24" fillId="0" borderId="34" xfId="15" applyFill="1" applyBorder="1" applyAlignment="1" applyProtection="1">
      <alignment horizontal="left"/>
      <protection hidden="1"/>
    </xf>
    <xf numFmtId="165" fontId="16" fillId="0" borderId="32" xfId="10" applyNumberFormat="1" applyFont="1" applyFill="1" applyBorder="1" applyProtection="1">
      <protection hidden="1"/>
    </xf>
    <xf numFmtId="164" fontId="11" fillId="0" borderId="23" xfId="2" applyNumberFormat="1" applyFont="1" applyFill="1" applyBorder="1" applyProtection="1">
      <protection locked="0"/>
    </xf>
    <xf numFmtId="165" fontId="11" fillId="0" borderId="22" xfId="10" applyNumberFormat="1" applyFont="1" applyFill="1" applyBorder="1" applyProtection="1">
      <protection hidden="1"/>
    </xf>
    <xf numFmtId="165" fontId="17" fillId="0" borderId="22" xfId="10" applyNumberFormat="1" applyFont="1" applyFill="1" applyBorder="1" applyProtection="1">
      <protection hidden="1"/>
    </xf>
    <xf numFmtId="165" fontId="17" fillId="0" borderId="35" xfId="10" applyNumberFormat="1" applyFont="1" applyFill="1" applyBorder="1" applyProtection="1">
      <protection hidden="1"/>
    </xf>
    <xf numFmtId="164" fontId="11" fillId="0" borderId="9" xfId="2" applyNumberFormat="1" applyFont="1" applyFill="1" applyBorder="1" applyProtection="1">
      <protection locked="0"/>
    </xf>
    <xf numFmtId="0" fontId="0" fillId="0" borderId="28" xfId="0" applyBorder="1"/>
    <xf numFmtId="0" fontId="0" fillId="0" borderId="55" xfId="0" applyBorder="1"/>
  </cellXfs>
  <cellStyles count="33">
    <cellStyle name="Comma" xfId="1" builtinId="3"/>
    <cellStyle name="Comma 2" xfId="2"/>
    <cellStyle name="Comma 2 2" xfId="3"/>
    <cellStyle name="Comma 2 2 2" xfId="4"/>
    <cellStyle name="Comma 2 3" xfId="5"/>
    <cellStyle name="Comma 3" xfId="6"/>
    <cellStyle name="Comma 4" xfId="7"/>
    <cellStyle name="Comma 5" xfId="8"/>
    <cellStyle name="Comma 5 2" xfId="9"/>
    <cellStyle name="Comma 5 2 2" xfId="21"/>
    <cellStyle name="Comma 5 2 3" xfId="27"/>
    <cellStyle name="Comma 5 3" xfId="20"/>
    <cellStyle name="Comma 5 4" xfId="26"/>
    <cellStyle name="Currency" xfId="10" builtinId="4"/>
    <cellStyle name="Currency 2" xfId="11"/>
    <cellStyle name="Currency 2 2" xfId="12"/>
    <cellStyle name="Currency 2 2 2" xfId="23"/>
    <cellStyle name="Currency 2 2 3" xfId="29"/>
    <cellStyle name="Currency 2 3" xfId="22"/>
    <cellStyle name="Currency 2 4" xfId="28"/>
    <cellStyle name="Normal" xfId="0" builtinId="0"/>
    <cellStyle name="Normal 13" xfId="32"/>
    <cellStyle name="Normal 2" xfId="13"/>
    <cellStyle name="Normal 2 2" xfId="14"/>
    <cellStyle name="Normal 3" xfId="15"/>
    <cellStyle name="Normal 4" xfId="16"/>
    <cellStyle name="Normal 4 2" xfId="17"/>
    <cellStyle name="Normal 4 2 2" xfId="25"/>
    <cellStyle name="Normal 4 2 3" xfId="31"/>
    <cellStyle name="Normal 4 3" xfId="24"/>
    <cellStyle name="Normal 4 4" xfId="30"/>
    <cellStyle name="Percent" xfId="18" builtinId="5"/>
    <cellStyle name="Percent 2" xfId="19"/>
  </cellStyles>
  <dxfs count="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66CCFF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piccol/My%20Documents/Innovation%20Schools/Schools/DCIS%20ES%202.2.11%20with%20Ed%20Labs%20tutoring%20ext%20year%20da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kotask/My%20Documents/matrix%20flat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LEY/Chart%20of%20Accoun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Calculations"/>
      <sheetName val="Revenue"/>
      <sheetName val="Staffing Tool"/>
      <sheetName val="Non-Salary"/>
      <sheetName val="Totals"/>
      <sheetName val="AVERAGE SALARY LOOKUP"/>
      <sheetName val="INPUT SUMMARY"/>
    </sheetNames>
    <sheetDataSet>
      <sheetData sheetId="0">
        <row r="4">
          <cell r="D4">
            <v>0</v>
          </cell>
          <cell r="E4">
            <v>0.01</v>
          </cell>
          <cell r="F4">
            <v>0.01</v>
          </cell>
          <cell r="G4">
            <v>0.01</v>
          </cell>
          <cell r="H4">
            <v>0.01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Object"/>
    </sheetNames>
    <sheetDataSet>
      <sheetData sheetId="0">
        <row r="1">
          <cell r="A1" t="str">
            <v>Lawson_JC</v>
          </cell>
          <cell r="B1" t="str">
            <v>JC_DESCR</v>
          </cell>
        </row>
        <row r="2">
          <cell r="A2">
            <v>107</v>
          </cell>
          <cell r="B2" t="str">
            <v>CHIEF ACADEMIC OFFICER</v>
          </cell>
        </row>
        <row r="3">
          <cell r="A3">
            <v>108</v>
          </cell>
          <cell r="B3" t="str">
            <v>CHIEF OF STAFF</v>
          </cell>
        </row>
        <row r="4">
          <cell r="A4">
            <v>110</v>
          </cell>
          <cell r="B4" t="str">
            <v>CHIEF FINANCIAL OFFICER</v>
          </cell>
        </row>
        <row r="5">
          <cell r="A5">
            <v>111</v>
          </cell>
          <cell r="B5" t="str">
            <v>SR ACADEMIC POLICY ADVISOR</v>
          </cell>
        </row>
        <row r="6">
          <cell r="A6">
            <v>112</v>
          </cell>
          <cell r="B6" t="str">
            <v>ASST TO THE SUPT, COMM PARTNER</v>
          </cell>
        </row>
        <row r="7">
          <cell r="A7">
            <v>114</v>
          </cell>
          <cell r="B7" t="str">
            <v>CHIEF TECHNOLOGY OFFICER</v>
          </cell>
        </row>
        <row r="8">
          <cell r="A8">
            <v>118</v>
          </cell>
          <cell r="B8" t="str">
            <v>DEPUTY TO THE CHIEF ACADEM OFF</v>
          </cell>
        </row>
        <row r="9">
          <cell r="A9">
            <v>119</v>
          </cell>
          <cell r="B9" t="str">
            <v>CHIEF ACADEMIC OFFICER</v>
          </cell>
        </row>
        <row r="10">
          <cell r="A10">
            <v>120</v>
          </cell>
          <cell r="B10" t="str">
            <v>SUPT, ASST COMMUNITY PART</v>
          </cell>
        </row>
        <row r="11">
          <cell r="A11">
            <v>121</v>
          </cell>
          <cell r="B11" t="str">
            <v>GENERAL COUNSEL</v>
          </cell>
        </row>
        <row r="12">
          <cell r="A12">
            <v>122</v>
          </cell>
          <cell r="B12" t="str">
            <v>SUPT, INSTRUCTIONAL</v>
          </cell>
        </row>
        <row r="13">
          <cell r="A13">
            <v>124</v>
          </cell>
          <cell r="B13" t="str">
            <v>DIR, PROC REENGR/QUAL ASSUR</v>
          </cell>
        </row>
        <row r="14">
          <cell r="A14">
            <v>125</v>
          </cell>
          <cell r="B14" t="str">
            <v>SUPERINTENDENT</v>
          </cell>
        </row>
        <row r="15">
          <cell r="A15">
            <v>126</v>
          </cell>
          <cell r="B15" t="str">
            <v>CHIEF HUMAN RESOURCES OFFICER</v>
          </cell>
        </row>
        <row r="16">
          <cell r="A16">
            <v>127</v>
          </cell>
          <cell r="B16" t="str">
            <v>CHIEF STRATEGY OFFICER</v>
          </cell>
        </row>
        <row r="17">
          <cell r="A17">
            <v>128</v>
          </cell>
          <cell r="B17" t="str">
            <v>DEPUTY CHIEF STRATEGY OFF</v>
          </cell>
        </row>
        <row r="18">
          <cell r="A18">
            <v>130</v>
          </cell>
          <cell r="B18" t="str">
            <v>SUPT, ASST ADMIN SERVICES</v>
          </cell>
        </row>
        <row r="19">
          <cell r="A19">
            <v>131</v>
          </cell>
          <cell r="B19" t="str">
            <v>SENIOR OFFICER/COUNSEL</v>
          </cell>
        </row>
        <row r="20">
          <cell r="A20">
            <v>140</v>
          </cell>
          <cell r="B20" t="str">
            <v>SUPT, ASST BUDGET &amp; FINANCE</v>
          </cell>
        </row>
        <row r="21">
          <cell r="A21">
            <v>150</v>
          </cell>
          <cell r="B21" t="str">
            <v>SUPT, ASST RESCH &amp; PLANNING</v>
          </cell>
        </row>
        <row r="22">
          <cell r="A22">
            <v>160</v>
          </cell>
          <cell r="B22" t="str">
            <v>SUPT, ASST STUDENT SERVICES</v>
          </cell>
        </row>
        <row r="23">
          <cell r="A23">
            <v>170</v>
          </cell>
          <cell r="B23" t="str">
            <v>SUPT, AREA</v>
          </cell>
        </row>
        <row r="24">
          <cell r="A24">
            <v>180</v>
          </cell>
          <cell r="B24" t="str">
            <v>SUPT, ASST AREA</v>
          </cell>
        </row>
        <row r="25">
          <cell r="A25">
            <v>209</v>
          </cell>
          <cell r="B25" t="str">
            <v>PRIN, ASST ON SPEC ASSIGN</v>
          </cell>
        </row>
        <row r="26">
          <cell r="A26">
            <v>210</v>
          </cell>
          <cell r="B26" t="str">
            <v>PRINCIPAL, ASST ELEM SCH   (INTERIM)</v>
          </cell>
        </row>
        <row r="27">
          <cell r="A27">
            <v>210</v>
          </cell>
          <cell r="B27" t="str">
            <v>PRINCIPAL, ASST ELEM SCH</v>
          </cell>
        </row>
        <row r="28">
          <cell r="A28">
            <v>211</v>
          </cell>
          <cell r="B28" t="str">
            <v>PRINCIPAL, ASST HIGH SCH   (INTERIM)</v>
          </cell>
        </row>
        <row r="29">
          <cell r="A29">
            <v>211</v>
          </cell>
          <cell r="B29" t="str">
            <v>PRINCIPAL, ASST HIGH SCH</v>
          </cell>
        </row>
        <row r="30">
          <cell r="A30">
            <v>212</v>
          </cell>
          <cell r="B30" t="str">
            <v>DIR, EGOS</v>
          </cell>
        </row>
        <row r="31">
          <cell r="A31">
            <v>213</v>
          </cell>
          <cell r="B31" t="str">
            <v>PRINCIPAL, ASST MIDDLE SCH</v>
          </cell>
        </row>
        <row r="32">
          <cell r="A32">
            <v>213</v>
          </cell>
          <cell r="B32" t="str">
            <v>PRINCIPAL, ASST MIDDLE SCH   (INTERIM)</v>
          </cell>
        </row>
        <row r="33">
          <cell r="A33">
            <v>215</v>
          </cell>
          <cell r="B33" t="str">
            <v>ASSOC DIRECTOR, CERTIF</v>
          </cell>
        </row>
        <row r="34">
          <cell r="A34">
            <v>216</v>
          </cell>
          <cell r="B34" t="str">
            <v>MANAGER, EGOS</v>
          </cell>
        </row>
        <row r="35">
          <cell r="A35">
            <v>218</v>
          </cell>
          <cell r="B35" t="str">
            <v>MANAGER, EGOS TRAINING</v>
          </cell>
        </row>
        <row r="36">
          <cell r="A36">
            <v>237</v>
          </cell>
          <cell r="B36" t="str">
            <v>EXEC DIR, OFFICE OF NEW SCHOOLS</v>
          </cell>
        </row>
        <row r="37">
          <cell r="A37">
            <v>239</v>
          </cell>
          <cell r="B37" t="str">
            <v>PRINCIPAL, ALTERNATIVE 204</v>
          </cell>
        </row>
        <row r="38">
          <cell r="A38">
            <v>240</v>
          </cell>
          <cell r="B38" t="str">
            <v>PRINCIPAL, EGOS II</v>
          </cell>
        </row>
        <row r="39">
          <cell r="A39">
            <v>241</v>
          </cell>
          <cell r="B39" t="str">
            <v>PRINCIPAL, HIGH SCH LVL II</v>
          </cell>
        </row>
        <row r="40">
          <cell r="A40">
            <v>242</v>
          </cell>
          <cell r="B40" t="str">
            <v>PRINCIPAL, SPECIAL ASSGN</v>
          </cell>
        </row>
        <row r="41">
          <cell r="A41">
            <v>243</v>
          </cell>
          <cell r="B41" t="str">
            <v>PRINCIPAL, EGOS  I</v>
          </cell>
        </row>
        <row r="42">
          <cell r="A42">
            <v>244</v>
          </cell>
          <cell r="B42" t="str">
            <v>PRINCIPAL, ELEMENTARY</v>
          </cell>
        </row>
        <row r="43">
          <cell r="A43">
            <v>244</v>
          </cell>
          <cell r="B43" t="str">
            <v>PRINCIPAL, ELEMENTARY   (INTERIM)</v>
          </cell>
        </row>
        <row r="44">
          <cell r="A44">
            <v>245</v>
          </cell>
          <cell r="B44" t="str">
            <v>PRINCIPAL, HIGH SCHOOL   (INTERIM)</v>
          </cell>
        </row>
        <row r="45">
          <cell r="A45">
            <v>245</v>
          </cell>
          <cell r="B45" t="str">
            <v>PRINCIPAL, HIGH SCHOOL</v>
          </cell>
        </row>
        <row r="46">
          <cell r="A46">
            <v>246</v>
          </cell>
          <cell r="B46" t="str">
            <v>PRINCIPAL, MIDDLE SCHOOL</v>
          </cell>
        </row>
        <row r="47">
          <cell r="A47">
            <v>246</v>
          </cell>
          <cell r="B47" t="str">
            <v>PRINCIPAL, MIDDLE SCHOOL   (INTERIM)</v>
          </cell>
        </row>
        <row r="48">
          <cell r="A48">
            <v>249</v>
          </cell>
          <cell r="B48" t="str">
            <v>PROJECT MANAGER</v>
          </cell>
        </row>
        <row r="49">
          <cell r="A49">
            <v>250</v>
          </cell>
          <cell r="B49" t="str">
            <v>EXEC DIR, TRANSPORTATION</v>
          </cell>
        </row>
        <row r="50">
          <cell r="A50">
            <v>251</v>
          </cell>
          <cell r="B50" t="str">
            <v>EXEC DIR, HUMAN RESOURCES</v>
          </cell>
        </row>
        <row r="51">
          <cell r="A51">
            <v>252</v>
          </cell>
          <cell r="B51" t="str">
            <v>EXEC DIR, FACILITY MGMT</v>
          </cell>
        </row>
        <row r="52">
          <cell r="A52">
            <v>254</v>
          </cell>
          <cell r="B52" t="str">
            <v>EXEC DIR, CURR/INSTRC SVCS</v>
          </cell>
        </row>
        <row r="53">
          <cell r="A53">
            <v>256</v>
          </cell>
          <cell r="B53" t="str">
            <v>EXEC DIR, STUDENT SERVICES</v>
          </cell>
        </row>
        <row r="54">
          <cell r="A54">
            <v>258</v>
          </cell>
          <cell r="B54" t="str">
            <v>DIR, DEPT ENG LANG ACQUIS</v>
          </cell>
        </row>
        <row r="55">
          <cell r="A55">
            <v>260</v>
          </cell>
          <cell r="B55" t="str">
            <v>EXEC DIR, FOOD SERVICES</v>
          </cell>
        </row>
        <row r="56">
          <cell r="A56">
            <v>262</v>
          </cell>
          <cell r="B56" t="str">
            <v>EXEC DIR, ASSESSMT/TESTING</v>
          </cell>
        </row>
        <row r="57">
          <cell r="A57">
            <v>264</v>
          </cell>
          <cell r="B57" t="str">
            <v>DIR, ATHLETICS</v>
          </cell>
        </row>
        <row r="58">
          <cell r="A58">
            <v>265</v>
          </cell>
          <cell r="B58" t="str">
            <v>DIR, ACADEMIC OPERATIONS</v>
          </cell>
        </row>
        <row r="59">
          <cell r="A59">
            <v>266</v>
          </cell>
          <cell r="B59" t="str">
            <v>DIR, EGOS</v>
          </cell>
        </row>
        <row r="60">
          <cell r="A60">
            <v>267</v>
          </cell>
          <cell r="B60" t="str">
            <v>DIR, ALTERNATIVE EDUCATION</v>
          </cell>
        </row>
        <row r="61">
          <cell r="A61">
            <v>268</v>
          </cell>
          <cell r="B61" t="str">
            <v>CHIEF OF SECURITY</v>
          </cell>
        </row>
        <row r="62">
          <cell r="A62">
            <v>269</v>
          </cell>
          <cell r="B62" t="str">
            <v>DIR, SPEC ED/STAFF RELAT</v>
          </cell>
        </row>
        <row r="63">
          <cell r="A63">
            <v>270</v>
          </cell>
          <cell r="B63" t="str">
            <v>DIR, SPECIAL EDUCATION</v>
          </cell>
        </row>
        <row r="64">
          <cell r="A64">
            <v>271</v>
          </cell>
          <cell r="B64" t="str">
            <v>DIR, PRVNTN &amp; INTRVNT INIT</v>
          </cell>
        </row>
        <row r="65">
          <cell r="A65">
            <v>272</v>
          </cell>
          <cell r="B65" t="str">
            <v>DIR, COMMNCTNS/MEDIA RELTNS</v>
          </cell>
        </row>
        <row r="66">
          <cell r="A66">
            <v>273</v>
          </cell>
          <cell r="B66" t="str">
            <v>DIR, EARLY CHILD EDUC</v>
          </cell>
        </row>
        <row r="67">
          <cell r="A67">
            <v>275</v>
          </cell>
          <cell r="B67" t="str">
            <v>DIR, DISTANCE LEARNING</v>
          </cell>
        </row>
        <row r="68">
          <cell r="A68">
            <v>277</v>
          </cell>
          <cell r="B68" t="str">
            <v>DIR, DISTANCE LEARNING</v>
          </cell>
        </row>
        <row r="69">
          <cell r="A69">
            <v>278</v>
          </cell>
          <cell r="B69" t="str">
            <v>DIR, PLANNING &amp; RESEARCH</v>
          </cell>
        </row>
        <row r="70">
          <cell r="A70">
            <v>281</v>
          </cell>
          <cell r="B70" t="str">
            <v>DIRECTOR, STD SVC DATA MGT</v>
          </cell>
        </row>
        <row r="71">
          <cell r="A71">
            <v>282</v>
          </cell>
          <cell r="B71" t="str">
            <v>DIR, PLAN, RESEARCH &amp; INNOV</v>
          </cell>
        </row>
        <row r="72">
          <cell r="A72">
            <v>283</v>
          </cell>
          <cell r="B72" t="str">
            <v>DIR, LEADERSHIP DEVELOPMENT</v>
          </cell>
        </row>
        <row r="73">
          <cell r="A73">
            <v>286</v>
          </cell>
          <cell r="B73" t="str">
            <v>DIRECTOR, SCHOOL OF CHOICE</v>
          </cell>
        </row>
        <row r="74">
          <cell r="A74">
            <v>287</v>
          </cell>
          <cell r="B74" t="str">
            <v>DIR, FINANCE</v>
          </cell>
        </row>
        <row r="75">
          <cell r="A75">
            <v>293</v>
          </cell>
          <cell r="B75" t="str">
            <v>DIR, INSTRUCTIONAL NETWORK</v>
          </cell>
        </row>
        <row r="76">
          <cell r="A76">
            <v>294</v>
          </cell>
          <cell r="B76" t="str">
            <v>DIR, HUMAN RESOURCES</v>
          </cell>
        </row>
        <row r="77">
          <cell r="A77">
            <v>295</v>
          </cell>
          <cell r="B77" t="str">
            <v>DIR, HRIS</v>
          </cell>
        </row>
        <row r="78">
          <cell r="A78">
            <v>297</v>
          </cell>
          <cell r="B78" t="str">
            <v>DIRECTOR, PLANNING</v>
          </cell>
        </row>
        <row r="79">
          <cell r="A79">
            <v>298</v>
          </cell>
          <cell r="B79" t="str">
            <v>ADMINISTRATORS</v>
          </cell>
        </row>
        <row r="80">
          <cell r="A80">
            <v>302</v>
          </cell>
          <cell r="B80" t="str">
            <v>MANAGER II</v>
          </cell>
        </row>
        <row r="81">
          <cell r="A81">
            <v>304</v>
          </cell>
          <cell r="B81" t="str">
            <v>MANAGER IV</v>
          </cell>
        </row>
        <row r="82">
          <cell r="A82">
            <v>310</v>
          </cell>
          <cell r="B82" t="str">
            <v>MANAGER, BALARAT</v>
          </cell>
        </row>
        <row r="83">
          <cell r="A83">
            <v>314</v>
          </cell>
          <cell r="B83" t="str">
            <v>DIR, OPERATIONS &amp; MTCE</v>
          </cell>
        </row>
        <row r="84">
          <cell r="A84">
            <v>318</v>
          </cell>
          <cell r="B84" t="str">
            <v>DIR, LIBRARY MEDIA SVCS</v>
          </cell>
        </row>
        <row r="85">
          <cell r="A85">
            <v>322</v>
          </cell>
          <cell r="B85" t="str">
            <v>DIR, COMMUNITY SCHOOLS</v>
          </cell>
        </row>
        <row r="86">
          <cell r="A86">
            <v>326</v>
          </cell>
          <cell r="B86" t="str">
            <v>DIR, CONSTRUCTION SERVICES</v>
          </cell>
        </row>
        <row r="87">
          <cell r="A87">
            <v>328</v>
          </cell>
          <cell r="B87" t="str">
            <v>DIR, TRANSPORTATION OPER</v>
          </cell>
        </row>
        <row r="88">
          <cell r="A88">
            <v>329</v>
          </cell>
          <cell r="B88" t="str">
            <v>ASST TO THE BOARD OF ED</v>
          </cell>
        </row>
        <row r="89">
          <cell r="A89">
            <v>330</v>
          </cell>
          <cell r="B89" t="str">
            <v>ASST TO THE SUPERINTENDENT</v>
          </cell>
        </row>
        <row r="90">
          <cell r="A90">
            <v>334</v>
          </cell>
          <cell r="B90" t="str">
            <v>SPECIAL ASST TO THE SUPT</v>
          </cell>
        </row>
        <row r="91">
          <cell r="A91">
            <v>335</v>
          </cell>
          <cell r="B91" t="str">
            <v>DIR, CO MEDICAID CONS</v>
          </cell>
        </row>
        <row r="92">
          <cell r="A92">
            <v>345</v>
          </cell>
          <cell r="B92" t="str">
            <v>DIR, TITLE I</v>
          </cell>
        </row>
        <row r="93">
          <cell r="A93">
            <v>348</v>
          </cell>
          <cell r="B93" t="str">
            <v>DEPUTY GENERAL COUNSEL</v>
          </cell>
        </row>
        <row r="94">
          <cell r="A94">
            <v>348</v>
          </cell>
          <cell r="B94" t="str">
            <v>DEPUTY GENL CNSL VAR CONT  (.60 FTE)</v>
          </cell>
        </row>
        <row r="95">
          <cell r="A95">
            <v>352</v>
          </cell>
          <cell r="B95" t="str">
            <v>ASSOCIATE GENERAL COUNSEL</v>
          </cell>
        </row>
        <row r="96">
          <cell r="A96">
            <v>373</v>
          </cell>
          <cell r="B96" t="str">
            <v>ASSISTANT TO THE TREASURER</v>
          </cell>
        </row>
        <row r="97">
          <cell r="A97">
            <v>392</v>
          </cell>
          <cell r="B97" t="str">
            <v>DIR, LITERACY</v>
          </cell>
        </row>
        <row r="98">
          <cell r="A98">
            <v>396</v>
          </cell>
          <cell r="B98" t="str">
            <v>DIR, CURRICULUM/INSTRUCTN</v>
          </cell>
        </row>
        <row r="99">
          <cell r="A99">
            <v>400</v>
          </cell>
          <cell r="B99" t="str">
            <v>MANAGER, SOCIAL WORK SVCS</v>
          </cell>
        </row>
        <row r="100">
          <cell r="A100">
            <v>401</v>
          </cell>
          <cell r="B100" t="str">
            <v>MANAGER, MAST</v>
          </cell>
        </row>
        <row r="101">
          <cell r="A101">
            <v>402</v>
          </cell>
          <cell r="B101" t="str">
            <v>MANAGER, PSYCHOLOGICAL SVC</v>
          </cell>
        </row>
        <row r="102">
          <cell r="A102">
            <v>403</v>
          </cell>
          <cell r="B102" t="str">
            <v>MGR, EDUCATIONAL PROJECT</v>
          </cell>
        </row>
        <row r="103">
          <cell r="A103">
            <v>404</v>
          </cell>
          <cell r="B103" t="str">
            <v>MANAGER, NURSING SERVICES</v>
          </cell>
        </row>
        <row r="104">
          <cell r="A104">
            <v>406</v>
          </cell>
          <cell r="B104" t="str">
            <v>MANAGER, GIFTED/TALENTED</v>
          </cell>
        </row>
        <row r="105">
          <cell r="A105">
            <v>408</v>
          </cell>
          <cell r="B105" t="str">
            <v>MANAGER, SPECIAL ED PROG</v>
          </cell>
        </row>
        <row r="106">
          <cell r="A106">
            <v>410</v>
          </cell>
          <cell r="B106" t="str">
            <v>MANAGER, ECE</v>
          </cell>
        </row>
        <row r="107">
          <cell r="A107">
            <v>415</v>
          </cell>
          <cell r="B107" t="str">
            <v>MANAGER, PROGRAM MANAGEMENT</v>
          </cell>
        </row>
        <row r="108">
          <cell r="A108">
            <v>420</v>
          </cell>
          <cell r="B108" t="str">
            <v>MANAGER, STRATEGY</v>
          </cell>
        </row>
        <row r="109">
          <cell r="A109">
            <v>471</v>
          </cell>
          <cell r="B109" t="str">
            <v>MANAGER, SAFE/DRUG FREE SH</v>
          </cell>
        </row>
        <row r="110">
          <cell r="A110">
            <v>500</v>
          </cell>
          <cell r="B110" t="str">
            <v>MANAGER, PROG EVALUATION</v>
          </cell>
        </row>
        <row r="111">
          <cell r="A111">
            <v>501</v>
          </cell>
          <cell r="B111" t="str">
            <v>MANAGER, SCHOOL OF CHOICE</v>
          </cell>
        </row>
        <row r="112">
          <cell r="A112">
            <v>503</v>
          </cell>
          <cell r="B112" t="str">
            <v>MANAGER, PURCHASING</v>
          </cell>
        </row>
        <row r="113">
          <cell r="A113">
            <v>505</v>
          </cell>
          <cell r="B113" t="str">
            <v>MANAGER, FOOD SERVICES</v>
          </cell>
        </row>
        <row r="114">
          <cell r="A114">
            <v>510</v>
          </cell>
          <cell r="B114" t="str">
            <v>MANAGER, DENVER KIDS INC</v>
          </cell>
        </row>
        <row r="115">
          <cell r="A115">
            <v>512</v>
          </cell>
          <cell r="B115" t="str">
            <v>MANAGER, TITLE I</v>
          </cell>
        </row>
        <row r="116">
          <cell r="A116">
            <v>514</v>
          </cell>
          <cell r="B116" t="str">
            <v>MANAGER, ELA PROGRAM</v>
          </cell>
        </row>
        <row r="117">
          <cell r="A117">
            <v>540</v>
          </cell>
          <cell r="B117" t="str">
            <v>MANAGER I, INSTRUCTIONAL</v>
          </cell>
        </row>
        <row r="118">
          <cell r="A118">
            <v>600</v>
          </cell>
          <cell r="B118" t="str">
            <v>MANAGER, ASSET</v>
          </cell>
        </row>
        <row r="119">
          <cell r="A119">
            <v>601</v>
          </cell>
          <cell r="B119" t="str">
            <v>MANAGER, HUBS</v>
          </cell>
        </row>
        <row r="120">
          <cell r="A120">
            <v>602</v>
          </cell>
          <cell r="B120" t="str">
            <v>MANAGER, FIXED ASSETS</v>
          </cell>
        </row>
        <row r="121">
          <cell r="A121">
            <v>606</v>
          </cell>
          <cell r="B121" t="str">
            <v>MANAGER, ACCOUNTS PAYABLE</v>
          </cell>
        </row>
        <row r="122">
          <cell r="A122">
            <v>607</v>
          </cell>
          <cell r="B122" t="str">
            <v>MANAGER, DISBURSING</v>
          </cell>
        </row>
        <row r="123">
          <cell r="A123">
            <v>608</v>
          </cell>
          <cell r="B123" t="str">
            <v>DIR, BUDGET</v>
          </cell>
        </row>
        <row r="124">
          <cell r="A124">
            <v>609</v>
          </cell>
          <cell r="B124" t="str">
            <v>MANAGER, FIN SVCS SPEC PROJ</v>
          </cell>
        </row>
        <row r="125">
          <cell r="A125">
            <v>610</v>
          </cell>
          <cell r="B125" t="str">
            <v>MANAGER, DISTRIBUTION</v>
          </cell>
        </row>
        <row r="126">
          <cell r="A126">
            <v>611</v>
          </cell>
          <cell r="B126" t="str">
            <v>MGR, EQUIPMENT MAINENANCE</v>
          </cell>
        </row>
        <row r="127">
          <cell r="A127">
            <v>612</v>
          </cell>
          <cell r="B127" t="str">
            <v>MANAGER, FLEET OPERATIONS</v>
          </cell>
        </row>
        <row r="128">
          <cell r="A128">
            <v>614</v>
          </cell>
          <cell r="B128" t="str">
            <v>MANAGER, DUP SVC/MAIL DIST</v>
          </cell>
        </row>
        <row r="129">
          <cell r="A129">
            <v>615</v>
          </cell>
          <cell r="B129" t="str">
            <v>MANAGER, BUSINESS ELEM</v>
          </cell>
        </row>
        <row r="130">
          <cell r="A130">
            <v>616</v>
          </cell>
          <cell r="B130" t="str">
            <v>MANAGER, BUSINESS MS</v>
          </cell>
        </row>
        <row r="131">
          <cell r="A131">
            <v>617</v>
          </cell>
          <cell r="B131" t="str">
            <v>MANAGER, BUSINESS HS</v>
          </cell>
        </row>
        <row r="132">
          <cell r="A132">
            <v>618</v>
          </cell>
          <cell r="B132" t="str">
            <v>SUPV, CONTRACT MANAGEMENT</v>
          </cell>
        </row>
        <row r="133">
          <cell r="A133">
            <v>621</v>
          </cell>
          <cell r="B133" t="str">
            <v>MANAGER, PROGRAM</v>
          </cell>
        </row>
        <row r="134">
          <cell r="A134">
            <v>624</v>
          </cell>
          <cell r="B134" t="str">
            <v>MANAGER, SAFETY</v>
          </cell>
        </row>
        <row r="135">
          <cell r="A135">
            <v>628</v>
          </cell>
          <cell r="B135" t="str">
            <v>MANAGER, ATHLETICS</v>
          </cell>
        </row>
        <row r="136">
          <cell r="A136">
            <v>650</v>
          </cell>
          <cell r="B136" t="str">
            <v>SUPV, INSTITUTIONAL RESEARCH</v>
          </cell>
        </row>
        <row r="137">
          <cell r="A137">
            <v>693</v>
          </cell>
          <cell r="B137" t="str">
            <v>MANAGER, PRODUCT MGMT</v>
          </cell>
        </row>
        <row r="138">
          <cell r="A138">
            <v>694</v>
          </cell>
          <cell r="B138" t="str">
            <v>MANAGER, SR</v>
          </cell>
        </row>
        <row r="139">
          <cell r="A139">
            <v>700</v>
          </cell>
          <cell r="B139" t="str">
            <v>MANAGER, ROUTING OPERATNS</v>
          </cell>
        </row>
        <row r="140">
          <cell r="A140">
            <v>702</v>
          </cell>
          <cell r="B140" t="str">
            <v>MANAGER, TERMINAL OPERATNS</v>
          </cell>
        </row>
        <row r="141">
          <cell r="A141">
            <v>704</v>
          </cell>
          <cell r="B141" t="str">
            <v>MANAGER, TRAFFIC &amp; SAFETY</v>
          </cell>
        </row>
        <row r="142">
          <cell r="A142">
            <v>706</v>
          </cell>
          <cell r="B142" t="str">
            <v>SUPV, DRIVER TRAINING</v>
          </cell>
        </row>
        <row r="143">
          <cell r="A143">
            <v>708</v>
          </cell>
          <cell r="B143" t="str">
            <v>SUPV, DISTRICT WAREHOUSE</v>
          </cell>
        </row>
        <row r="144">
          <cell r="A144">
            <v>711</v>
          </cell>
          <cell r="B144" t="str">
            <v>SUPERVISOR</v>
          </cell>
        </row>
        <row r="145">
          <cell r="A145">
            <v>712</v>
          </cell>
          <cell r="B145" t="str">
            <v>SUPV, SR TRANSP FOREMAN</v>
          </cell>
        </row>
        <row r="146">
          <cell r="A146">
            <v>714</v>
          </cell>
          <cell r="B146" t="str">
            <v>SUPV, DRIVER/ROUTE</v>
          </cell>
        </row>
        <row r="147">
          <cell r="A147">
            <v>715</v>
          </cell>
          <cell r="B147" t="str">
            <v>SUPV, FIXED ASSETS</v>
          </cell>
        </row>
        <row r="148">
          <cell r="A148">
            <v>718</v>
          </cell>
          <cell r="B148" t="str">
            <v>SUPV, ASSISTANT FLEET</v>
          </cell>
        </row>
        <row r="149">
          <cell r="A149">
            <v>720</v>
          </cell>
          <cell r="B149" t="str">
            <v>SUPV, WORKERS COMPENSATION</v>
          </cell>
        </row>
        <row r="150">
          <cell r="A150">
            <v>725</v>
          </cell>
          <cell r="B150" t="str">
            <v>MGR, SCHL OFFICE ELEM</v>
          </cell>
        </row>
        <row r="151">
          <cell r="A151">
            <v>726</v>
          </cell>
          <cell r="B151" t="str">
            <v>MGR, SCHL OFFICE MS</v>
          </cell>
        </row>
        <row r="152">
          <cell r="A152">
            <v>727</v>
          </cell>
          <cell r="B152" t="str">
            <v>MGR, SCHL OFFICE HS</v>
          </cell>
        </row>
        <row r="153">
          <cell r="A153">
            <v>730</v>
          </cell>
          <cell r="B153" t="str">
            <v>SUPV, NURSING SERVICES</v>
          </cell>
        </row>
        <row r="154">
          <cell r="A154">
            <v>740</v>
          </cell>
          <cell r="B154" t="str">
            <v>SUPERVISOR, HUMAN RESOURCES</v>
          </cell>
        </row>
        <row r="155">
          <cell r="A155">
            <v>901</v>
          </cell>
          <cell r="B155" t="str">
            <v>MANAGER, FACILITY I</v>
          </cell>
        </row>
        <row r="156">
          <cell r="A156">
            <v>902</v>
          </cell>
          <cell r="B156" t="str">
            <v>MANAGER, FACILITY II</v>
          </cell>
        </row>
        <row r="157">
          <cell r="A157">
            <v>903</v>
          </cell>
          <cell r="B157" t="str">
            <v>MANAGER, FACILITY III</v>
          </cell>
        </row>
        <row r="158">
          <cell r="A158">
            <v>904</v>
          </cell>
          <cell r="B158" t="str">
            <v>MANAGER, FACILITY PLANNING</v>
          </cell>
        </row>
        <row r="159">
          <cell r="A159">
            <v>906</v>
          </cell>
          <cell r="B159" t="str">
            <v>SUPV, HRIS</v>
          </cell>
        </row>
        <row r="160">
          <cell r="A160">
            <v>908</v>
          </cell>
          <cell r="B160" t="str">
            <v>MANAGER, HRIS</v>
          </cell>
        </row>
        <row r="161">
          <cell r="A161">
            <v>909</v>
          </cell>
          <cell r="B161" t="str">
            <v>DIR, COMP/EMP BENEFITS</v>
          </cell>
        </row>
        <row r="162">
          <cell r="A162">
            <v>915</v>
          </cell>
          <cell r="B162" t="str">
            <v>SUPERVISOR, AREA</v>
          </cell>
        </row>
        <row r="163">
          <cell r="A163">
            <v>920</v>
          </cell>
          <cell r="B163" t="str">
            <v>MANAGER, HUMAN RESOURCES</v>
          </cell>
        </row>
        <row r="164">
          <cell r="A164">
            <v>921</v>
          </cell>
          <cell r="B164" t="str">
            <v>MANAGER, BENEFITS/WC</v>
          </cell>
        </row>
        <row r="165">
          <cell r="A165">
            <v>931</v>
          </cell>
          <cell r="B165" t="str">
            <v>SUPV, PAYROLL</v>
          </cell>
        </row>
        <row r="166">
          <cell r="A166">
            <v>932</v>
          </cell>
          <cell r="B166" t="str">
            <v>SUPV, FOOD SERVICES</v>
          </cell>
        </row>
        <row r="167">
          <cell r="A167">
            <v>933</v>
          </cell>
          <cell r="B167" t="str">
            <v>MANAGER, PAYROLL</v>
          </cell>
        </row>
        <row r="168">
          <cell r="A168">
            <v>936</v>
          </cell>
          <cell r="B168" t="str">
            <v>MANAGER, PRC REENG/PRJ MGT</v>
          </cell>
        </row>
        <row r="169">
          <cell r="A169">
            <v>960</v>
          </cell>
          <cell r="B169" t="str">
            <v>SUPRV, FIELD-SUMMER SCH</v>
          </cell>
        </row>
        <row r="170">
          <cell r="A170">
            <v>1200</v>
          </cell>
          <cell r="B170" t="str">
            <v>CONTROLLER</v>
          </cell>
        </row>
        <row r="171">
          <cell r="A171">
            <v>1202</v>
          </cell>
          <cell r="B171" t="str">
            <v>DIR, PURCHASING</v>
          </cell>
        </row>
        <row r="172">
          <cell r="A172">
            <v>1204</v>
          </cell>
          <cell r="B172" t="str">
            <v>MANAGER, RISK MANAGEMENT</v>
          </cell>
        </row>
        <row r="173">
          <cell r="A173">
            <v>1302</v>
          </cell>
          <cell r="B173" t="str">
            <v>MANAGER, EGOS OPS/FIN PROG</v>
          </cell>
        </row>
        <row r="174">
          <cell r="A174">
            <v>1401</v>
          </cell>
          <cell r="B174" t="str">
            <v>NURSE</v>
          </cell>
        </row>
        <row r="175">
          <cell r="A175">
            <v>1401</v>
          </cell>
          <cell r="B175" t="str">
            <v>NURSE   (JOB SHARE)</v>
          </cell>
        </row>
        <row r="176">
          <cell r="A176">
            <v>1401</v>
          </cell>
          <cell r="B176" t="str">
            <v>NURSE, VAR CONTRACT   (.25 FTE)</v>
          </cell>
        </row>
        <row r="177">
          <cell r="A177">
            <v>1401</v>
          </cell>
          <cell r="B177" t="str">
            <v>NURSE, VAR CONTRACT   (.40 FTE)</v>
          </cell>
        </row>
        <row r="178">
          <cell r="A178">
            <v>1401</v>
          </cell>
          <cell r="B178" t="str">
            <v>NURSE, VAR CONTRACT   (.50 FTE)</v>
          </cell>
        </row>
        <row r="179">
          <cell r="A179">
            <v>1401</v>
          </cell>
          <cell r="B179" t="str">
            <v>NURSE, VAR CONTRACT   (.60 FTE)</v>
          </cell>
        </row>
        <row r="180">
          <cell r="A180">
            <v>1401</v>
          </cell>
          <cell r="B180" t="str">
            <v>NURSE, VAR CONTRACT   (.75 FTE)</v>
          </cell>
        </row>
        <row r="181">
          <cell r="A181">
            <v>1401</v>
          </cell>
          <cell r="B181" t="str">
            <v>NURSE, VAR CONTRACT   (.80 FTE)</v>
          </cell>
        </row>
        <row r="182">
          <cell r="A182">
            <v>1402</v>
          </cell>
          <cell r="B182" t="str">
            <v>NURSE, HOURLY</v>
          </cell>
        </row>
        <row r="183">
          <cell r="A183">
            <v>1403</v>
          </cell>
          <cell r="B183" t="str">
            <v>NURSE-SUMMER SCHOOL</v>
          </cell>
        </row>
        <row r="184">
          <cell r="A184">
            <v>1405</v>
          </cell>
          <cell r="B184" t="str">
            <v>NURSE, DAILY SUB</v>
          </cell>
        </row>
        <row r="185">
          <cell r="A185">
            <v>1406</v>
          </cell>
          <cell r="B185" t="str">
            <v>NURSE, LONG TERM SUB</v>
          </cell>
        </row>
        <row r="186">
          <cell r="A186">
            <v>1419</v>
          </cell>
          <cell r="B186" t="str">
            <v>NURSE, SCHOOL ASSIGNED LTS</v>
          </cell>
        </row>
        <row r="187">
          <cell r="A187">
            <v>1500</v>
          </cell>
          <cell r="B187" t="str">
            <v>OCCUPATIONAL THERAPIST</v>
          </cell>
        </row>
        <row r="188">
          <cell r="A188">
            <v>1500</v>
          </cell>
          <cell r="B188" t="str">
            <v>OCCUPATIONAL THERAPIST   (JOB SHARE)</v>
          </cell>
        </row>
        <row r="189">
          <cell r="A189">
            <v>1500</v>
          </cell>
          <cell r="B189" t="str">
            <v>OCCUP THERAPIST, VAR CONT   (.25 FTE)</v>
          </cell>
        </row>
        <row r="190">
          <cell r="A190">
            <v>1500</v>
          </cell>
          <cell r="B190" t="str">
            <v>OCCUP THERAPIST, VAR CONT   (.40 FTE)</v>
          </cell>
        </row>
        <row r="191">
          <cell r="A191">
            <v>1500</v>
          </cell>
          <cell r="B191" t="str">
            <v>OCCUP THERAPIST, VAR CONT   (.50 FTE)</v>
          </cell>
        </row>
        <row r="192">
          <cell r="A192">
            <v>1500</v>
          </cell>
          <cell r="B192" t="str">
            <v>OCCUP THERAPIST, VAR CONT   (.60 FTE)</v>
          </cell>
        </row>
        <row r="193">
          <cell r="A193">
            <v>1500</v>
          </cell>
          <cell r="B193" t="str">
            <v>OCCUP THERAPIST, VAR CONT   (.75 FTE)</v>
          </cell>
        </row>
        <row r="194">
          <cell r="A194">
            <v>1500</v>
          </cell>
          <cell r="B194" t="str">
            <v>OCCUP THERAPIST, VAR CONT   (.80 FTE)</v>
          </cell>
        </row>
        <row r="195">
          <cell r="A195">
            <v>1501</v>
          </cell>
          <cell r="B195" t="str">
            <v>OCCUPATIONAL THERAPIST, HOURLY</v>
          </cell>
        </row>
        <row r="196">
          <cell r="A196">
            <v>1503</v>
          </cell>
          <cell r="B196" t="str">
            <v>OCCUPATIONAL THERAPIST LTS</v>
          </cell>
        </row>
        <row r="197">
          <cell r="A197">
            <v>1504</v>
          </cell>
          <cell r="B197" t="str">
            <v>OCCUPATIONAL THRPST SUMMER</v>
          </cell>
        </row>
        <row r="198">
          <cell r="A198">
            <v>1511</v>
          </cell>
          <cell r="B198" t="str">
            <v>PSYCHOLOGIST</v>
          </cell>
        </row>
        <row r="199">
          <cell r="A199">
            <v>1511</v>
          </cell>
          <cell r="B199" t="str">
            <v>PSYCHOLOGIST  (JOB SHARE)</v>
          </cell>
        </row>
        <row r="200">
          <cell r="A200">
            <v>1511</v>
          </cell>
          <cell r="B200" t="str">
            <v>PSYCHOLOGIST, VAR CONTRACT   (.25 FTE)</v>
          </cell>
        </row>
        <row r="201">
          <cell r="A201">
            <v>1511</v>
          </cell>
          <cell r="B201" t="str">
            <v>PSYCHOLOGIST, VAR CONTRACT   (.40 FTE)</v>
          </cell>
        </row>
        <row r="202">
          <cell r="A202">
            <v>1511</v>
          </cell>
          <cell r="B202" t="str">
            <v>PSYCHOLOGIST, VAR CONTRACT   (.50 FTE)</v>
          </cell>
        </row>
        <row r="203">
          <cell r="A203">
            <v>1511</v>
          </cell>
          <cell r="B203" t="str">
            <v>PSYCHOLOGIST, VAR CONTRACT   (.60 FTE)</v>
          </cell>
        </row>
        <row r="204">
          <cell r="A204">
            <v>1511</v>
          </cell>
          <cell r="B204" t="str">
            <v>PSYCHOLOGIST, VAR CONTRACT   (.75 FTE)</v>
          </cell>
        </row>
        <row r="205">
          <cell r="A205">
            <v>1511</v>
          </cell>
          <cell r="B205" t="str">
            <v>PSYCHOLOGIST, VAR CONTRACT   (.80 FTE)</v>
          </cell>
        </row>
        <row r="206">
          <cell r="A206">
            <v>1512</v>
          </cell>
          <cell r="B206" t="str">
            <v>PSYCHOLOGIST, HOURLY</v>
          </cell>
        </row>
        <row r="207">
          <cell r="A207">
            <v>1514</v>
          </cell>
          <cell r="B207" t="str">
            <v>PSYCHOLOGIST, DAILY SUB</v>
          </cell>
        </row>
        <row r="208">
          <cell r="A208">
            <v>1519</v>
          </cell>
          <cell r="B208" t="str">
            <v>PSYCHOLOGST, SCHL ASSGN LTS</v>
          </cell>
        </row>
        <row r="209">
          <cell r="A209">
            <v>1520</v>
          </cell>
          <cell r="B209" t="str">
            <v>PHYSICAL THERAPIST</v>
          </cell>
        </row>
        <row r="210">
          <cell r="A210">
            <v>1520</v>
          </cell>
          <cell r="B210" t="str">
            <v>PHYSCL THERAPIST, VAR CONT   (.25 FTE)</v>
          </cell>
        </row>
        <row r="211">
          <cell r="A211">
            <v>1520</v>
          </cell>
          <cell r="B211" t="str">
            <v>PHYSCL THERAPIST, VAR CONT   (.40 FTE)</v>
          </cell>
        </row>
        <row r="212">
          <cell r="A212">
            <v>1520</v>
          </cell>
          <cell r="B212" t="str">
            <v>PHYSCL THERAPIST, VAR CONT   (.50 FTE)</v>
          </cell>
        </row>
        <row r="213">
          <cell r="A213">
            <v>1520</v>
          </cell>
          <cell r="B213" t="str">
            <v>PHYSCL THERAPIST, VAR CONT   (.60 FTE)</v>
          </cell>
        </row>
        <row r="214">
          <cell r="A214">
            <v>1520</v>
          </cell>
          <cell r="B214" t="str">
            <v>PHYSCL THERAPIST, VAR CONT   (.75 FTE)</v>
          </cell>
        </row>
        <row r="215">
          <cell r="A215">
            <v>1520</v>
          </cell>
          <cell r="B215" t="str">
            <v>PHYSCL THERAPIST, VAR CONT   (.80 FTE)</v>
          </cell>
        </row>
        <row r="216">
          <cell r="A216">
            <v>1522</v>
          </cell>
          <cell r="B216" t="str">
            <v>PHYSICAL THERAPIST, HOURLY</v>
          </cell>
        </row>
        <row r="217">
          <cell r="A217">
            <v>1523</v>
          </cell>
          <cell r="B217" t="str">
            <v>PHYSICAL THERAPIST SUMMER</v>
          </cell>
        </row>
        <row r="218">
          <cell r="A218">
            <v>1530</v>
          </cell>
          <cell r="B218" t="str">
            <v>SOCIAL WORKER</v>
          </cell>
        </row>
        <row r="219">
          <cell r="A219">
            <v>1530</v>
          </cell>
          <cell r="B219" t="str">
            <v>SOCIAL WORKER  (JOB SHARE)</v>
          </cell>
        </row>
        <row r="220">
          <cell r="A220">
            <v>1530</v>
          </cell>
          <cell r="B220" t="str">
            <v>SOCIAL WORKER, VAR CONT   (.25 FTE)</v>
          </cell>
        </row>
        <row r="221">
          <cell r="A221">
            <v>1530</v>
          </cell>
          <cell r="B221" t="str">
            <v>SOCIAL WORKER, VAR CONT   (.40 FTE)</v>
          </cell>
        </row>
        <row r="222">
          <cell r="A222">
            <v>1530</v>
          </cell>
          <cell r="B222" t="str">
            <v>SOCIAL WORKER, VAR CONT   (.50 FTE)</v>
          </cell>
        </row>
        <row r="223">
          <cell r="A223">
            <v>1530</v>
          </cell>
          <cell r="B223" t="str">
            <v>SOCIAL WORKER, VAR CONT   (.60 FTE)</v>
          </cell>
        </row>
        <row r="224">
          <cell r="A224">
            <v>1530</v>
          </cell>
          <cell r="B224" t="str">
            <v>SOCIAL WORKER, VAR CONT   (.75 FTE)</v>
          </cell>
        </row>
        <row r="225">
          <cell r="A225">
            <v>1530</v>
          </cell>
          <cell r="B225" t="str">
            <v>SOCIAL WORKER, VAR CONT   (.80 FTE)</v>
          </cell>
        </row>
        <row r="226">
          <cell r="A226">
            <v>1533</v>
          </cell>
          <cell r="B226" t="str">
            <v>SOCIAL WORKER DAILY SUB</v>
          </cell>
        </row>
        <row r="227">
          <cell r="A227">
            <v>1534</v>
          </cell>
          <cell r="B227" t="str">
            <v>SOCIAL WORKER, HOURLY</v>
          </cell>
        </row>
        <row r="228">
          <cell r="A228">
            <v>1535</v>
          </cell>
          <cell r="B228" t="str">
            <v>SOCIAL WORKER LONG TERM SUB</v>
          </cell>
        </row>
        <row r="229">
          <cell r="A229">
            <v>1539</v>
          </cell>
          <cell r="B229" t="str">
            <v>SOCIAL WKR, SCHL ASSGN LTS</v>
          </cell>
        </row>
        <row r="230">
          <cell r="A230">
            <v>1540</v>
          </cell>
          <cell r="B230" t="str">
            <v>SPECIAL EDUCATION ASST</v>
          </cell>
        </row>
        <row r="231">
          <cell r="A231">
            <v>1541</v>
          </cell>
          <cell r="B231" t="str">
            <v>SPECIAL EDUCATION ASST</v>
          </cell>
        </row>
        <row r="232">
          <cell r="A232">
            <v>1541</v>
          </cell>
          <cell r="B232" t="str">
            <v>SPECIAL EDUCATION ASST   (JOB SHARE)</v>
          </cell>
        </row>
        <row r="233">
          <cell r="A233">
            <v>1553</v>
          </cell>
          <cell r="B233" t="str">
            <v>SPEECH LANGUAGE SPECIALIST, HOURLY</v>
          </cell>
        </row>
        <row r="234">
          <cell r="A234">
            <v>1554</v>
          </cell>
          <cell r="B234" t="str">
            <v>SPEECH LANGUAGE SPECIALIST</v>
          </cell>
        </row>
        <row r="235">
          <cell r="A235">
            <v>1554</v>
          </cell>
          <cell r="B235" t="str">
            <v>SPEECH LANGUAGE SPECIALIST   (JOB SHARE)</v>
          </cell>
        </row>
        <row r="236">
          <cell r="A236">
            <v>1554</v>
          </cell>
          <cell r="B236" t="str">
            <v>SPEECH LANG SPC, VAR CONT   (.25 FTE)</v>
          </cell>
        </row>
        <row r="237">
          <cell r="A237">
            <v>1554</v>
          </cell>
          <cell r="B237" t="str">
            <v>SPEECH LANG SPC, VAR CONT   (.40 FTE)</v>
          </cell>
        </row>
        <row r="238">
          <cell r="A238">
            <v>1554</v>
          </cell>
          <cell r="B238" t="str">
            <v>SPEECH LANG SPC, VAR CONT   (.50 FTE)</v>
          </cell>
        </row>
        <row r="239">
          <cell r="A239">
            <v>1554</v>
          </cell>
          <cell r="B239" t="str">
            <v>SPEECH LANG SPC, VAR CONT   (.60 FTE)</v>
          </cell>
        </row>
        <row r="240">
          <cell r="A240">
            <v>1554</v>
          </cell>
          <cell r="B240" t="str">
            <v>SPEECH LANG SPC, VAR CONT   (.75 FTE)</v>
          </cell>
        </row>
        <row r="241">
          <cell r="A241">
            <v>1554</v>
          </cell>
          <cell r="B241" t="str">
            <v>SPEECH LANG SPC, VAR CONT   (.80 FTE)</v>
          </cell>
        </row>
        <row r="242">
          <cell r="A242">
            <v>1556</v>
          </cell>
          <cell r="B242" t="str">
            <v>SPEECH LANG SPC, HRLY</v>
          </cell>
        </row>
        <row r="243">
          <cell r="A243">
            <v>1559</v>
          </cell>
          <cell r="B243" t="str">
            <v>SPEECH LANG SPCL, DAILY SUB</v>
          </cell>
        </row>
        <row r="244">
          <cell r="A244">
            <v>1560</v>
          </cell>
          <cell r="B244" t="str">
            <v>SPEECH LANG SPECLST LT SUB</v>
          </cell>
        </row>
        <row r="245">
          <cell r="A245">
            <v>1563</v>
          </cell>
          <cell r="B245" t="str">
            <v>SPEECH LANG SPECLST SUMMER</v>
          </cell>
        </row>
        <row r="246">
          <cell r="A246">
            <v>1570</v>
          </cell>
          <cell r="B246" t="str">
            <v>AUDIOLOGIST</v>
          </cell>
        </row>
        <row r="247">
          <cell r="A247">
            <v>1570</v>
          </cell>
          <cell r="B247" t="str">
            <v>AUDIOLOGIST   (JOB SHARE)</v>
          </cell>
        </row>
        <row r="248">
          <cell r="A248">
            <v>1571</v>
          </cell>
          <cell r="B248" t="str">
            <v>AUDIOLOGIST, HOURLY</v>
          </cell>
        </row>
        <row r="249">
          <cell r="A249">
            <v>1572</v>
          </cell>
          <cell r="B249" t="str">
            <v>AUDIOLOGIST, DAILY SUB</v>
          </cell>
        </row>
        <row r="250">
          <cell r="A250">
            <v>1573</v>
          </cell>
          <cell r="B250" t="str">
            <v>AUDIOLOGIST, LONG TERM SUB</v>
          </cell>
        </row>
        <row r="251">
          <cell r="A251">
            <v>1580</v>
          </cell>
          <cell r="B251" t="str">
            <v>HUBS COORDINATOR</v>
          </cell>
        </row>
        <row r="252">
          <cell r="A252">
            <v>1590</v>
          </cell>
          <cell r="B252" t="str">
            <v>DISTRICT BUYER I</v>
          </cell>
        </row>
        <row r="253">
          <cell r="A253">
            <v>1592</v>
          </cell>
          <cell r="B253" t="str">
            <v>DISTRICT BUYER II</v>
          </cell>
        </row>
        <row r="254">
          <cell r="A254">
            <v>1594</v>
          </cell>
          <cell r="B254" t="str">
            <v>DISTRICT BUYER III</v>
          </cell>
        </row>
        <row r="255">
          <cell r="A255">
            <v>1600</v>
          </cell>
          <cell r="B255" t="str">
            <v>ACCOUNTANT I</v>
          </cell>
        </row>
        <row r="256">
          <cell r="A256">
            <v>1601</v>
          </cell>
          <cell r="B256" t="str">
            <v>ACCOUNTANT II</v>
          </cell>
        </row>
        <row r="257">
          <cell r="A257">
            <v>1602</v>
          </cell>
          <cell r="B257" t="str">
            <v>ACCOUNTING TECHNICIAN I</v>
          </cell>
        </row>
        <row r="258">
          <cell r="A258">
            <v>1603</v>
          </cell>
          <cell r="B258" t="str">
            <v>ACCOUNTING TECHNICIAN II</v>
          </cell>
        </row>
        <row r="259">
          <cell r="A259">
            <v>1612</v>
          </cell>
          <cell r="B259" t="str">
            <v>BOOKKEEPER II</v>
          </cell>
        </row>
        <row r="260">
          <cell r="A260">
            <v>1613</v>
          </cell>
          <cell r="B260" t="str">
            <v>BOOKKEEPER II</v>
          </cell>
        </row>
        <row r="261">
          <cell r="A261">
            <v>1620</v>
          </cell>
          <cell r="B261" t="str">
            <v>WAREHOUSE CLERK</v>
          </cell>
        </row>
        <row r="262">
          <cell r="A262">
            <v>1621</v>
          </cell>
          <cell r="B262" t="str">
            <v>CLERK</v>
          </cell>
        </row>
        <row r="263">
          <cell r="A263">
            <v>1622</v>
          </cell>
          <cell r="B263" t="str">
            <v>CLERK</v>
          </cell>
        </row>
        <row r="264">
          <cell r="A264">
            <v>1623</v>
          </cell>
          <cell r="B264" t="str">
            <v>CLERK</v>
          </cell>
        </row>
        <row r="265">
          <cell r="A265">
            <v>1624</v>
          </cell>
          <cell r="B265" t="str">
            <v>SECRETARY - HOURLY</v>
          </cell>
        </row>
        <row r="266">
          <cell r="A266">
            <v>1625</v>
          </cell>
          <cell r="B266" t="str">
            <v>SECRETARY - PART-TIME</v>
          </cell>
        </row>
        <row r="267">
          <cell r="A267">
            <v>1626</v>
          </cell>
          <cell r="B267" t="str">
            <v>COUNTER CLERK</v>
          </cell>
        </row>
        <row r="268">
          <cell r="A268">
            <v>1627</v>
          </cell>
          <cell r="B268" t="str">
            <v>DISPATCH II</v>
          </cell>
        </row>
        <row r="269">
          <cell r="A269">
            <v>1628</v>
          </cell>
          <cell r="B269" t="str">
            <v>DISPATCH I</v>
          </cell>
        </row>
        <row r="270">
          <cell r="A270">
            <v>1630</v>
          </cell>
          <cell r="B270" t="str">
            <v>INVENTORY DATA CLERK</v>
          </cell>
        </row>
        <row r="271">
          <cell r="A271">
            <v>1631</v>
          </cell>
          <cell r="B271" t="str">
            <v>MAIL &amp; DUPLICATING CLERK</v>
          </cell>
        </row>
        <row r="272">
          <cell r="A272">
            <v>1641</v>
          </cell>
          <cell r="B272" t="str">
            <v>SHIPPING &amp; RECEIVING CLERK</v>
          </cell>
        </row>
        <row r="273">
          <cell r="A273">
            <v>1649</v>
          </cell>
          <cell r="B273" t="str">
            <v>WAREHOUSE WORKER,TEMPORARY</v>
          </cell>
        </row>
        <row r="274">
          <cell r="A274">
            <v>1650</v>
          </cell>
          <cell r="B274" t="str">
            <v>WELCOME CENTER RECEPT</v>
          </cell>
        </row>
        <row r="275">
          <cell r="A275">
            <v>1651</v>
          </cell>
          <cell r="B275" t="str">
            <v>WAREHOUSE WORKER II</v>
          </cell>
        </row>
        <row r="276">
          <cell r="A276">
            <v>1653</v>
          </cell>
          <cell r="B276" t="str">
            <v>INVENTORY CLERK</v>
          </cell>
        </row>
        <row r="277">
          <cell r="A277">
            <v>1660</v>
          </cell>
          <cell r="B277" t="str">
            <v>CLERICAL-SUMMER LITERACY</v>
          </cell>
        </row>
        <row r="278">
          <cell r="A278">
            <v>1661</v>
          </cell>
          <cell r="B278" t="str">
            <v>CLERICAL, SPC ASSGN SUMMER</v>
          </cell>
        </row>
        <row r="279">
          <cell r="A279">
            <v>1662</v>
          </cell>
          <cell r="B279" t="str">
            <v>CLERICAL SPECIAL ASSIGNMENT</v>
          </cell>
        </row>
        <row r="280">
          <cell r="A280">
            <v>1663</v>
          </cell>
          <cell r="B280" t="str">
            <v>DISPATCH II</v>
          </cell>
        </row>
        <row r="281">
          <cell r="A281">
            <v>1664</v>
          </cell>
          <cell r="B281" t="str">
            <v>DISPATCH I</v>
          </cell>
        </row>
        <row r="282">
          <cell r="A282">
            <v>1673</v>
          </cell>
          <cell r="B282" t="str">
            <v>INVENTORY DATA SPECIALIST</v>
          </cell>
        </row>
        <row r="283">
          <cell r="A283">
            <v>1674</v>
          </cell>
          <cell r="B283" t="str">
            <v>PARTS/TOOL RM/COUNTR CLERK</v>
          </cell>
        </row>
        <row r="284">
          <cell r="A284">
            <v>1675</v>
          </cell>
          <cell r="B284" t="str">
            <v>SUPPLY CLERK</v>
          </cell>
        </row>
        <row r="285">
          <cell r="A285">
            <v>1680</v>
          </cell>
          <cell r="B285" t="str">
            <v>CLASSIFIELD PERSONNEL</v>
          </cell>
        </row>
        <row r="286">
          <cell r="A286">
            <v>1681</v>
          </cell>
          <cell r="B286" t="str">
            <v>TEMP TRANSCRIPT EVALUATOR</v>
          </cell>
        </row>
        <row r="287">
          <cell r="A287">
            <v>1693</v>
          </cell>
          <cell r="B287" t="str">
            <v>TRANSPORTATION TRAINEE</v>
          </cell>
        </row>
        <row r="288">
          <cell r="A288">
            <v>1702</v>
          </cell>
          <cell r="B288" t="str">
            <v>SECRETARY I</v>
          </cell>
        </row>
        <row r="289">
          <cell r="A289">
            <v>1702</v>
          </cell>
          <cell r="B289" t="str">
            <v>SECRETARY I</v>
          </cell>
        </row>
        <row r="290">
          <cell r="A290">
            <v>1703</v>
          </cell>
          <cell r="B290" t="str">
            <v>SECRETARY I</v>
          </cell>
        </row>
        <row r="291">
          <cell r="A291">
            <v>1704</v>
          </cell>
          <cell r="B291" t="str">
            <v>SECRETARY II</v>
          </cell>
        </row>
        <row r="292">
          <cell r="A292">
            <v>1705</v>
          </cell>
          <cell r="B292" t="str">
            <v>SECRETARY II</v>
          </cell>
        </row>
        <row r="293">
          <cell r="A293">
            <v>1706</v>
          </cell>
          <cell r="B293" t="str">
            <v>SECRETARY II</v>
          </cell>
        </row>
        <row r="294">
          <cell r="A294">
            <v>1706</v>
          </cell>
          <cell r="B294" t="str">
            <v>SECRETARY II</v>
          </cell>
        </row>
        <row r="295">
          <cell r="A295">
            <v>1707</v>
          </cell>
          <cell r="B295" t="str">
            <v>SECRETARY II</v>
          </cell>
        </row>
        <row r="296">
          <cell r="A296">
            <v>1709</v>
          </cell>
          <cell r="B296" t="str">
            <v>OFFICE SUPPORT II</v>
          </cell>
        </row>
        <row r="297">
          <cell r="A297">
            <v>1711</v>
          </cell>
          <cell r="B297" t="str">
            <v>OFFICE SUPPORT I</v>
          </cell>
        </row>
        <row r="298">
          <cell r="A298">
            <v>1713</v>
          </cell>
          <cell r="B298" t="str">
            <v>OFFICE SUPPORT I</v>
          </cell>
        </row>
        <row r="299">
          <cell r="A299">
            <v>1714</v>
          </cell>
          <cell r="B299" t="str">
            <v>OFFICE SUPPORT III</v>
          </cell>
        </row>
        <row r="300">
          <cell r="A300">
            <v>1715</v>
          </cell>
          <cell r="B300" t="str">
            <v>OFFICE SUPPORT II</v>
          </cell>
        </row>
        <row r="301">
          <cell r="A301">
            <v>1716</v>
          </cell>
          <cell r="B301" t="str">
            <v>OFFICE SUPPORT II</v>
          </cell>
        </row>
        <row r="302">
          <cell r="A302">
            <v>1717</v>
          </cell>
          <cell r="B302" t="str">
            <v>OFFICE SUPPORT III</v>
          </cell>
        </row>
        <row r="303">
          <cell r="A303">
            <v>1718</v>
          </cell>
          <cell r="B303" t="str">
            <v>OFFICE SUPPORT I</v>
          </cell>
        </row>
        <row r="304">
          <cell r="A304">
            <v>1722</v>
          </cell>
          <cell r="B304" t="str">
            <v>OFFICE SUPPORT III</v>
          </cell>
        </row>
        <row r="305">
          <cell r="A305">
            <v>1723</v>
          </cell>
          <cell r="B305" t="str">
            <v>SERVICE COOR CENTER (SCC) TECH</v>
          </cell>
        </row>
        <row r="306">
          <cell r="A306">
            <v>1749</v>
          </cell>
          <cell r="B306" t="str">
            <v>SECRETARY I</v>
          </cell>
        </row>
        <row r="307">
          <cell r="A307">
            <v>1749</v>
          </cell>
          <cell r="B307" t="str">
            <v>SECRETARY I   (FLEX)</v>
          </cell>
        </row>
        <row r="308">
          <cell r="A308">
            <v>1749</v>
          </cell>
          <cell r="B308" t="str">
            <v>SECRETARY I   (JOB SHARE)</v>
          </cell>
        </row>
        <row r="309">
          <cell r="A309">
            <v>1750</v>
          </cell>
          <cell r="B309" t="str">
            <v>SECRETARY I</v>
          </cell>
        </row>
        <row r="310">
          <cell r="A310">
            <v>1751</v>
          </cell>
          <cell r="B310" t="str">
            <v>ASST/EXECUTIVE SECRETARY</v>
          </cell>
        </row>
        <row r="311">
          <cell r="A311">
            <v>1753</v>
          </cell>
          <cell r="B311" t="str">
            <v>SECRETARY, EXECUTIVE I</v>
          </cell>
        </row>
        <row r="312">
          <cell r="A312">
            <v>1754</v>
          </cell>
          <cell r="B312" t="str">
            <v>SECRETARY, EXECUTIVE II</v>
          </cell>
        </row>
        <row r="313">
          <cell r="A313">
            <v>1755</v>
          </cell>
          <cell r="B313" t="str">
            <v>SECRETARY, EXECUTIVE III</v>
          </cell>
        </row>
        <row r="314">
          <cell r="A314">
            <v>1760</v>
          </cell>
          <cell r="B314" t="str">
            <v>COUNSELING SUPPORT I</v>
          </cell>
        </row>
        <row r="315">
          <cell r="A315">
            <v>1762</v>
          </cell>
          <cell r="B315" t="str">
            <v>COUNSELING SUPPORT II</v>
          </cell>
        </row>
        <row r="316">
          <cell r="A316">
            <v>1804</v>
          </cell>
          <cell r="B316" t="str">
            <v>MILITARY PROP ASST CUST</v>
          </cell>
        </row>
        <row r="317">
          <cell r="A317">
            <v>1902</v>
          </cell>
          <cell r="B317" t="str">
            <v>SUPV, MAINTENANCE OPERATNS</v>
          </cell>
        </row>
        <row r="318">
          <cell r="A318">
            <v>1906</v>
          </cell>
          <cell r="B318" t="str">
            <v>SUPV, OFFICE SUPPORT</v>
          </cell>
        </row>
        <row r="319">
          <cell r="A319">
            <v>1920</v>
          </cell>
          <cell r="B319" t="str">
            <v>SUPV, SENIOR ELECTRICAL</v>
          </cell>
        </row>
        <row r="320">
          <cell r="A320">
            <v>1922</v>
          </cell>
          <cell r="B320" t="str">
            <v>SUPV, SENIOR PLUMBING</v>
          </cell>
        </row>
        <row r="321">
          <cell r="A321">
            <v>1924</v>
          </cell>
          <cell r="B321" t="str">
            <v>SUPV, SR WELDING/SHEET METAL</v>
          </cell>
        </row>
        <row r="322">
          <cell r="A322">
            <v>1925</v>
          </cell>
          <cell r="B322" t="str">
            <v>SUPV, PROTECTIVE COATINGS</v>
          </cell>
        </row>
        <row r="323">
          <cell r="A323">
            <v>1926</v>
          </cell>
          <cell r="B323" t="str">
            <v>SUPV, SR PROTECTV COATINGS</v>
          </cell>
        </row>
        <row r="324">
          <cell r="A324">
            <v>1927</v>
          </cell>
          <cell r="B324" t="str">
            <v>SUPV, PREVENT MTCE SHOP</v>
          </cell>
        </row>
        <row r="325">
          <cell r="A325">
            <v>1928</v>
          </cell>
          <cell r="B325" t="str">
            <v>SUPV, SENIOR GROUNDS</v>
          </cell>
        </row>
        <row r="326">
          <cell r="A326">
            <v>1930</v>
          </cell>
          <cell r="B326" t="str">
            <v>SUPV, SENIOR HVAC</v>
          </cell>
        </row>
        <row r="327">
          <cell r="A327">
            <v>1931</v>
          </cell>
          <cell r="B327" t="str">
            <v>SUPV, SR STRUCTURAL SHOP</v>
          </cell>
        </row>
        <row r="328">
          <cell r="A328">
            <v>1932</v>
          </cell>
          <cell r="B328" t="str">
            <v>SUPV, STRUCTURAL SHOP</v>
          </cell>
        </row>
        <row r="329">
          <cell r="A329">
            <v>1940</v>
          </cell>
          <cell r="B329" t="str">
            <v>SUPV, ELECTRICAL</v>
          </cell>
        </row>
        <row r="330">
          <cell r="A330">
            <v>1942</v>
          </cell>
          <cell r="B330" t="str">
            <v>SUPV, PLUMBING</v>
          </cell>
        </row>
        <row r="331">
          <cell r="A331">
            <v>1944</v>
          </cell>
          <cell r="B331" t="str">
            <v>SUPV, WELDING/SHEET METAL</v>
          </cell>
        </row>
        <row r="332">
          <cell r="A332">
            <v>1948</v>
          </cell>
          <cell r="B332" t="str">
            <v>SUPV, GROUNDS</v>
          </cell>
        </row>
        <row r="333">
          <cell r="A333">
            <v>1950</v>
          </cell>
          <cell r="B333" t="str">
            <v>SUPV, HVAC</v>
          </cell>
        </row>
        <row r="334">
          <cell r="A334">
            <v>1970</v>
          </cell>
          <cell r="B334" t="str">
            <v>SUPV, FOOD WAREHOUSE SVCS</v>
          </cell>
        </row>
        <row r="335">
          <cell r="A335">
            <v>1972</v>
          </cell>
          <cell r="B335" t="str">
            <v>SUPV, FOOD VENDING SVCS</v>
          </cell>
        </row>
        <row r="336">
          <cell r="A336">
            <v>2001</v>
          </cell>
          <cell r="B336" t="str">
            <v>HOMEBOUND TEACHER</v>
          </cell>
        </row>
        <row r="337">
          <cell r="A337">
            <v>2013</v>
          </cell>
          <cell r="B337" t="str">
            <v>CEC INSTRUCTOR, HRLY</v>
          </cell>
        </row>
        <row r="338">
          <cell r="A338">
            <v>2014</v>
          </cell>
          <cell r="B338" t="str">
            <v>CEC INSTRUCTOR</v>
          </cell>
        </row>
        <row r="339">
          <cell r="A339">
            <v>2014</v>
          </cell>
          <cell r="B339" t="str">
            <v>CEC INSTRUCTOR</v>
          </cell>
        </row>
        <row r="340">
          <cell r="A340">
            <v>2014</v>
          </cell>
          <cell r="B340" t="str">
            <v>CEC INSTRUCTOR</v>
          </cell>
        </row>
        <row r="341">
          <cell r="A341">
            <v>2017</v>
          </cell>
          <cell r="B341" t="str">
            <v>INSTRUCTOR, EXTENDED DAY</v>
          </cell>
        </row>
        <row r="342">
          <cell r="A342">
            <v>2020</v>
          </cell>
          <cell r="B342" t="str">
            <v>INSTRUCTOR/TRAINER</v>
          </cell>
        </row>
        <row r="343">
          <cell r="A343">
            <v>2025</v>
          </cell>
          <cell r="B343" t="str">
            <v>OPP TEACHER SEC</v>
          </cell>
        </row>
        <row r="344">
          <cell r="A344">
            <v>2026</v>
          </cell>
          <cell r="B344" t="str">
            <v>OPP TEACHER VOC</v>
          </cell>
        </row>
        <row r="345">
          <cell r="A345">
            <v>2027</v>
          </cell>
          <cell r="B345" t="str">
            <v>OPP TEACHER NON VOC</v>
          </cell>
        </row>
        <row r="346">
          <cell r="A346">
            <v>2030</v>
          </cell>
          <cell r="B346" t="str">
            <v>OPP TEACHER, EVE</v>
          </cell>
        </row>
        <row r="347">
          <cell r="A347">
            <v>2031</v>
          </cell>
          <cell r="B347" t="str">
            <v>OPP TEACHER, EVE</v>
          </cell>
        </row>
        <row r="348">
          <cell r="A348">
            <v>2032</v>
          </cell>
          <cell r="B348" t="str">
            <v>OPP TEACHER, MDTA EVE</v>
          </cell>
        </row>
        <row r="349">
          <cell r="A349">
            <v>2033</v>
          </cell>
          <cell r="B349" t="str">
            <v>OPP TEACHER, DAY</v>
          </cell>
        </row>
        <row r="350">
          <cell r="A350">
            <v>2034</v>
          </cell>
          <cell r="B350" t="str">
            <v>OPP TEACHER, SUMMER</v>
          </cell>
        </row>
        <row r="351">
          <cell r="A351">
            <v>2035</v>
          </cell>
          <cell r="B351" t="str">
            <v>OPP TEACHER, MDTA DAY</v>
          </cell>
        </row>
        <row r="352">
          <cell r="A352">
            <v>2036</v>
          </cell>
          <cell r="B352" t="str">
            <v>OPP TEACHER FT VOC ED</v>
          </cell>
        </row>
        <row r="353">
          <cell r="A353">
            <v>2038</v>
          </cell>
          <cell r="B353" t="str">
            <v>TEACHER, EGOS ANNUAL (1760)</v>
          </cell>
        </row>
        <row r="354">
          <cell r="A354">
            <v>2039</v>
          </cell>
          <cell r="B354" t="str">
            <v>TEACHER, EGOS ANNUAL (1880)</v>
          </cell>
        </row>
        <row r="355">
          <cell r="A355">
            <v>2040</v>
          </cell>
          <cell r="B355" t="str">
            <v>TEACHER, EGOS ANNUAL (915)</v>
          </cell>
        </row>
        <row r="356">
          <cell r="A356">
            <v>2041</v>
          </cell>
          <cell r="B356" t="str">
            <v>TEACHER, EGOS ANNUAL (1140)</v>
          </cell>
        </row>
        <row r="357">
          <cell r="A357">
            <v>2042</v>
          </cell>
          <cell r="B357" t="str">
            <v>TEACHER, EGOS ANNUAL (1320)</v>
          </cell>
        </row>
        <row r="358">
          <cell r="A358">
            <v>2043</v>
          </cell>
          <cell r="B358" t="str">
            <v>TEACHER, EGOS ANNUAL (1540)</v>
          </cell>
        </row>
        <row r="359">
          <cell r="A359">
            <v>2105</v>
          </cell>
          <cell r="B359" t="str">
            <v>FACILITY MANAGER V</v>
          </cell>
        </row>
        <row r="360">
          <cell r="A360">
            <v>2106</v>
          </cell>
          <cell r="B360" t="str">
            <v>FACILITY MANAGER IV</v>
          </cell>
        </row>
        <row r="361">
          <cell r="A361">
            <v>2110</v>
          </cell>
          <cell r="B361" t="str">
            <v>BUILDING ENGINEER</v>
          </cell>
        </row>
        <row r="362">
          <cell r="A362">
            <v>2112</v>
          </cell>
          <cell r="B362" t="str">
            <v>SENIOR BUILDING ENGINEER</v>
          </cell>
        </row>
        <row r="363">
          <cell r="A363">
            <v>2201</v>
          </cell>
          <cell r="B363" t="str">
            <v>CUSTODIAN ASST I</v>
          </cell>
        </row>
        <row r="364">
          <cell r="A364">
            <v>2202</v>
          </cell>
          <cell r="B364" t="str">
            <v>CUSTODIAN ASST II</v>
          </cell>
        </row>
        <row r="365">
          <cell r="A365">
            <v>2203</v>
          </cell>
          <cell r="B365" t="str">
            <v>CUSTODIAN ASST IV</v>
          </cell>
        </row>
        <row r="366">
          <cell r="A366">
            <v>2204</v>
          </cell>
          <cell r="B366" t="str">
            <v>CUSTODIAN HELPER</v>
          </cell>
        </row>
        <row r="367">
          <cell r="A367">
            <v>2205</v>
          </cell>
          <cell r="B367" t="str">
            <v>CUSTODIAL HELPER - DAY</v>
          </cell>
        </row>
        <row r="368">
          <cell r="A368">
            <v>2206</v>
          </cell>
          <cell r="B368" t="str">
            <v>CUSTODIAN-ALL CITY FAC.</v>
          </cell>
        </row>
        <row r="369">
          <cell r="A369">
            <v>2207</v>
          </cell>
          <cell r="B369" t="str">
            <v>CUSTODIAN PART-TIME</v>
          </cell>
        </row>
        <row r="370">
          <cell r="A370">
            <v>2208</v>
          </cell>
          <cell r="B370" t="str">
            <v>SWEEPER</v>
          </cell>
        </row>
        <row r="371">
          <cell r="A371">
            <v>2209</v>
          </cell>
          <cell r="B371" t="str">
            <v>UTILITY CUSTODIAN</v>
          </cell>
        </row>
        <row r="372">
          <cell r="A372">
            <v>2210</v>
          </cell>
          <cell r="B372" t="str">
            <v>CUSTODIAN - PT - 2 JOBS</v>
          </cell>
        </row>
        <row r="373">
          <cell r="A373">
            <v>2211</v>
          </cell>
          <cell r="B373" t="str">
            <v>CUSTODIAN ASST III</v>
          </cell>
        </row>
        <row r="374">
          <cell r="A374">
            <v>2215</v>
          </cell>
          <cell r="B374" t="str">
            <v>CUSTODIAN HELPER - NIGHT</v>
          </cell>
        </row>
        <row r="375">
          <cell r="A375">
            <v>2400</v>
          </cell>
          <cell r="B375" t="str">
            <v>LEAD VEHICLE MTCE TECH</v>
          </cell>
        </row>
        <row r="376">
          <cell r="A376">
            <v>2401</v>
          </cell>
          <cell r="B376" t="str">
            <v>VEHICLE MAINTENANCE TECH</v>
          </cell>
        </row>
        <row r="377">
          <cell r="A377">
            <v>2402</v>
          </cell>
          <cell r="B377" t="str">
            <v>STAGE MANAGER</v>
          </cell>
        </row>
        <row r="378">
          <cell r="A378">
            <v>2403</v>
          </cell>
          <cell r="B378" t="str">
            <v>PEP CLUB SPONSOR</v>
          </cell>
        </row>
        <row r="379">
          <cell r="A379">
            <v>2404</v>
          </cell>
          <cell r="B379" t="str">
            <v>CHEERLEADING DIRECTOR</v>
          </cell>
        </row>
        <row r="380">
          <cell r="A380">
            <v>2502</v>
          </cell>
          <cell r="B380" t="str">
            <v>ASST CARETAKER (BALARAT)</v>
          </cell>
        </row>
        <row r="381">
          <cell r="A381">
            <v>2508</v>
          </cell>
          <cell r="B381" t="str">
            <v>BUILDING &amp; GROUNDS MAINT</v>
          </cell>
        </row>
        <row r="382">
          <cell r="A382">
            <v>2509</v>
          </cell>
          <cell r="B382" t="str">
            <v>BLDNG/GRNDS MAINT BEGNNER</v>
          </cell>
        </row>
        <row r="383">
          <cell r="A383">
            <v>2511</v>
          </cell>
          <cell r="B383" t="str">
            <v>CARETAKER (BALARAT)</v>
          </cell>
        </row>
        <row r="384">
          <cell r="A384">
            <v>2513</v>
          </cell>
          <cell r="B384" t="str">
            <v>CREW CHIEF</v>
          </cell>
        </row>
        <row r="385">
          <cell r="A385">
            <v>2520</v>
          </cell>
          <cell r="B385" t="str">
            <v>SUMMER GROUNDS WORKER</v>
          </cell>
        </row>
        <row r="386">
          <cell r="A386">
            <v>2601</v>
          </cell>
          <cell r="B386" t="str">
            <v>TOOLROOM KEEPER</v>
          </cell>
        </row>
        <row r="387">
          <cell r="A387">
            <v>2602</v>
          </cell>
          <cell r="B387" t="str">
            <v>HELPER MECHANIC</v>
          </cell>
        </row>
        <row r="388">
          <cell r="A388">
            <v>2609</v>
          </cell>
          <cell r="B388" t="str">
            <v>SUMMER - DPS STUDENTS</v>
          </cell>
        </row>
        <row r="389">
          <cell r="A389">
            <v>2610</v>
          </cell>
          <cell r="B389" t="str">
            <v>HELPER OPER MAINT (SUMMER)</v>
          </cell>
        </row>
        <row r="390">
          <cell r="A390">
            <v>2611</v>
          </cell>
          <cell r="B390" t="str">
            <v>PART-TIME LABOR POOL</v>
          </cell>
        </row>
        <row r="391">
          <cell r="A391">
            <v>2630</v>
          </cell>
          <cell r="B391" t="str">
            <v>VEHICLE SERVICE TECH I</v>
          </cell>
        </row>
        <row r="392">
          <cell r="A392">
            <v>2631</v>
          </cell>
          <cell r="B392" t="str">
            <v>VEHICLE SERVICE TECH 11</v>
          </cell>
        </row>
        <row r="393">
          <cell r="A393">
            <v>3300</v>
          </cell>
          <cell r="B393" t="str">
            <v>TEACHER, SECONDARY (HIGH)</v>
          </cell>
        </row>
        <row r="394">
          <cell r="A394">
            <v>3300</v>
          </cell>
          <cell r="B394" t="str">
            <v>TEACHER, SECONDARY (HIGH)   (JOB SHARE)</v>
          </cell>
        </row>
        <row r="395">
          <cell r="A395">
            <v>3300</v>
          </cell>
          <cell r="B395" t="str">
            <v>TEACHER, HIGH SCH VAR CONT   (.25 FTE)</v>
          </cell>
        </row>
        <row r="396">
          <cell r="A396">
            <v>3300</v>
          </cell>
          <cell r="B396" t="str">
            <v>TEACHER, HIGH SCH VAR CONT   (.40 FTE)</v>
          </cell>
        </row>
        <row r="397">
          <cell r="A397">
            <v>3300</v>
          </cell>
          <cell r="B397" t="str">
            <v>TEACHER, HIGH SCH VAR CONT   (.50 FTE)</v>
          </cell>
        </row>
        <row r="398">
          <cell r="A398">
            <v>3300</v>
          </cell>
          <cell r="B398" t="str">
            <v>TEACHER, HIGH SCH VAR CONT   (.60 FTE)</v>
          </cell>
        </row>
        <row r="399">
          <cell r="A399">
            <v>3300</v>
          </cell>
          <cell r="B399" t="str">
            <v>TEACHER, HIGH SCH VAR CONT   (.75 FTE)</v>
          </cell>
        </row>
        <row r="400">
          <cell r="A400">
            <v>3300</v>
          </cell>
          <cell r="B400" t="str">
            <v>TEACHER, HIGH SCH VAR CONT   (.80 FTE)</v>
          </cell>
        </row>
        <row r="401">
          <cell r="A401">
            <v>3301</v>
          </cell>
          <cell r="B401" t="str">
            <v>TEACHER, SECONDARY(MIDDLE)</v>
          </cell>
        </row>
        <row r="402">
          <cell r="A402">
            <v>3301</v>
          </cell>
          <cell r="B402" t="str">
            <v>TEACHER, SECONDARY(MIDDLE)   (JOB SHARE)</v>
          </cell>
        </row>
        <row r="403">
          <cell r="A403">
            <v>3301</v>
          </cell>
          <cell r="B403" t="str">
            <v>TEACHER, MID SCH VAR CONT   (.25 FTE)</v>
          </cell>
        </row>
        <row r="404">
          <cell r="A404">
            <v>3301</v>
          </cell>
          <cell r="B404" t="str">
            <v>TEACHER, MID SCH VAR CONT   (.40 FTE)</v>
          </cell>
        </row>
        <row r="405">
          <cell r="A405">
            <v>3301</v>
          </cell>
          <cell r="B405" t="str">
            <v>TEACHER, MID SCH VAR CONT   (.50 FTE)</v>
          </cell>
        </row>
        <row r="406">
          <cell r="A406">
            <v>3301</v>
          </cell>
          <cell r="B406" t="str">
            <v>TEACHER, MID SCH VAR CONT   (.60 FTE)</v>
          </cell>
        </row>
        <row r="407">
          <cell r="A407">
            <v>3301</v>
          </cell>
          <cell r="B407" t="str">
            <v>TEACHER, MID SCH VAR CONT   (.75 FTE)</v>
          </cell>
        </row>
        <row r="408">
          <cell r="A408">
            <v>3301</v>
          </cell>
          <cell r="B408" t="str">
            <v>TEACHER, MID SCH VAR CONT   (.80 FTE)</v>
          </cell>
        </row>
        <row r="409">
          <cell r="A409">
            <v>3302</v>
          </cell>
          <cell r="B409" t="str">
            <v>TEACHER, ELEMENTARY</v>
          </cell>
        </row>
        <row r="410">
          <cell r="A410">
            <v>3302</v>
          </cell>
          <cell r="B410" t="str">
            <v>TEACHER, ELEMENTARY   (JOB SHARE)</v>
          </cell>
        </row>
        <row r="411">
          <cell r="A411">
            <v>3302</v>
          </cell>
          <cell r="B411" t="str">
            <v>TEACHER, ELEM VAR CONTRACT   (.25 FTE)</v>
          </cell>
        </row>
        <row r="412">
          <cell r="A412">
            <v>3302</v>
          </cell>
          <cell r="B412" t="str">
            <v>TEACHER, ELEM VAR CONTRACT   (.40 FTE)</v>
          </cell>
        </row>
        <row r="413">
          <cell r="A413">
            <v>3302</v>
          </cell>
          <cell r="B413" t="str">
            <v>TEACHER, ELEM VAR CONTRACT   (.50 FTE)</v>
          </cell>
        </row>
        <row r="414">
          <cell r="A414">
            <v>3302</v>
          </cell>
          <cell r="B414" t="str">
            <v>TEACHER, ELEM VAR CONTRACT   (.60 FTE)</v>
          </cell>
        </row>
        <row r="415">
          <cell r="A415">
            <v>3302</v>
          </cell>
          <cell r="B415" t="str">
            <v>TEACHER, ELEM VAR CONTRACT   (.75 FTE)</v>
          </cell>
        </row>
        <row r="416">
          <cell r="A416">
            <v>3302</v>
          </cell>
          <cell r="B416" t="str">
            <v>TEACHER, ELEM VAR CONTRACT   (.80 FTE)</v>
          </cell>
        </row>
        <row r="417">
          <cell r="A417">
            <v>3304</v>
          </cell>
          <cell r="B417" t="str">
            <v>TEACHER, HRLY   (REGULAR PAY RATE)</v>
          </cell>
        </row>
        <row r="418">
          <cell r="A418">
            <v>3304</v>
          </cell>
          <cell r="B418" t="str">
            <v>TEACHER, HRLY   (TRAINING PAY RATE)</v>
          </cell>
        </row>
        <row r="419">
          <cell r="A419">
            <v>3305</v>
          </cell>
          <cell r="B419" t="str">
            <v>TEACHER ON SPECIAL ASSGNMT</v>
          </cell>
        </row>
        <row r="420">
          <cell r="A420">
            <v>3305</v>
          </cell>
          <cell r="B420" t="str">
            <v>TEACHER ON SPECIAL ASSGNMT   (JOB SHARE)</v>
          </cell>
        </row>
        <row r="421">
          <cell r="A421">
            <v>3305</v>
          </cell>
          <cell r="B421" t="str">
            <v>TEACHER SPC ASSGN VAR CONT  (.25 FTE)</v>
          </cell>
        </row>
        <row r="422">
          <cell r="A422">
            <v>3305</v>
          </cell>
          <cell r="B422" t="str">
            <v>TEACHER SPC ASSGN VAR CONT   (.40 FTE)</v>
          </cell>
        </row>
        <row r="423">
          <cell r="A423">
            <v>3305</v>
          </cell>
          <cell r="B423" t="str">
            <v>TEACHER SPC ASSGN VAR CONT   (.50 FTE)</v>
          </cell>
        </row>
        <row r="424">
          <cell r="A424">
            <v>3305</v>
          </cell>
          <cell r="B424" t="str">
            <v>TEACHER SPC ASSGN VAR CONT   (.60 FTE)</v>
          </cell>
        </row>
        <row r="425">
          <cell r="A425">
            <v>3305</v>
          </cell>
          <cell r="B425" t="str">
            <v>TEACHER SPC ASSGN VAR CONT   (.75 FTE)</v>
          </cell>
        </row>
        <row r="426">
          <cell r="A426">
            <v>3305</v>
          </cell>
          <cell r="B426" t="str">
            <v>TEACHER SPC ASSGN VAR CONT   (.80 FTE)</v>
          </cell>
        </row>
        <row r="427">
          <cell r="A427">
            <v>3306</v>
          </cell>
          <cell r="B427" t="str">
            <v>LIBRARY MEDIA SPEC, ELEM</v>
          </cell>
        </row>
        <row r="428">
          <cell r="A428">
            <v>3306</v>
          </cell>
          <cell r="B428" t="str">
            <v>LIBRARY MEDIA SPEC, ELEM</v>
          </cell>
        </row>
        <row r="429">
          <cell r="A429">
            <v>3306</v>
          </cell>
          <cell r="B429" t="str">
            <v>LIB MED SPC, ELEM VAR CONT   (.25 FTE)</v>
          </cell>
        </row>
        <row r="430">
          <cell r="A430">
            <v>3306</v>
          </cell>
          <cell r="B430" t="str">
            <v>LIB MED SPC, ELEM VAR CONT   (.40 FTE)</v>
          </cell>
        </row>
        <row r="431">
          <cell r="A431">
            <v>3306</v>
          </cell>
          <cell r="B431" t="str">
            <v>LIB MED SPC, ELEM VAR CONT   (.50 FTE)</v>
          </cell>
        </row>
        <row r="432">
          <cell r="A432">
            <v>3306</v>
          </cell>
          <cell r="B432" t="str">
            <v>LIB MED SPC, ELEM VAR CONT   (.60 FTE)</v>
          </cell>
        </row>
        <row r="433">
          <cell r="A433">
            <v>3306</v>
          </cell>
          <cell r="B433" t="str">
            <v>LIB MED SPC, ELEM VAR CONT   (.75 FTE)</v>
          </cell>
        </row>
        <row r="434">
          <cell r="A434">
            <v>3306</v>
          </cell>
          <cell r="B434" t="str">
            <v>LIB MED SPC, ELEM VAR CONT   (.80 FTE)</v>
          </cell>
        </row>
        <row r="435">
          <cell r="A435">
            <v>3307</v>
          </cell>
          <cell r="B435" t="str">
            <v>LIBRARY MEDIA SPEC, M S</v>
          </cell>
        </row>
        <row r="436">
          <cell r="A436">
            <v>3307</v>
          </cell>
          <cell r="B436" t="str">
            <v>LIBRARY MEDIA SPEC, M S</v>
          </cell>
        </row>
        <row r="437">
          <cell r="A437">
            <v>3307</v>
          </cell>
          <cell r="B437" t="str">
            <v>LIB MED SPC, M S VAR CONT   (.25 FTE)</v>
          </cell>
        </row>
        <row r="438">
          <cell r="A438">
            <v>3307</v>
          </cell>
          <cell r="B438" t="str">
            <v>LIB MED SPC, M S VAR CONT   (.40 FTE)</v>
          </cell>
        </row>
        <row r="439">
          <cell r="A439">
            <v>3307</v>
          </cell>
          <cell r="B439" t="str">
            <v>LIB MED SPC, M S VAR CONT   (.50 FTE)</v>
          </cell>
        </row>
        <row r="440">
          <cell r="A440">
            <v>3307</v>
          </cell>
          <cell r="B440" t="str">
            <v>LIB MED SPC, M S VAR CONT   (.60 FTE)</v>
          </cell>
        </row>
        <row r="441">
          <cell r="A441">
            <v>3307</v>
          </cell>
          <cell r="B441" t="str">
            <v>LIB MED SPC, M S VAR CONT   (.75 FTE)</v>
          </cell>
        </row>
        <row r="442">
          <cell r="A442">
            <v>3307</v>
          </cell>
          <cell r="B442" t="str">
            <v>LIB MED SPC, M S VAR CONT   (.80 FTE)</v>
          </cell>
        </row>
        <row r="443">
          <cell r="A443">
            <v>3308</v>
          </cell>
          <cell r="B443" t="str">
            <v>LIBRARY MEDIA SPEC, H S</v>
          </cell>
        </row>
        <row r="444">
          <cell r="A444">
            <v>3308</v>
          </cell>
          <cell r="B444" t="str">
            <v>LIBRARY MEDIA SPEC, H S</v>
          </cell>
        </row>
        <row r="445">
          <cell r="A445">
            <v>3308</v>
          </cell>
          <cell r="B445" t="str">
            <v>LIB MED SPC, H S VAR CONT   (.25 FTE)</v>
          </cell>
        </row>
        <row r="446">
          <cell r="A446">
            <v>3308</v>
          </cell>
          <cell r="B446" t="str">
            <v>LIB MED SPC, H S VAR CONT  (.40 FTE)</v>
          </cell>
        </row>
        <row r="447">
          <cell r="A447">
            <v>3308</v>
          </cell>
          <cell r="B447" t="str">
            <v>LIB MED SPC, H S VAR CONT   (.50 FTE)</v>
          </cell>
        </row>
        <row r="448">
          <cell r="A448">
            <v>3308</v>
          </cell>
          <cell r="B448" t="str">
            <v>LIB MED SPC, H S VAR CONT   (.60 FTE)</v>
          </cell>
        </row>
        <row r="449">
          <cell r="A449">
            <v>3308</v>
          </cell>
          <cell r="B449" t="str">
            <v>LIB MED SPC, H S VAR CONT   (.75 FTE)</v>
          </cell>
        </row>
        <row r="450">
          <cell r="A450">
            <v>3308</v>
          </cell>
          <cell r="B450" t="str">
            <v>LIB MED SPC, H S VAR CONT   (.80 FTE)</v>
          </cell>
        </row>
        <row r="451">
          <cell r="A451">
            <v>3310</v>
          </cell>
          <cell r="B451" t="str">
            <v>TEACHER, SUMMER INTERN</v>
          </cell>
        </row>
        <row r="452">
          <cell r="A452">
            <v>3311</v>
          </cell>
          <cell r="B452" t="str">
            <v>TEACHER, SUMMER SCHOOL</v>
          </cell>
        </row>
        <row r="453">
          <cell r="A453">
            <v>3312</v>
          </cell>
          <cell r="B453" t="str">
            <v>TEACHER, ADULT VOC EDUC</v>
          </cell>
        </row>
        <row r="454">
          <cell r="A454">
            <v>3313</v>
          </cell>
          <cell r="B454" t="str">
            <v>TEACHER, LONG TERM SUB ELEM</v>
          </cell>
        </row>
        <row r="455">
          <cell r="A455">
            <v>3314</v>
          </cell>
          <cell r="B455" t="str">
            <v>TEACHER, SHORT TERM SUB</v>
          </cell>
        </row>
        <row r="456">
          <cell r="A456">
            <v>3318</v>
          </cell>
          <cell r="B456" t="str">
            <v>TEACHER, HOMEWORK HOTLINE</v>
          </cell>
        </row>
        <row r="457">
          <cell r="A457">
            <v>3319</v>
          </cell>
          <cell r="B457" t="str">
            <v>SCHL ASSIGNED LONG TERM SUB</v>
          </cell>
        </row>
        <row r="458">
          <cell r="A458">
            <v>3324</v>
          </cell>
          <cell r="B458" t="str">
            <v>TEACHER, LONG TERM SUB MS</v>
          </cell>
        </row>
        <row r="459">
          <cell r="A459">
            <v>3325</v>
          </cell>
          <cell r="B459" t="str">
            <v>TEACHER, LONG TERM SUB HS</v>
          </cell>
        </row>
        <row r="460">
          <cell r="A460">
            <v>3329</v>
          </cell>
          <cell r="B460" t="str">
            <v>TEACHER, ITINERANT</v>
          </cell>
        </row>
        <row r="461">
          <cell r="A461">
            <v>3329</v>
          </cell>
          <cell r="B461" t="str">
            <v>TEACHER, ITINERANT   (JOB SHARE)</v>
          </cell>
        </row>
        <row r="462">
          <cell r="A462">
            <v>3330</v>
          </cell>
          <cell r="B462" t="str">
            <v>TEACHER, SPEC ED CENTER PRG</v>
          </cell>
        </row>
        <row r="463">
          <cell r="A463">
            <v>3330</v>
          </cell>
          <cell r="B463" t="str">
            <v>TEACHER, SPEC ED CENTER PRG   (JOB SHARE)</v>
          </cell>
        </row>
        <row r="464">
          <cell r="A464">
            <v>3332</v>
          </cell>
          <cell r="B464" t="str">
            <v>FACILITATOR, ELEM HUMANITIES</v>
          </cell>
        </row>
        <row r="465">
          <cell r="A465">
            <v>3332</v>
          </cell>
          <cell r="B465" t="str">
            <v>FACILITATOR, ELEM HUMANITIES (JOB SHARE)</v>
          </cell>
        </row>
        <row r="466">
          <cell r="A466">
            <v>3333</v>
          </cell>
          <cell r="B466" t="str">
            <v>FACILITATOR, ELEM MATH/SCIENCE</v>
          </cell>
        </row>
        <row r="467">
          <cell r="A467">
            <v>3333</v>
          </cell>
          <cell r="B467" t="str">
            <v>FACILITATOR, ELEM MATH/SCIENCE (JOB SHARE)</v>
          </cell>
        </row>
        <row r="468">
          <cell r="A468">
            <v>3334</v>
          </cell>
          <cell r="B468" t="str">
            <v>FACILITATOR, SECONDARY MATH/SCI</v>
          </cell>
        </row>
        <row r="469">
          <cell r="A469">
            <v>3334</v>
          </cell>
          <cell r="B469" t="str">
            <v>FACILITATOR, SECONDARY MATH/SCI (JOB SHARE)</v>
          </cell>
        </row>
        <row r="470">
          <cell r="A470">
            <v>3335</v>
          </cell>
          <cell r="B470" t="str">
            <v>FACILITATOR, SECONDARY HUMANITIES</v>
          </cell>
        </row>
        <row r="471">
          <cell r="A471">
            <v>3335</v>
          </cell>
          <cell r="B471" t="str">
            <v>FACILITATOR, SECONDARY HUMANITIES (JOB SHARE)</v>
          </cell>
        </row>
        <row r="472">
          <cell r="A472">
            <v>3336</v>
          </cell>
          <cell r="B472" t="str">
            <v>FACILITATOR, EARLY READING</v>
          </cell>
        </row>
        <row r="473">
          <cell r="A473">
            <v>3342</v>
          </cell>
          <cell r="B473" t="str">
            <v>INST STAFF DEV, HUMANITIES</v>
          </cell>
        </row>
        <row r="474">
          <cell r="A474">
            <v>3343</v>
          </cell>
          <cell r="B474" t="str">
            <v>INST STAFF DEV, MATH/SCIENCE</v>
          </cell>
        </row>
        <row r="475">
          <cell r="A475">
            <v>3344</v>
          </cell>
          <cell r="B475" t="str">
            <v>INST STAFF DEV, ELA</v>
          </cell>
        </row>
        <row r="476">
          <cell r="A476">
            <v>3345</v>
          </cell>
          <cell r="B476" t="str">
            <v>INST STAFF DEV, SPEC ED</v>
          </cell>
        </row>
        <row r="477">
          <cell r="A477">
            <v>3346</v>
          </cell>
          <cell r="B477" t="str">
            <v>INST STAFF DEV, ARTS</v>
          </cell>
        </row>
        <row r="478">
          <cell r="A478">
            <v>3347</v>
          </cell>
          <cell r="B478" t="str">
            <v>INST STAFF DEV, EARLY ED</v>
          </cell>
        </row>
        <row r="479">
          <cell r="A479">
            <v>3348</v>
          </cell>
          <cell r="B479" t="str">
            <v>INST STAFF DEV, LANG ARTS</v>
          </cell>
        </row>
        <row r="480">
          <cell r="A480">
            <v>3349</v>
          </cell>
          <cell r="B480" t="str">
            <v>INST STAFF DEV, SOC STUDIES</v>
          </cell>
        </row>
        <row r="481">
          <cell r="A481">
            <v>3353</v>
          </cell>
          <cell r="B481" t="str">
            <v>INSTRUCTIONAL COACH</v>
          </cell>
        </row>
        <row r="482">
          <cell r="A482">
            <v>3358</v>
          </cell>
          <cell r="B482" t="str">
            <v>INST STAFF DEV, MATH</v>
          </cell>
        </row>
        <row r="483">
          <cell r="A483">
            <v>3359</v>
          </cell>
          <cell r="B483" t="str">
            <v>INST STAFF DEV, SCIENCE</v>
          </cell>
        </row>
        <row r="484">
          <cell r="A484">
            <v>3360</v>
          </cell>
          <cell r="B484" t="str">
            <v>SCHOOL COUNSELOR, HIGH SCH</v>
          </cell>
        </row>
        <row r="485">
          <cell r="A485">
            <v>3360</v>
          </cell>
          <cell r="B485" t="str">
            <v>SCHOOL COUNSELOR, HIGH SCH   (JOB SHARE)</v>
          </cell>
        </row>
        <row r="486">
          <cell r="A486">
            <v>3360</v>
          </cell>
          <cell r="B486" t="str">
            <v>SCH COUNSLR, HIGH VAR CONT   (.25 FTE)</v>
          </cell>
        </row>
        <row r="487">
          <cell r="A487">
            <v>3360</v>
          </cell>
          <cell r="B487" t="str">
            <v>SCH COUNSLR, HIGH VAR CONT   (.40 FTE)</v>
          </cell>
        </row>
        <row r="488">
          <cell r="A488">
            <v>3360</v>
          </cell>
          <cell r="B488" t="str">
            <v>SCH COUNSLR, HIGH VAR CONT   (.50 FTE)</v>
          </cell>
        </row>
        <row r="489">
          <cell r="A489">
            <v>3360</v>
          </cell>
          <cell r="B489" t="str">
            <v>SCH COUNSLR, HIGH VAR CONT   (.60 FTE)</v>
          </cell>
        </row>
        <row r="490">
          <cell r="A490">
            <v>3360</v>
          </cell>
          <cell r="B490" t="str">
            <v>SCH COUNSLR, HIGH VAR CONT   (.75 FTE)</v>
          </cell>
        </row>
        <row r="491">
          <cell r="A491">
            <v>3360</v>
          </cell>
          <cell r="B491" t="str">
            <v>SCH COUNSLR, HIGH VAR CONT   (.80 FTE)</v>
          </cell>
        </row>
        <row r="492">
          <cell r="A492">
            <v>3361</v>
          </cell>
          <cell r="B492" t="str">
            <v>SCHOOL COUNSELOR, MIDD SCH</v>
          </cell>
        </row>
        <row r="493">
          <cell r="A493">
            <v>3361</v>
          </cell>
          <cell r="B493" t="str">
            <v>SCHOOL COUNSELOR, MIDD SCH   (JOB SHARE)</v>
          </cell>
        </row>
        <row r="494">
          <cell r="A494">
            <v>3361</v>
          </cell>
          <cell r="B494" t="str">
            <v>SCH COUNSLR, MIDD VAR CONT   (.25 FTE)</v>
          </cell>
        </row>
        <row r="495">
          <cell r="A495">
            <v>3361</v>
          </cell>
          <cell r="B495" t="str">
            <v>SCH COUNSLR, MIDD VAR CONT   (.40 FTE)</v>
          </cell>
        </row>
        <row r="496">
          <cell r="A496">
            <v>3361</v>
          </cell>
          <cell r="B496" t="str">
            <v>SCH COUNSLR, MIDD VAR CONT  (.50 FTE)</v>
          </cell>
        </row>
        <row r="497">
          <cell r="A497">
            <v>3361</v>
          </cell>
          <cell r="B497" t="str">
            <v>SCH COUNSLR, MIDD VAR CONT   (.60 FTE)</v>
          </cell>
        </row>
        <row r="498">
          <cell r="A498">
            <v>3361</v>
          </cell>
          <cell r="B498" t="str">
            <v>SCH COUNSLR, MIDD VAR CONT   (.75 FTE)</v>
          </cell>
        </row>
        <row r="499">
          <cell r="A499">
            <v>3361</v>
          </cell>
          <cell r="B499" t="str">
            <v>SCH COUNSLR, MIDD VAR CONT   (.80 FTE)</v>
          </cell>
        </row>
        <row r="500">
          <cell r="A500">
            <v>3362</v>
          </cell>
          <cell r="B500" t="str">
            <v>SCHOOL COUNSELOR, ELEM SCH</v>
          </cell>
        </row>
        <row r="501">
          <cell r="A501">
            <v>3362</v>
          </cell>
          <cell r="B501" t="str">
            <v>SCHOOL COUNSELOR, ELEM SCH   (JOB SHARE)</v>
          </cell>
        </row>
        <row r="502">
          <cell r="A502">
            <v>3362</v>
          </cell>
          <cell r="B502" t="str">
            <v>SCH COUNSLR, ELEM VAR CONT   (.25 FTE)</v>
          </cell>
        </row>
        <row r="503">
          <cell r="A503">
            <v>3362</v>
          </cell>
          <cell r="B503" t="str">
            <v>SCH COUNSLR, ELEM VAR CONT   (.40 FTE)</v>
          </cell>
        </row>
        <row r="504">
          <cell r="A504">
            <v>3362</v>
          </cell>
          <cell r="B504" t="str">
            <v>SCH COUNSLR, ELEM VAR CONT   (.50 FTE)</v>
          </cell>
        </row>
        <row r="505">
          <cell r="A505">
            <v>3362</v>
          </cell>
          <cell r="B505" t="str">
            <v>SCH COUNSLR, ELEM VAR CONT   (.60 FTE)</v>
          </cell>
        </row>
        <row r="506">
          <cell r="A506">
            <v>3362</v>
          </cell>
          <cell r="B506" t="str">
            <v>SCH COUNSLR, ELEM VAR CONT   (.75 FTE)</v>
          </cell>
        </row>
        <row r="507">
          <cell r="A507">
            <v>3362</v>
          </cell>
          <cell r="B507" t="str">
            <v>SCH COUNSLR, ELEM VAR CONT   (.80 FTE)</v>
          </cell>
        </row>
        <row r="508">
          <cell r="A508">
            <v>3370</v>
          </cell>
          <cell r="B508" t="str">
            <v>STUDENT ADVISOR, HIGH SCH</v>
          </cell>
        </row>
        <row r="509">
          <cell r="A509">
            <v>3370</v>
          </cell>
          <cell r="B509" t="str">
            <v>STUDENT ADVISOR, HIGH SCH  JOB SHARE)</v>
          </cell>
        </row>
        <row r="510">
          <cell r="A510">
            <v>3370</v>
          </cell>
          <cell r="B510" t="str">
            <v>STDNT ADVSR, HIGH VAR CONT   (.25 FTE)</v>
          </cell>
        </row>
        <row r="511">
          <cell r="A511">
            <v>3370</v>
          </cell>
          <cell r="B511" t="str">
            <v>STDNT ADVSR, HIGH VAR CONT   (.40 FTE)</v>
          </cell>
        </row>
        <row r="512">
          <cell r="A512">
            <v>3370</v>
          </cell>
          <cell r="B512" t="str">
            <v>STDNT ADVSR, HIGH VAR CONT   (.50 FTE)</v>
          </cell>
        </row>
        <row r="513">
          <cell r="A513">
            <v>3370</v>
          </cell>
          <cell r="B513" t="str">
            <v>STDNT ADVSR, HIGH VAR CONT   (.60 FTE)</v>
          </cell>
        </row>
        <row r="514">
          <cell r="A514">
            <v>3370</v>
          </cell>
          <cell r="B514" t="str">
            <v>STDNT ADVSR, HIGH VAR CONT   (.75 FTE)</v>
          </cell>
        </row>
        <row r="515">
          <cell r="A515">
            <v>3370</v>
          </cell>
          <cell r="B515" t="str">
            <v>STDNT ADVSR, HIGH VAR CONT   (.80 FTE)</v>
          </cell>
        </row>
        <row r="516">
          <cell r="A516">
            <v>3371</v>
          </cell>
          <cell r="B516" t="str">
            <v>STUDENT ADVISOR, MIDD SCH</v>
          </cell>
        </row>
        <row r="517">
          <cell r="A517">
            <v>3371</v>
          </cell>
          <cell r="B517" t="str">
            <v>STUDENT ADVISOR, MIDD SCH   (JOB SHARE)</v>
          </cell>
        </row>
        <row r="518">
          <cell r="A518">
            <v>3371</v>
          </cell>
          <cell r="B518" t="str">
            <v>STDNT ADVSR, MIDD VAR CONT   (.25 FTE)</v>
          </cell>
        </row>
        <row r="519">
          <cell r="A519">
            <v>3371</v>
          </cell>
          <cell r="B519" t="str">
            <v>STDNT ADVSR, MIDD VAR CONT   (.40 FTE)</v>
          </cell>
        </row>
        <row r="520">
          <cell r="A520">
            <v>3371</v>
          </cell>
          <cell r="B520" t="str">
            <v>STDNT ADVSR, MIDD VAR CONT   (.50 FTE)</v>
          </cell>
        </row>
        <row r="521">
          <cell r="A521">
            <v>3371</v>
          </cell>
          <cell r="B521" t="str">
            <v>STDNT ADVSR, MIDD VAR CONT   (.60 FTE)</v>
          </cell>
        </row>
        <row r="522">
          <cell r="A522">
            <v>3371</v>
          </cell>
          <cell r="B522" t="str">
            <v>STDNT ADVSR, MIDD VAR CONT   (.75 FTE)</v>
          </cell>
        </row>
        <row r="523">
          <cell r="A523">
            <v>3371</v>
          </cell>
          <cell r="B523" t="str">
            <v>STDNT ADVSR, MIDD VAR CONT   (.80 FTE)</v>
          </cell>
        </row>
        <row r="524">
          <cell r="A524">
            <v>3372</v>
          </cell>
          <cell r="B524" t="str">
            <v>STUDENT ADVISOR, ELEM SCH</v>
          </cell>
        </row>
        <row r="525">
          <cell r="A525">
            <v>3372</v>
          </cell>
          <cell r="B525" t="str">
            <v>STUDENT ADVISOR, ELEM SCH   (JOB SHARE)</v>
          </cell>
        </row>
        <row r="526">
          <cell r="A526">
            <v>3372</v>
          </cell>
          <cell r="B526" t="str">
            <v>STDNT ADVSR, ELEM VAR CONT   (.25 FTE)</v>
          </cell>
        </row>
        <row r="527">
          <cell r="A527">
            <v>3372</v>
          </cell>
          <cell r="B527" t="str">
            <v>STDNT ADVSR, ELEM VAR CONT   (.40 FTE)</v>
          </cell>
        </row>
        <row r="528">
          <cell r="A528">
            <v>3372</v>
          </cell>
          <cell r="B528" t="str">
            <v>STDNT ADVSR, ELEM VAR CONT   (.50 FTE)</v>
          </cell>
        </row>
        <row r="529">
          <cell r="A529">
            <v>3372</v>
          </cell>
          <cell r="B529" t="str">
            <v>STDNT ADVSR, ELEM VAR CONT   (.60 FTE)</v>
          </cell>
        </row>
        <row r="530">
          <cell r="A530">
            <v>3372</v>
          </cell>
          <cell r="B530" t="str">
            <v>STDNT ADVSR, ELEM VAR CONT   (.75 FTE)</v>
          </cell>
        </row>
        <row r="531">
          <cell r="A531">
            <v>3377</v>
          </cell>
          <cell r="B531" t="str">
            <v>STDNT ADVSR, ELEM VAR CONT   (.80 FTE)</v>
          </cell>
        </row>
        <row r="532">
          <cell r="A532">
            <v>3381</v>
          </cell>
          <cell r="B532" t="str">
            <v>TCHR ADMIN ASST, MIDD SCH</v>
          </cell>
        </row>
        <row r="533">
          <cell r="A533">
            <v>3381</v>
          </cell>
          <cell r="B533" t="str">
            <v>TCHR ADMIN ASST, MIDD SCH   (JOB SHARE)</v>
          </cell>
        </row>
        <row r="534">
          <cell r="A534">
            <v>3381</v>
          </cell>
          <cell r="B534" t="str">
            <v>TCHR ADM ASST, MS VAR CONT   (.25 FTE)</v>
          </cell>
        </row>
        <row r="535">
          <cell r="A535">
            <v>3381</v>
          </cell>
          <cell r="B535" t="str">
            <v>TCHR ADM ASST, MS VAR CONT   (.40 FTE)</v>
          </cell>
        </row>
        <row r="536">
          <cell r="A536">
            <v>3381</v>
          </cell>
          <cell r="B536" t="str">
            <v>TCHR ADM ASST, MS VAR CONT   (.50 FTE)</v>
          </cell>
        </row>
        <row r="537">
          <cell r="A537">
            <v>3381</v>
          </cell>
          <cell r="B537" t="str">
            <v>TCHR ADM ASST, MS VAR CONT   (.60 FTE)</v>
          </cell>
        </row>
        <row r="538">
          <cell r="A538">
            <v>3381</v>
          </cell>
          <cell r="B538" t="str">
            <v>TCHR ADM ASST, MS VAR CONT   (.75 FTE)</v>
          </cell>
        </row>
        <row r="539">
          <cell r="A539">
            <v>3381</v>
          </cell>
          <cell r="B539" t="str">
            <v>TCHR ADM ASST, MS VAR CONT   (.80 FTE)</v>
          </cell>
        </row>
        <row r="540">
          <cell r="A540">
            <v>3382</v>
          </cell>
          <cell r="B540" t="str">
            <v>TCHR ADMIN ASST, ELEM SCH</v>
          </cell>
        </row>
        <row r="541">
          <cell r="A541">
            <v>3382</v>
          </cell>
          <cell r="B541" t="str">
            <v>TCHR ADMIN ASST, ELEM SCH   (JOB SHARE)</v>
          </cell>
        </row>
        <row r="542">
          <cell r="A542">
            <v>3382</v>
          </cell>
          <cell r="B542" t="str">
            <v>TCHR ADM ASST, ES VAR CONT   (.25 FTE)</v>
          </cell>
        </row>
        <row r="543">
          <cell r="A543">
            <v>3382</v>
          </cell>
          <cell r="B543" t="str">
            <v>TCHR ADM ASST, ES VAR CONT   (.40 FTE)</v>
          </cell>
        </row>
        <row r="544">
          <cell r="A544">
            <v>3382</v>
          </cell>
          <cell r="B544" t="str">
            <v>TCHR ADM ASST, ES VAR CONT   (.50 FTE)</v>
          </cell>
        </row>
        <row r="545">
          <cell r="A545">
            <v>3382</v>
          </cell>
          <cell r="B545" t="str">
            <v>TCHR ADM ASST, ES VAR CONT   (.60 FTE)</v>
          </cell>
        </row>
        <row r="546">
          <cell r="A546">
            <v>3382</v>
          </cell>
          <cell r="B546" t="str">
            <v>TCHR ADM ASST, ES VAR CONT   (.75 FTE)</v>
          </cell>
        </row>
        <row r="547">
          <cell r="A547">
            <v>3382</v>
          </cell>
          <cell r="B547" t="str">
            <v>TCHR ADM ASST, ES VAR CONT   (.80 FTE)</v>
          </cell>
        </row>
        <row r="548">
          <cell r="A548">
            <v>3385</v>
          </cell>
          <cell r="B548" t="str">
            <v>TEACHER, SITE COORDINATOR</v>
          </cell>
        </row>
        <row r="549">
          <cell r="A549">
            <v>3385</v>
          </cell>
          <cell r="B549" t="str">
            <v>TEACHER, SITE COORDINATOR (JOB SHARE)</v>
          </cell>
        </row>
        <row r="550">
          <cell r="A550">
            <v>3398</v>
          </cell>
          <cell r="B550" t="str">
            <v>TEACHER, RETRD SHRT TERM SUB</v>
          </cell>
        </row>
        <row r="551">
          <cell r="A551">
            <v>3500</v>
          </cell>
          <cell r="B551" t="str">
            <v>STUDENT TEACHER - HR TRACKING ONLY</v>
          </cell>
        </row>
        <row r="552">
          <cell r="A552">
            <v>3505</v>
          </cell>
          <cell r="B552" t="str">
            <v>PROCOMP TEACHER - TRACKING ONLY</v>
          </cell>
        </row>
        <row r="553">
          <cell r="A553">
            <v>3601</v>
          </cell>
          <cell r="B553" t="str">
            <v>COACH</v>
          </cell>
        </row>
        <row r="554">
          <cell r="A554">
            <v>3602</v>
          </cell>
          <cell r="B554" t="str">
            <v>ASST COACH</v>
          </cell>
        </row>
        <row r="555">
          <cell r="A555">
            <v>3605</v>
          </cell>
          <cell r="B555" t="str">
            <v>MIDDLE SCHOOL ATHLETICS</v>
          </cell>
        </row>
        <row r="556">
          <cell r="A556">
            <v>4101</v>
          </cell>
          <cell r="B556" t="str">
            <v>FOOD SVC ASST I</v>
          </cell>
        </row>
        <row r="557">
          <cell r="A557">
            <v>4102</v>
          </cell>
          <cell r="B557" t="str">
            <v>FOOD SVC ASST II</v>
          </cell>
        </row>
        <row r="558">
          <cell r="A558">
            <v>4110</v>
          </cell>
          <cell r="B558" t="str">
            <v>SPECIALIST, CEC</v>
          </cell>
        </row>
        <row r="559">
          <cell r="A559">
            <v>4120</v>
          </cell>
          <cell r="B559" t="str">
            <v>MANAGER, FOOD MULTI SITE</v>
          </cell>
        </row>
        <row r="560">
          <cell r="A560">
            <v>4121</v>
          </cell>
          <cell r="B560" t="str">
            <v>MANAGER, FOOD SERVICE IV</v>
          </cell>
        </row>
        <row r="561">
          <cell r="A561">
            <v>4122</v>
          </cell>
          <cell r="B561" t="str">
            <v>FOOD SERVICE WORKER</v>
          </cell>
        </row>
        <row r="562">
          <cell r="A562">
            <v>4123</v>
          </cell>
          <cell r="B562" t="str">
            <v>FOOD SERVICE ASSISTANT</v>
          </cell>
        </row>
        <row r="563">
          <cell r="A563">
            <v>4124</v>
          </cell>
          <cell r="B563" t="str">
            <v>SUPV, SENIOR LUNCHROOM</v>
          </cell>
        </row>
        <row r="564">
          <cell r="A564">
            <v>4128</v>
          </cell>
          <cell r="B564" t="str">
            <v>MANAGER, FOOD SVCS ACCTG</v>
          </cell>
        </row>
        <row r="565">
          <cell r="A565">
            <v>4129</v>
          </cell>
          <cell r="B565" t="str">
            <v>DIR, FOOD SVCS OPERATIONS</v>
          </cell>
        </row>
        <row r="566">
          <cell r="A566">
            <v>4130</v>
          </cell>
          <cell r="B566" t="str">
            <v>SUB MANAGER, FOOD SERVICE</v>
          </cell>
        </row>
        <row r="567">
          <cell r="A567">
            <v>4131</v>
          </cell>
          <cell r="B567" t="str">
            <v>MANAGER, FOOD SERVICE</v>
          </cell>
        </row>
        <row r="568">
          <cell r="A568">
            <v>4132</v>
          </cell>
          <cell r="B568" t="str">
            <v>FOOD SERVICE SUBSTITUTE</v>
          </cell>
        </row>
        <row r="569">
          <cell r="A569">
            <v>4133</v>
          </cell>
          <cell r="B569" t="str">
            <v>MANAGER, SUMMER COOK SITE</v>
          </cell>
        </row>
        <row r="570">
          <cell r="A570">
            <v>4134</v>
          </cell>
          <cell r="B570" t="str">
            <v>SUMMER LUNCHROOM MONITOR</v>
          </cell>
        </row>
        <row r="571">
          <cell r="A571">
            <v>4135</v>
          </cell>
          <cell r="B571" t="str">
            <v>SUMMER LUNCHROOM WORKER</v>
          </cell>
        </row>
        <row r="572">
          <cell r="A572">
            <v>4136</v>
          </cell>
          <cell r="B572" t="str">
            <v>MANAGER, SUMMER CARRYOUT</v>
          </cell>
        </row>
        <row r="573">
          <cell r="A573">
            <v>4180</v>
          </cell>
          <cell r="B573" t="str">
            <v>MANAGER, FOOD SERVICE III</v>
          </cell>
        </row>
        <row r="574">
          <cell r="A574">
            <v>4190</v>
          </cell>
          <cell r="B574" t="str">
            <v>MANAGER, FOOD SERVICE I</v>
          </cell>
        </row>
        <row r="575">
          <cell r="A575">
            <v>4191</v>
          </cell>
          <cell r="B575" t="str">
            <v>MANAGER, FOOD SERVICE II</v>
          </cell>
        </row>
        <row r="576">
          <cell r="A576">
            <v>4192</v>
          </cell>
          <cell r="B576" t="str">
            <v>MANGER, FOOD SERVICE II</v>
          </cell>
        </row>
        <row r="577">
          <cell r="A577">
            <v>4194</v>
          </cell>
          <cell r="B577" t="str">
            <v>SUPV, AREA FOOD SVCS</v>
          </cell>
        </row>
        <row r="578">
          <cell r="A578">
            <v>4196</v>
          </cell>
          <cell r="B578" t="str">
            <v>DRIVER, FOOD DELIVERY</v>
          </cell>
        </row>
        <row r="579">
          <cell r="A579">
            <v>4197</v>
          </cell>
          <cell r="B579" t="str">
            <v>FOOD SERVICE AIDE</v>
          </cell>
        </row>
        <row r="580">
          <cell r="A580">
            <v>4198</v>
          </cell>
          <cell r="B580" t="str">
            <v>FOOD SERVICE PROGRAM SPEC</v>
          </cell>
        </row>
        <row r="581">
          <cell r="A581">
            <v>4200</v>
          </cell>
          <cell r="B581" t="str">
            <v>CONCESSION MANAGER</v>
          </cell>
        </row>
        <row r="582">
          <cell r="A582">
            <v>4202</v>
          </cell>
          <cell r="B582" t="str">
            <v>CONCESSION ASST MANAGER</v>
          </cell>
        </row>
        <row r="583">
          <cell r="A583">
            <v>4204</v>
          </cell>
          <cell r="B583" t="str">
            <v>CONCESSION CASHIER</v>
          </cell>
        </row>
        <row r="584">
          <cell r="A584">
            <v>4206</v>
          </cell>
          <cell r="B584" t="str">
            <v>CONCESSION WORKER</v>
          </cell>
        </row>
        <row r="585">
          <cell r="A585">
            <v>4500</v>
          </cell>
          <cell r="B585" t="str">
            <v>MGMT TRAINEE/INTERN I</v>
          </cell>
        </row>
        <row r="586">
          <cell r="A586">
            <v>4502</v>
          </cell>
          <cell r="B586" t="str">
            <v>MGMT TRAINEE/INTERN II</v>
          </cell>
        </row>
        <row r="587">
          <cell r="A587">
            <v>4504</v>
          </cell>
          <cell r="B587" t="str">
            <v>MGMT TRAINEE/INTERN III</v>
          </cell>
        </row>
        <row r="588">
          <cell r="A588">
            <v>4900</v>
          </cell>
          <cell r="B588" t="str">
            <v>L1 PUMP/AIR COMPRESS TECH</v>
          </cell>
        </row>
        <row r="589">
          <cell r="A589">
            <v>4901</v>
          </cell>
          <cell r="B589" t="str">
            <v>L1 PREVENT MTCE TECH - AM</v>
          </cell>
        </row>
        <row r="590">
          <cell r="A590">
            <v>4902</v>
          </cell>
          <cell r="B590" t="str">
            <v>L1 STEAM/HYDRONIC SYS TECH</v>
          </cell>
        </row>
        <row r="591">
          <cell r="A591">
            <v>4903</v>
          </cell>
          <cell r="B591" t="str">
            <v>L1 PREVENT MTCE TECH - PM</v>
          </cell>
        </row>
        <row r="592">
          <cell r="A592">
            <v>4904</v>
          </cell>
          <cell r="B592" t="str">
            <v>L1 REFRIGERATION-A/C TECH</v>
          </cell>
        </row>
        <row r="593">
          <cell r="A593">
            <v>4906</v>
          </cell>
          <cell r="B593" t="str">
            <v>L1 CONTROLS TECH</v>
          </cell>
        </row>
        <row r="594">
          <cell r="A594">
            <v>4908</v>
          </cell>
          <cell r="B594" t="str">
            <v>L1 BOILER/COMBUSTION TECH</v>
          </cell>
        </row>
        <row r="595">
          <cell r="A595">
            <v>4910</v>
          </cell>
          <cell r="B595" t="str">
            <v>L1 FIRE SUPPRESSION TECH</v>
          </cell>
        </row>
        <row r="596">
          <cell r="A596">
            <v>4912</v>
          </cell>
          <cell r="B596" t="str">
            <v>L1 CHILLER/ABSORBER TECH</v>
          </cell>
        </row>
        <row r="597">
          <cell r="A597">
            <v>4916</v>
          </cell>
          <cell r="B597" t="str">
            <v>L1 SHEET METAL TECH</v>
          </cell>
        </row>
        <row r="598">
          <cell r="A598">
            <v>4918</v>
          </cell>
          <cell r="B598" t="str">
            <v>L1 MILLWRIGHT</v>
          </cell>
        </row>
        <row r="599">
          <cell r="A599">
            <v>4920</v>
          </cell>
          <cell r="B599" t="str">
            <v>L1 IRON WORKER</v>
          </cell>
        </row>
        <row r="600">
          <cell r="A600">
            <v>4922</v>
          </cell>
          <cell r="B600" t="str">
            <v>L1 PIANO TUNER</v>
          </cell>
        </row>
        <row r="601">
          <cell r="A601">
            <v>4924</v>
          </cell>
          <cell r="B601" t="str">
            <v>L1 METALWKS/FIRE EXTG TECH</v>
          </cell>
        </row>
        <row r="602">
          <cell r="A602">
            <v>4930</v>
          </cell>
          <cell r="B602" t="str">
            <v>L1 BCKFLW PREV/IRRIG TECH</v>
          </cell>
        </row>
        <row r="603">
          <cell r="A603">
            <v>4932</v>
          </cell>
          <cell r="B603" t="str">
            <v>L1 DRAIN CLEANING TECH</v>
          </cell>
        </row>
        <row r="604">
          <cell r="A604">
            <v>4934</v>
          </cell>
          <cell r="B604" t="str">
            <v>L1 POOL OPERATION TECH</v>
          </cell>
        </row>
        <row r="605">
          <cell r="A605">
            <v>4936</v>
          </cell>
          <cell r="B605" t="str">
            <v>L1 PLUMBER</v>
          </cell>
        </row>
        <row r="606">
          <cell r="A606">
            <v>4942</v>
          </cell>
          <cell r="B606" t="str">
            <v>L1 ROOFER</v>
          </cell>
        </row>
        <row r="607">
          <cell r="A607">
            <v>4944</v>
          </cell>
          <cell r="B607" t="str">
            <v>L1 PAINTER</v>
          </cell>
        </row>
        <row r="608">
          <cell r="A608">
            <v>4945</v>
          </cell>
          <cell r="B608" t="str">
            <v>L1 PROTECTVE COATINGS TECH</v>
          </cell>
        </row>
        <row r="609">
          <cell r="A609">
            <v>4946</v>
          </cell>
          <cell r="B609" t="str">
            <v>L1 PLASTERER/INSULATOR</v>
          </cell>
        </row>
        <row r="610">
          <cell r="A610">
            <v>4948</v>
          </cell>
          <cell r="B610" t="str">
            <v>L1 COMPUTER GRAPHIC ARTIST</v>
          </cell>
        </row>
        <row r="611">
          <cell r="A611">
            <v>4954</v>
          </cell>
          <cell r="B611" t="str">
            <v>L1 MOTOR REPAIR TECH</v>
          </cell>
        </row>
        <row r="612">
          <cell r="A612">
            <v>4956</v>
          </cell>
          <cell r="B612" t="str">
            <v>L1 MSTR CLK/FIRE ALRM TECH</v>
          </cell>
        </row>
        <row r="613">
          <cell r="A613">
            <v>4958</v>
          </cell>
          <cell r="B613" t="str">
            <v>L1 APPLIANCE REPAIR TECH</v>
          </cell>
        </row>
        <row r="614">
          <cell r="A614">
            <v>4960</v>
          </cell>
          <cell r="B614" t="str">
            <v>L1 LIGHTING TECH</v>
          </cell>
        </row>
        <row r="615">
          <cell r="A615">
            <v>4962</v>
          </cell>
          <cell r="B615" t="str">
            <v>L1 ELECTRICIAN</v>
          </cell>
        </row>
        <row r="616">
          <cell r="A616">
            <v>4968</v>
          </cell>
          <cell r="B616" t="str">
            <v>L1 HVY EQPT/SMALL ENG RPR</v>
          </cell>
        </row>
        <row r="617">
          <cell r="A617">
            <v>4970</v>
          </cell>
          <cell r="B617" t="str">
            <v>L1 HEAVY EQUIPMNT OPERATOR</v>
          </cell>
        </row>
        <row r="618">
          <cell r="A618">
            <v>4972</v>
          </cell>
          <cell r="B618" t="str">
            <v>L1 PAVEMENT MTCE TECH</v>
          </cell>
        </row>
        <row r="619">
          <cell r="A619">
            <v>4974</v>
          </cell>
          <cell r="B619" t="str">
            <v>L1 FENCING MTCE TECH</v>
          </cell>
        </row>
        <row r="620">
          <cell r="A620">
            <v>4976</v>
          </cell>
          <cell r="B620" t="str">
            <v>L1 PLAYGROUND MTCE TECH</v>
          </cell>
        </row>
        <row r="621">
          <cell r="A621">
            <v>4978</v>
          </cell>
          <cell r="B621" t="str">
            <v>L1 LANDSCAPE/ARBOREAL TECH</v>
          </cell>
        </row>
        <row r="622">
          <cell r="A622">
            <v>4980</v>
          </cell>
          <cell r="B622" t="str">
            <v>L1 ATHLETIC FIELD TECH</v>
          </cell>
        </row>
        <row r="623">
          <cell r="A623">
            <v>4982</v>
          </cell>
          <cell r="B623" t="str">
            <v>L1 PEST MANAGEMENT TECH</v>
          </cell>
        </row>
        <row r="624">
          <cell r="A624">
            <v>4988</v>
          </cell>
          <cell r="B624" t="str">
            <v>L1 BRICKLAYER</v>
          </cell>
        </row>
        <row r="625">
          <cell r="A625">
            <v>4990</v>
          </cell>
          <cell r="B625" t="str">
            <v>L1 CARPENTER</v>
          </cell>
        </row>
        <row r="626">
          <cell r="A626">
            <v>4992</v>
          </cell>
          <cell r="B626" t="str">
            <v>L1 FLOOR COVER/TILE TECH</v>
          </cell>
        </row>
        <row r="627">
          <cell r="A627">
            <v>4994</v>
          </cell>
          <cell r="B627" t="str">
            <v>L1 LOCKSMITH</v>
          </cell>
        </row>
        <row r="628">
          <cell r="A628">
            <v>4996</v>
          </cell>
          <cell r="B628" t="str">
            <v>L1 CABINETMAKER</v>
          </cell>
        </row>
        <row r="629">
          <cell r="A629">
            <v>4997</v>
          </cell>
          <cell r="B629" t="str">
            <v>L1 SHOP SCHEDULER/PLANNER</v>
          </cell>
        </row>
        <row r="630">
          <cell r="A630">
            <v>5000</v>
          </cell>
          <cell r="B630" t="str">
            <v>L2 PUMP/AIR COMPRESS TECH</v>
          </cell>
        </row>
        <row r="631">
          <cell r="A631">
            <v>5001</v>
          </cell>
          <cell r="B631" t="str">
            <v>L2 PREVENT MTCE TECH - AM</v>
          </cell>
        </row>
        <row r="632">
          <cell r="A632">
            <v>5002</v>
          </cell>
          <cell r="B632" t="str">
            <v>L2 STEAM/HYDRONIC SYS TECH</v>
          </cell>
        </row>
        <row r="633">
          <cell r="A633">
            <v>5003</v>
          </cell>
          <cell r="B633" t="str">
            <v>L2 PREVENT MTCE TECH - PM</v>
          </cell>
        </row>
        <row r="634">
          <cell r="A634">
            <v>5004</v>
          </cell>
          <cell r="B634" t="str">
            <v>L2 REFRIGERATION-A/C TECH</v>
          </cell>
        </row>
        <row r="635">
          <cell r="A635">
            <v>5006</v>
          </cell>
          <cell r="B635" t="str">
            <v>L2 CONTROLS TECH</v>
          </cell>
        </row>
        <row r="636">
          <cell r="A636">
            <v>5008</v>
          </cell>
          <cell r="B636" t="str">
            <v>L2 BOILER/COMBUSTION TECH</v>
          </cell>
        </row>
        <row r="637">
          <cell r="A637">
            <v>5010</v>
          </cell>
          <cell r="B637" t="str">
            <v>L2 FIRE SUPPRESSION TECH</v>
          </cell>
        </row>
        <row r="638">
          <cell r="A638">
            <v>5012</v>
          </cell>
          <cell r="B638" t="str">
            <v>L2 CHILLER/ABSORBER TECH</v>
          </cell>
        </row>
        <row r="639">
          <cell r="A639">
            <v>5016</v>
          </cell>
          <cell r="B639" t="str">
            <v>L2 SHEET METAL TECH</v>
          </cell>
        </row>
        <row r="640">
          <cell r="A640">
            <v>5018</v>
          </cell>
          <cell r="B640" t="str">
            <v>L2 MILLWRIGHT</v>
          </cell>
        </row>
        <row r="641">
          <cell r="A641">
            <v>5020</v>
          </cell>
          <cell r="B641" t="str">
            <v>L2 IRON WORKER</v>
          </cell>
        </row>
        <row r="642">
          <cell r="A642">
            <v>5022</v>
          </cell>
          <cell r="B642" t="str">
            <v>L2 PIANO TUNER</v>
          </cell>
        </row>
        <row r="643">
          <cell r="A643">
            <v>5024</v>
          </cell>
          <cell r="B643" t="str">
            <v>L2 METALWKS/FIRE EXTG TECH</v>
          </cell>
        </row>
        <row r="644">
          <cell r="A644">
            <v>5030</v>
          </cell>
          <cell r="B644" t="str">
            <v>L2 BCKFLW PREV/IRRIG TECH</v>
          </cell>
        </row>
        <row r="645">
          <cell r="A645">
            <v>5032</v>
          </cell>
          <cell r="B645" t="str">
            <v>L2 DRAIN CLEANING TECH</v>
          </cell>
        </row>
        <row r="646">
          <cell r="A646">
            <v>5034</v>
          </cell>
          <cell r="B646" t="str">
            <v>L2 POOL OPERATION TECH</v>
          </cell>
        </row>
        <row r="647">
          <cell r="A647">
            <v>5036</v>
          </cell>
          <cell r="B647" t="str">
            <v>L2 PLUMBER</v>
          </cell>
        </row>
        <row r="648">
          <cell r="A648">
            <v>5042</v>
          </cell>
          <cell r="B648" t="str">
            <v>L2 ROOFER</v>
          </cell>
        </row>
        <row r="649">
          <cell r="A649">
            <v>5044</v>
          </cell>
          <cell r="B649" t="str">
            <v>L2 PAINTER</v>
          </cell>
        </row>
        <row r="650">
          <cell r="A650">
            <v>5045</v>
          </cell>
          <cell r="B650" t="str">
            <v>L2 PROTECTVE COATINGS TECH</v>
          </cell>
        </row>
        <row r="651">
          <cell r="A651">
            <v>5046</v>
          </cell>
          <cell r="B651" t="str">
            <v>L2 PLASTERER/INSULATOR</v>
          </cell>
        </row>
        <row r="652">
          <cell r="A652">
            <v>5048</v>
          </cell>
          <cell r="B652" t="str">
            <v>L2 COMPUTER GRAPHIC ARTIST</v>
          </cell>
        </row>
        <row r="653">
          <cell r="A653">
            <v>5054</v>
          </cell>
          <cell r="B653" t="str">
            <v>L2 MOTOR REPAIR TECH</v>
          </cell>
        </row>
        <row r="654">
          <cell r="A654">
            <v>5056</v>
          </cell>
          <cell r="B654" t="str">
            <v>L2 MSTR CLK/FIRE ALRM TECH</v>
          </cell>
        </row>
        <row r="655">
          <cell r="A655">
            <v>5058</v>
          </cell>
          <cell r="B655" t="str">
            <v>L2 APPLIANCE REPAIR TECH</v>
          </cell>
        </row>
        <row r="656">
          <cell r="A656">
            <v>5060</v>
          </cell>
          <cell r="B656" t="str">
            <v>L2 LIGHTING TECH</v>
          </cell>
        </row>
        <row r="657">
          <cell r="A657">
            <v>5062</v>
          </cell>
          <cell r="B657" t="str">
            <v>L2 ELECTRICIAN</v>
          </cell>
        </row>
        <row r="658">
          <cell r="A658">
            <v>5068</v>
          </cell>
          <cell r="B658" t="str">
            <v>L2 HVY EQPT/SMALL ENG RPR</v>
          </cell>
        </row>
        <row r="659">
          <cell r="A659">
            <v>5070</v>
          </cell>
          <cell r="B659" t="str">
            <v>L2 HEAVY EQUIPMNT OPERATOR</v>
          </cell>
        </row>
        <row r="660">
          <cell r="A660">
            <v>5072</v>
          </cell>
          <cell r="B660" t="str">
            <v>L2 PAVEMENT MTCE TECH</v>
          </cell>
        </row>
        <row r="661">
          <cell r="A661">
            <v>5074</v>
          </cell>
          <cell r="B661" t="str">
            <v>L2 FENCING MTCE TECH</v>
          </cell>
        </row>
        <row r="662">
          <cell r="A662">
            <v>5076</v>
          </cell>
          <cell r="B662" t="str">
            <v>L2 PLAYGROUND MTCE TECH</v>
          </cell>
        </row>
        <row r="663">
          <cell r="A663">
            <v>5078</v>
          </cell>
          <cell r="B663" t="str">
            <v>L2 LANDSCAPE/ARBOREAL TECH</v>
          </cell>
        </row>
        <row r="664">
          <cell r="A664">
            <v>5080</v>
          </cell>
          <cell r="B664" t="str">
            <v>L2 ATHLETIC FIELD TECH</v>
          </cell>
        </row>
        <row r="665">
          <cell r="A665">
            <v>5082</v>
          </cell>
          <cell r="B665" t="str">
            <v>L2 PEST MANAGEMENT TECH</v>
          </cell>
        </row>
        <row r="666">
          <cell r="A666">
            <v>5088</v>
          </cell>
          <cell r="B666" t="str">
            <v>L2 BRICKLAYER</v>
          </cell>
        </row>
        <row r="667">
          <cell r="A667">
            <v>5090</v>
          </cell>
          <cell r="B667" t="str">
            <v>L2 CARPENTER</v>
          </cell>
        </row>
        <row r="668">
          <cell r="A668">
            <v>5092</v>
          </cell>
          <cell r="B668" t="str">
            <v>L2 FLOOR COVER/TILE TECH</v>
          </cell>
        </row>
        <row r="669">
          <cell r="A669">
            <v>5094</v>
          </cell>
          <cell r="B669" t="str">
            <v>L2 LOCKSMITH</v>
          </cell>
        </row>
        <row r="670">
          <cell r="A670">
            <v>5096</v>
          </cell>
          <cell r="B670" t="str">
            <v>L2 CABINETMAKER</v>
          </cell>
        </row>
        <row r="671">
          <cell r="A671">
            <v>5097</v>
          </cell>
          <cell r="B671" t="str">
            <v>L2 SHOP SCHEDULER/PLANNER</v>
          </cell>
        </row>
        <row r="672">
          <cell r="A672">
            <v>5100</v>
          </cell>
          <cell r="B672" t="str">
            <v>L3 PUMP/AIR COMPRESS TECH</v>
          </cell>
        </row>
        <row r="673">
          <cell r="A673">
            <v>5101</v>
          </cell>
          <cell r="B673" t="str">
            <v>L3 PREVENT MTCE TECH - AM</v>
          </cell>
        </row>
        <row r="674">
          <cell r="A674">
            <v>5102</v>
          </cell>
          <cell r="B674" t="str">
            <v>L3 STEAM/HYDRONIC SYS TECH</v>
          </cell>
        </row>
        <row r="675">
          <cell r="A675">
            <v>5103</v>
          </cell>
          <cell r="B675" t="str">
            <v>L3 PREVENT MTCE TECH - PM</v>
          </cell>
        </row>
        <row r="676">
          <cell r="A676">
            <v>5104</v>
          </cell>
          <cell r="B676" t="str">
            <v>L3 REFRIGERATION-A/C TECH</v>
          </cell>
        </row>
        <row r="677">
          <cell r="A677">
            <v>5106</v>
          </cell>
          <cell r="B677" t="str">
            <v>L3 CONTROLS TECH</v>
          </cell>
        </row>
        <row r="678">
          <cell r="A678">
            <v>5108</v>
          </cell>
          <cell r="B678" t="str">
            <v>L3 BOILER/COMBUSTION TECH</v>
          </cell>
        </row>
        <row r="679">
          <cell r="A679">
            <v>5110</v>
          </cell>
          <cell r="B679" t="str">
            <v>L3 FIRE SUPPRESSION TECH</v>
          </cell>
        </row>
        <row r="680">
          <cell r="A680">
            <v>5112</v>
          </cell>
          <cell r="B680" t="str">
            <v>L3 CHILLER/ABSORBER TECH</v>
          </cell>
        </row>
        <row r="681">
          <cell r="A681">
            <v>5116</v>
          </cell>
          <cell r="B681" t="str">
            <v>L3 SHEET METAL TECH</v>
          </cell>
        </row>
        <row r="682">
          <cell r="A682">
            <v>5118</v>
          </cell>
          <cell r="B682" t="str">
            <v>L3 MILLWRIGHT</v>
          </cell>
        </row>
        <row r="683">
          <cell r="A683">
            <v>5120</v>
          </cell>
          <cell r="B683" t="str">
            <v>L3 IRON WORKER</v>
          </cell>
        </row>
        <row r="684">
          <cell r="A684">
            <v>5122</v>
          </cell>
          <cell r="B684" t="str">
            <v>L3 PIANO TUNER</v>
          </cell>
        </row>
        <row r="685">
          <cell r="A685">
            <v>5124</v>
          </cell>
          <cell r="B685" t="str">
            <v>L3 METALWKS/FIRE EXTG TECH</v>
          </cell>
        </row>
        <row r="686">
          <cell r="A686">
            <v>5130</v>
          </cell>
          <cell r="B686" t="str">
            <v>L3 BCKFLW PREV/IRRIG TECH</v>
          </cell>
        </row>
        <row r="687">
          <cell r="A687">
            <v>5132</v>
          </cell>
          <cell r="B687" t="str">
            <v>L3 DRAIN CLEANING TECH</v>
          </cell>
        </row>
        <row r="688">
          <cell r="A688">
            <v>5134</v>
          </cell>
          <cell r="B688" t="str">
            <v>L3 POOL OPERATION TECH</v>
          </cell>
        </row>
        <row r="689">
          <cell r="A689">
            <v>5136</v>
          </cell>
          <cell r="B689" t="str">
            <v>L3 PLUMBER</v>
          </cell>
        </row>
        <row r="690">
          <cell r="A690">
            <v>5142</v>
          </cell>
          <cell r="B690" t="str">
            <v>L3 ROOFER</v>
          </cell>
        </row>
        <row r="691">
          <cell r="A691">
            <v>5144</v>
          </cell>
          <cell r="B691" t="str">
            <v>L3 PAINTER</v>
          </cell>
        </row>
        <row r="692">
          <cell r="A692">
            <v>5145</v>
          </cell>
          <cell r="B692" t="str">
            <v>L3 PROTECTVE COATINGS TECH</v>
          </cell>
        </row>
        <row r="693">
          <cell r="A693">
            <v>5146</v>
          </cell>
          <cell r="B693" t="str">
            <v>L3 PLASTERER/INSULATOR</v>
          </cell>
        </row>
        <row r="694">
          <cell r="A694">
            <v>5148</v>
          </cell>
          <cell r="B694" t="str">
            <v>L3 COMPUTER GRAPHIC ARTIST</v>
          </cell>
        </row>
        <row r="695">
          <cell r="A695">
            <v>5154</v>
          </cell>
          <cell r="B695" t="str">
            <v>L3 MOTOR REPAIR TECH</v>
          </cell>
        </row>
        <row r="696">
          <cell r="A696">
            <v>5156</v>
          </cell>
          <cell r="B696" t="str">
            <v>L3 MSTR CLK/FIRE ALRM TECH</v>
          </cell>
        </row>
        <row r="697">
          <cell r="A697">
            <v>5158</v>
          </cell>
          <cell r="B697" t="str">
            <v>L3 APPLIANCE REPAIR TECH</v>
          </cell>
        </row>
        <row r="698">
          <cell r="A698">
            <v>5160</v>
          </cell>
          <cell r="B698" t="str">
            <v>L3 LIGHTING TECH</v>
          </cell>
        </row>
        <row r="699">
          <cell r="A699">
            <v>5162</v>
          </cell>
          <cell r="B699" t="str">
            <v>L3 ELECTRICIAN</v>
          </cell>
        </row>
        <row r="700">
          <cell r="A700">
            <v>5168</v>
          </cell>
          <cell r="B700" t="str">
            <v>L3 HVY EQPT/SMALL ENG RPR</v>
          </cell>
        </row>
        <row r="701">
          <cell r="A701">
            <v>5170</v>
          </cell>
          <cell r="B701" t="str">
            <v>L3 HEAVY EQUIPMNT OPERATOR</v>
          </cell>
        </row>
        <row r="702">
          <cell r="A702">
            <v>5172</v>
          </cell>
          <cell r="B702" t="str">
            <v>L3 PAVEMENT MTCE TECH</v>
          </cell>
        </row>
        <row r="703">
          <cell r="A703">
            <v>5174</v>
          </cell>
          <cell r="B703" t="str">
            <v>L3 FENCING MTCE TECH</v>
          </cell>
        </row>
        <row r="704">
          <cell r="A704">
            <v>5176</v>
          </cell>
          <cell r="B704" t="str">
            <v>L3 PLAYGROUND MTCE TECH</v>
          </cell>
        </row>
        <row r="705">
          <cell r="A705">
            <v>5178</v>
          </cell>
          <cell r="B705" t="str">
            <v>L3 LANDSCAPE/ARBOREAL TECH</v>
          </cell>
        </row>
        <row r="706">
          <cell r="A706">
            <v>5180</v>
          </cell>
          <cell r="B706" t="str">
            <v>L3 ATHLETIC FIELD TECH</v>
          </cell>
        </row>
        <row r="707">
          <cell r="A707">
            <v>5182</v>
          </cell>
          <cell r="B707" t="str">
            <v>L3 PEST MANAGEMENT TECH</v>
          </cell>
        </row>
        <row r="708">
          <cell r="A708">
            <v>5188</v>
          </cell>
          <cell r="B708" t="str">
            <v>L3 BRICKLAYER</v>
          </cell>
        </row>
        <row r="709">
          <cell r="A709">
            <v>5190</v>
          </cell>
          <cell r="B709" t="str">
            <v>L3 CARPENTER</v>
          </cell>
        </row>
        <row r="710">
          <cell r="A710">
            <v>5192</v>
          </cell>
          <cell r="B710" t="str">
            <v>L3 FLOOR COVER/TILE TECH</v>
          </cell>
        </row>
        <row r="711">
          <cell r="A711">
            <v>5194</v>
          </cell>
          <cell r="B711" t="str">
            <v>L3 LOCKSMITH</v>
          </cell>
        </row>
        <row r="712">
          <cell r="A712">
            <v>5196</v>
          </cell>
          <cell r="B712" t="str">
            <v>L3 CABINETMAKER</v>
          </cell>
        </row>
        <row r="713">
          <cell r="A713">
            <v>5197</v>
          </cell>
          <cell r="B713" t="str">
            <v>L3 SHOP SCHEDULER/PLANNER</v>
          </cell>
        </row>
        <row r="714">
          <cell r="A714">
            <v>5201</v>
          </cell>
          <cell r="B714" t="str">
            <v>BUS DRIVER - RELIEF</v>
          </cell>
        </row>
        <row r="715">
          <cell r="A715">
            <v>5204</v>
          </cell>
          <cell r="B715" t="str">
            <v>BUS DRIVER - REGULAR</v>
          </cell>
        </row>
        <row r="716">
          <cell r="A716">
            <v>5205</v>
          </cell>
          <cell r="B716" t="str">
            <v>8 HOUR BUS DRIVER 5+ Yrs</v>
          </cell>
        </row>
        <row r="717">
          <cell r="A717">
            <v>5206</v>
          </cell>
          <cell r="B717" t="str">
            <v>BUS DRIVER</v>
          </cell>
        </row>
        <row r="718">
          <cell r="A718">
            <v>5207</v>
          </cell>
          <cell r="B718" t="str">
            <v>BUS DRIVER 1 to 4 Yrs</v>
          </cell>
        </row>
        <row r="719">
          <cell r="A719">
            <v>5208</v>
          </cell>
          <cell r="B719" t="str">
            <v>BUS DRIVER LESS THAN 1 YR</v>
          </cell>
        </row>
        <row r="720">
          <cell r="A720">
            <v>5209</v>
          </cell>
          <cell r="B720" t="str">
            <v>BUS DRIVER 32 HRS</v>
          </cell>
        </row>
        <row r="721">
          <cell r="A721">
            <v>5260</v>
          </cell>
          <cell r="B721" t="str">
            <v>FLEET/OPERATNS ANALYST I</v>
          </cell>
        </row>
        <row r="722">
          <cell r="A722">
            <v>5262</v>
          </cell>
          <cell r="B722" t="str">
            <v>FLEET/OPERATNS ANALYST II</v>
          </cell>
        </row>
        <row r="723">
          <cell r="A723">
            <v>5300</v>
          </cell>
          <cell r="B723" t="str">
            <v>DRIVER TRAINER I</v>
          </cell>
        </row>
        <row r="724">
          <cell r="A724">
            <v>5301</v>
          </cell>
          <cell r="B724" t="str">
            <v>DRIVER TRAINER II</v>
          </cell>
        </row>
        <row r="725">
          <cell r="A725">
            <v>5302</v>
          </cell>
          <cell r="B725" t="str">
            <v>TRUCK DRIVER</v>
          </cell>
        </row>
        <row r="726">
          <cell r="A726">
            <v>5304</v>
          </cell>
          <cell r="B726" t="str">
            <v>VENDING MACHINE ROUTE DRIV</v>
          </cell>
        </row>
        <row r="727">
          <cell r="A727">
            <v>5306</v>
          </cell>
          <cell r="B727" t="str">
            <v>VENDING MACHINE RTE DRIVER</v>
          </cell>
        </row>
        <row r="728">
          <cell r="A728">
            <v>5600</v>
          </cell>
          <cell r="B728" t="str">
            <v>GENERAL LABORER</v>
          </cell>
        </row>
        <row r="729">
          <cell r="A729">
            <v>5601</v>
          </cell>
          <cell r="B729" t="str">
            <v>GENERAL LABORER</v>
          </cell>
        </row>
        <row r="730">
          <cell r="A730">
            <v>6102</v>
          </cell>
          <cell r="B730" t="str">
            <v>PROTECH, HRLY</v>
          </cell>
        </row>
        <row r="731">
          <cell r="A731">
            <v>6103</v>
          </cell>
          <cell r="B731" t="str">
            <v>COMMUNICATIONS DEPUTY</v>
          </cell>
        </row>
        <row r="732">
          <cell r="A732">
            <v>6110</v>
          </cell>
          <cell r="B732" t="str">
            <v>BUDGET TECHNICIAN/SPEC I</v>
          </cell>
        </row>
        <row r="733">
          <cell r="A733">
            <v>6111</v>
          </cell>
          <cell r="B733" t="str">
            <v>BUYER</v>
          </cell>
        </row>
        <row r="734">
          <cell r="A734">
            <v>6112</v>
          </cell>
          <cell r="B734" t="str">
            <v>BUYER ASST</v>
          </cell>
        </row>
        <row r="735">
          <cell r="A735">
            <v>6113</v>
          </cell>
          <cell r="B735" t="str">
            <v>CAREER ED SPEC/ATHL TRAIN</v>
          </cell>
        </row>
        <row r="736">
          <cell r="A736">
            <v>6114</v>
          </cell>
          <cell r="B736" t="str">
            <v>BILINGUAL TRANSLATOR</v>
          </cell>
        </row>
        <row r="737">
          <cell r="A737">
            <v>6118</v>
          </cell>
          <cell r="B737" t="str">
            <v>BILINGUAL TRANSLATOR</v>
          </cell>
        </row>
        <row r="738">
          <cell r="A738">
            <v>6119</v>
          </cell>
          <cell r="B738" t="str">
            <v>SPANISH LNG PROF EXAM SPEC</v>
          </cell>
        </row>
        <row r="739">
          <cell r="A739">
            <v>6120</v>
          </cell>
          <cell r="B739" t="str">
            <v>SPECIALIST I, CAREER EDUC</v>
          </cell>
        </row>
        <row r="740">
          <cell r="A740">
            <v>6121</v>
          </cell>
          <cell r="B740" t="str">
            <v>SPECIALIST II, CAREER EDUC</v>
          </cell>
        </row>
        <row r="741">
          <cell r="A741">
            <v>6123</v>
          </cell>
          <cell r="B741" t="str">
            <v>SFPC LIAISON SPECIALIST</v>
          </cell>
        </row>
        <row r="742">
          <cell r="A742">
            <v>6125</v>
          </cell>
          <cell r="B742" t="str">
            <v>SUPV, FAMILY SERVICES</v>
          </cell>
        </row>
        <row r="743">
          <cell r="A743">
            <v>6126</v>
          </cell>
          <cell r="B743" t="str">
            <v>COORDINATOR, VOLUNTEER</v>
          </cell>
        </row>
        <row r="744">
          <cell r="A744">
            <v>6127</v>
          </cell>
          <cell r="B744" t="str">
            <v>SUPV, COMM PRT/COMM RSRCS</v>
          </cell>
        </row>
        <row r="745">
          <cell r="A745">
            <v>6129</v>
          </cell>
          <cell r="B745" t="str">
            <v>SUPV, COMMUNITY PROGRAMS</v>
          </cell>
        </row>
        <row r="746">
          <cell r="A746">
            <v>6132</v>
          </cell>
          <cell r="B746" t="str">
            <v>ASST DIR, CHILD CARE II</v>
          </cell>
        </row>
        <row r="747">
          <cell r="A747">
            <v>6133</v>
          </cell>
          <cell r="B747" t="str">
            <v>LIAISON, CDM/SIAC</v>
          </cell>
        </row>
        <row r="748">
          <cell r="A748">
            <v>6136</v>
          </cell>
          <cell r="B748" t="str">
            <v>SUPV, COMMUNITY SCHOOL</v>
          </cell>
        </row>
        <row r="749">
          <cell r="A749">
            <v>6137</v>
          </cell>
          <cell r="B749" t="str">
            <v>ASST PROGRAM COORDINATOR</v>
          </cell>
        </row>
        <row r="750">
          <cell r="A750">
            <v>6138</v>
          </cell>
          <cell r="B750" t="str">
            <v>COORDINATOR, CHILD CARE</v>
          </cell>
        </row>
        <row r="751">
          <cell r="A751">
            <v>6142</v>
          </cell>
          <cell r="B751" t="str">
            <v>CATALOGER</v>
          </cell>
        </row>
        <row r="752">
          <cell r="A752">
            <v>6143</v>
          </cell>
          <cell r="B752" t="str">
            <v>CHILD CARE COORDINATOR</v>
          </cell>
        </row>
        <row r="753">
          <cell r="A753">
            <v>6146</v>
          </cell>
          <cell r="B753" t="str">
            <v>AUDITOR I</v>
          </cell>
        </row>
        <row r="754">
          <cell r="A754">
            <v>6147</v>
          </cell>
          <cell r="B754" t="str">
            <v>AUDITOR II</v>
          </cell>
        </row>
        <row r="755">
          <cell r="A755">
            <v>6148</v>
          </cell>
          <cell r="B755" t="str">
            <v>AUDITOR III</v>
          </cell>
        </row>
        <row r="756">
          <cell r="A756">
            <v>6149</v>
          </cell>
          <cell r="B756" t="str">
            <v>BUDGET ANALYST</v>
          </cell>
        </row>
        <row r="757">
          <cell r="A757">
            <v>6150</v>
          </cell>
          <cell r="B757" t="str">
            <v>ACCOUNTANT</v>
          </cell>
        </row>
        <row r="758">
          <cell r="A758">
            <v>6151</v>
          </cell>
          <cell r="B758" t="str">
            <v>ASST DIR, COMMUNICATNS OFC</v>
          </cell>
        </row>
        <row r="759">
          <cell r="A759">
            <v>6157</v>
          </cell>
          <cell r="B759" t="str">
            <v>SUPV, ACCOUNTANT</v>
          </cell>
        </row>
        <row r="760">
          <cell r="A760">
            <v>6158</v>
          </cell>
          <cell r="B760" t="str">
            <v>CHILD CARE SITE COORD</v>
          </cell>
        </row>
        <row r="761">
          <cell r="A761">
            <v>6159</v>
          </cell>
          <cell r="B761" t="str">
            <v>CASE MANAGER</v>
          </cell>
        </row>
        <row r="762">
          <cell r="A762">
            <v>6160</v>
          </cell>
          <cell r="B762" t="str">
            <v>BUDGET ANALYST, LEAD</v>
          </cell>
        </row>
        <row r="763">
          <cell r="A763">
            <v>6161</v>
          </cell>
          <cell r="B763" t="str">
            <v>BUDGET ANALYST II</v>
          </cell>
        </row>
        <row r="764">
          <cell r="A764">
            <v>6165</v>
          </cell>
          <cell r="B764" t="str">
            <v>ASSISTANT CONTROLLER</v>
          </cell>
        </row>
        <row r="765">
          <cell r="A765">
            <v>6180</v>
          </cell>
          <cell r="B765" t="str">
            <v>ACCOUNTANT, GENERAL I</v>
          </cell>
        </row>
        <row r="766">
          <cell r="A766">
            <v>6182</v>
          </cell>
          <cell r="B766" t="str">
            <v>ACCOUNTANT, GENERAL II</v>
          </cell>
        </row>
        <row r="767">
          <cell r="A767">
            <v>6184</v>
          </cell>
          <cell r="B767" t="str">
            <v>ACCOUNTANT, GENERAL III</v>
          </cell>
        </row>
        <row r="768">
          <cell r="A768">
            <v>6186</v>
          </cell>
          <cell r="B768" t="str">
            <v>ACCOUNTANT, GENERAL LEAD</v>
          </cell>
        </row>
        <row r="769">
          <cell r="A769">
            <v>6208</v>
          </cell>
          <cell r="B769" t="str">
            <v>RECRUITER</v>
          </cell>
        </row>
        <row r="770">
          <cell r="A770">
            <v>6209</v>
          </cell>
          <cell r="B770" t="str">
            <v>COORDINATOR, EXTENDED LEARNING</v>
          </cell>
        </row>
        <row r="771">
          <cell r="A771">
            <v>6210</v>
          </cell>
          <cell r="B771" t="str">
            <v>COORDINATOR, EDUCATIONAL</v>
          </cell>
        </row>
        <row r="772">
          <cell r="A772">
            <v>6211</v>
          </cell>
          <cell r="B772" t="str">
            <v>COORDINATOR, HOURLY</v>
          </cell>
        </row>
        <row r="773">
          <cell r="A773">
            <v>6215</v>
          </cell>
          <cell r="B773" t="str">
            <v>SPECIALIST, EXTENDED LEARNING</v>
          </cell>
        </row>
        <row r="774">
          <cell r="A774">
            <v>6221</v>
          </cell>
          <cell r="B774" t="str">
            <v>SPECIALIST I, DIGITAL DUP</v>
          </cell>
        </row>
        <row r="775">
          <cell r="A775">
            <v>6223</v>
          </cell>
          <cell r="B775" t="str">
            <v>SPECIALIST II, DIGITAL DUP</v>
          </cell>
        </row>
        <row r="776">
          <cell r="A776">
            <v>6225</v>
          </cell>
          <cell r="B776" t="str">
            <v>SPECIALIST III,DIGITAL DUP</v>
          </cell>
        </row>
        <row r="777">
          <cell r="A777">
            <v>6230</v>
          </cell>
          <cell r="B777" t="str">
            <v>SPECIALIST I, EDUC TECH</v>
          </cell>
        </row>
        <row r="778">
          <cell r="A778">
            <v>6231</v>
          </cell>
          <cell r="B778" t="str">
            <v>SPECIALIST II, EDUC TECH</v>
          </cell>
        </row>
        <row r="779">
          <cell r="A779">
            <v>6242</v>
          </cell>
          <cell r="B779" t="str">
            <v>EMP BENEFIT SPECIALIST I</v>
          </cell>
        </row>
        <row r="780">
          <cell r="A780">
            <v>6243</v>
          </cell>
          <cell r="B780" t="str">
            <v>EDUC TECH SPECIALIST III</v>
          </cell>
        </row>
        <row r="781">
          <cell r="A781">
            <v>6244</v>
          </cell>
          <cell r="B781" t="str">
            <v>EDUC TECH SPECIALIST III</v>
          </cell>
        </row>
        <row r="782">
          <cell r="A782">
            <v>6245</v>
          </cell>
          <cell r="B782" t="str">
            <v>EDUC TECH SPECIALIST II</v>
          </cell>
        </row>
        <row r="783">
          <cell r="A783">
            <v>6248</v>
          </cell>
          <cell r="B783" t="str">
            <v>MANAGER, MTCE ENGINEERING</v>
          </cell>
        </row>
        <row r="784">
          <cell r="A784">
            <v>6250</v>
          </cell>
          <cell r="B784" t="str">
            <v>ENGINEER/SAFETY BEGINNER</v>
          </cell>
        </row>
        <row r="785">
          <cell r="A785">
            <v>6252</v>
          </cell>
          <cell r="B785" t="str">
            <v>SPECIALIST I, ENVIRN SAFTY</v>
          </cell>
        </row>
        <row r="786">
          <cell r="A786">
            <v>6253</v>
          </cell>
          <cell r="B786" t="str">
            <v>SPECIALIST II, ENVRN SAFTY</v>
          </cell>
        </row>
        <row r="787">
          <cell r="A787">
            <v>6254</v>
          </cell>
          <cell r="B787" t="str">
            <v>EMP HEALTH SERVICES SPEC</v>
          </cell>
        </row>
        <row r="788">
          <cell r="A788">
            <v>6256</v>
          </cell>
          <cell r="B788" t="str">
            <v>COMMUNICATION TECHNICIAN</v>
          </cell>
        </row>
        <row r="789">
          <cell r="A789">
            <v>6257</v>
          </cell>
          <cell r="B789" t="str">
            <v>COMMUNITY SCHOOL CHILD CARE</v>
          </cell>
        </row>
        <row r="790">
          <cell r="A790">
            <v>6260</v>
          </cell>
          <cell r="B790" t="str">
            <v>COMMUNITY SCHOOL INSTRUCTOR</v>
          </cell>
        </row>
        <row r="791">
          <cell r="A791">
            <v>6263</v>
          </cell>
          <cell r="B791" t="str">
            <v>COMMUNITY SCHOOL MGT</v>
          </cell>
        </row>
        <row r="792">
          <cell r="A792">
            <v>6267</v>
          </cell>
          <cell r="B792" t="str">
            <v>EMPLOYMENT COORDINATOR</v>
          </cell>
        </row>
        <row r="793">
          <cell r="A793">
            <v>6268</v>
          </cell>
          <cell r="B793" t="str">
            <v>DIGITAL GRAPHICS CONSULTNT</v>
          </cell>
        </row>
        <row r="794">
          <cell r="A794">
            <v>6269</v>
          </cell>
          <cell r="B794" t="str">
            <v>SPECIALIST II, DIGITAL DUP</v>
          </cell>
        </row>
        <row r="795">
          <cell r="A795">
            <v>6270</v>
          </cell>
          <cell r="B795" t="str">
            <v>COMMUNITY SCHOOL OFF SVCS</v>
          </cell>
        </row>
        <row r="796">
          <cell r="A796">
            <v>6271</v>
          </cell>
          <cell r="B796" t="str">
            <v>COMMUNITY SCHOOL PROG/PROJ</v>
          </cell>
        </row>
        <row r="797">
          <cell r="A797">
            <v>6274</v>
          </cell>
          <cell r="B797" t="str">
            <v>EMPLOYEE BENEFIT SPEC II</v>
          </cell>
        </row>
        <row r="798">
          <cell r="A798">
            <v>6275</v>
          </cell>
          <cell r="B798" t="str">
            <v>EMP BENEFITS FINAN ANALYST</v>
          </cell>
        </row>
        <row r="799">
          <cell r="A799">
            <v>6278</v>
          </cell>
          <cell r="B799" t="str">
            <v>SPCLST, SCHOOL TO CAREER</v>
          </cell>
        </row>
        <row r="800">
          <cell r="A800">
            <v>6279</v>
          </cell>
          <cell r="B800" t="str">
            <v>COMMUNITY PROGRAM COOR</v>
          </cell>
        </row>
        <row r="801">
          <cell r="A801">
            <v>6280</v>
          </cell>
          <cell r="B801" t="str">
            <v>SENIOR HUMAN RESOURCES REP</v>
          </cell>
        </row>
        <row r="802">
          <cell r="A802">
            <v>6281</v>
          </cell>
          <cell r="B802" t="str">
            <v>SCHOOL COMMUNITY LIAISON</v>
          </cell>
        </row>
        <row r="803">
          <cell r="A803">
            <v>6285</v>
          </cell>
          <cell r="B803" t="str">
            <v>COMMUNITY LIAISON</v>
          </cell>
        </row>
        <row r="804">
          <cell r="A804">
            <v>6286</v>
          </cell>
          <cell r="B804" t="str">
            <v>COORDINATOR, CENTRAL CURR</v>
          </cell>
        </row>
        <row r="805">
          <cell r="A805">
            <v>6287</v>
          </cell>
          <cell r="B805" t="str">
            <v>COMMUNITY LIAISON</v>
          </cell>
        </row>
        <row r="806">
          <cell r="A806">
            <v>6288</v>
          </cell>
          <cell r="B806" t="str">
            <v>COORDINATOR, CTL ASSMT/TST</v>
          </cell>
        </row>
        <row r="807">
          <cell r="A807">
            <v>6289</v>
          </cell>
          <cell r="B807" t="str">
            <v>COORDINATOR, CTL ELA COMPL</v>
          </cell>
        </row>
        <row r="808">
          <cell r="A808">
            <v>6290</v>
          </cell>
          <cell r="B808" t="str">
            <v>RECRUITMENT COORDINATOR</v>
          </cell>
        </row>
        <row r="809">
          <cell r="A809">
            <v>6291</v>
          </cell>
          <cell r="B809" t="str">
            <v>COORDINATOR, EARLY CARE &amp; ED</v>
          </cell>
        </row>
        <row r="810">
          <cell r="A810">
            <v>6292</v>
          </cell>
          <cell r="B810" t="str">
            <v>SENIOR BEN &amp; COMP ANALYST</v>
          </cell>
        </row>
        <row r="811">
          <cell r="A811">
            <v>6293</v>
          </cell>
          <cell r="B811" t="str">
            <v>SENIOR COMP ANALYST</v>
          </cell>
        </row>
        <row r="812">
          <cell r="A812">
            <v>6296</v>
          </cell>
          <cell r="B812" t="str">
            <v>RECRUITER</v>
          </cell>
        </row>
        <row r="813">
          <cell r="A813">
            <v>6297</v>
          </cell>
          <cell r="B813" t="str">
            <v>SENIOR RECRUITER</v>
          </cell>
        </row>
        <row r="814">
          <cell r="A814">
            <v>6298</v>
          </cell>
          <cell r="B814" t="str">
            <v>COORDINATOR, HR</v>
          </cell>
        </row>
        <row r="815">
          <cell r="A815">
            <v>6299</v>
          </cell>
          <cell r="B815" t="str">
            <v>LEAD HR GENERALIST</v>
          </cell>
        </row>
        <row r="816">
          <cell r="A816">
            <v>6300</v>
          </cell>
          <cell r="B816" t="str">
            <v>HUMAN RESOURCE GENERLST II</v>
          </cell>
        </row>
        <row r="817">
          <cell r="A817">
            <v>6303</v>
          </cell>
          <cell r="B817" t="str">
            <v>LEAD ACCOUNTANT</v>
          </cell>
        </row>
        <row r="818">
          <cell r="A818">
            <v>6304</v>
          </cell>
          <cell r="B818" t="str">
            <v>HUMAN RESOURCES GENERALIST</v>
          </cell>
        </row>
        <row r="819">
          <cell r="A819">
            <v>6306</v>
          </cell>
          <cell r="B819" t="str">
            <v>SUMMER LITERACY PROG ASST</v>
          </cell>
        </row>
        <row r="820">
          <cell r="A820">
            <v>6310</v>
          </cell>
          <cell r="B820" t="str">
            <v>HEALTH CARE TECHNICIAN II</v>
          </cell>
        </row>
        <row r="821">
          <cell r="A821">
            <v>6312</v>
          </cell>
          <cell r="B821" t="str">
            <v>MANAGER, OFFICE</v>
          </cell>
        </row>
        <row r="822">
          <cell r="A822">
            <v>6314</v>
          </cell>
          <cell r="B822" t="str">
            <v>PARENT ED &amp; PRE-SCHOOL</v>
          </cell>
        </row>
        <row r="823">
          <cell r="A823">
            <v>6315</v>
          </cell>
          <cell r="B823" t="str">
            <v>MILITARY INSTRUCTION</v>
          </cell>
        </row>
        <row r="824">
          <cell r="A824">
            <v>6318</v>
          </cell>
          <cell r="B824" t="str">
            <v>GEOGRAPHIC SYSTEMS ANLYST</v>
          </cell>
        </row>
        <row r="825">
          <cell r="A825">
            <v>6321</v>
          </cell>
          <cell r="B825" t="str">
            <v>FOOD SVC WRK STDY STUDNT</v>
          </cell>
        </row>
        <row r="826">
          <cell r="A826">
            <v>6326</v>
          </cell>
          <cell r="B826" t="str">
            <v>INTRAMURAL WORKER</v>
          </cell>
        </row>
        <row r="827">
          <cell r="A827">
            <v>6327</v>
          </cell>
          <cell r="B827" t="str">
            <v>MEDIA TECHNICIAN</v>
          </cell>
        </row>
        <row r="828">
          <cell r="A828">
            <v>6328</v>
          </cell>
          <cell r="B828" t="str">
            <v>PAYROLL TECHNICIAN III</v>
          </cell>
        </row>
        <row r="829">
          <cell r="A829">
            <v>6329</v>
          </cell>
          <cell r="B829" t="str">
            <v>SPECIALIST, ERS</v>
          </cell>
        </row>
        <row r="830">
          <cell r="A830">
            <v>6330</v>
          </cell>
          <cell r="B830" t="str">
            <v>TECHNICIAN I, LIBRARY</v>
          </cell>
        </row>
        <row r="831">
          <cell r="A831">
            <v>6331</v>
          </cell>
          <cell r="B831" t="str">
            <v>TECHNICIAN II, LIBRARY</v>
          </cell>
        </row>
        <row r="832">
          <cell r="A832">
            <v>6332</v>
          </cell>
          <cell r="B832" t="str">
            <v>SPECIALIST, HEALTH</v>
          </cell>
        </row>
        <row r="833">
          <cell r="A833">
            <v>6333</v>
          </cell>
          <cell r="B833" t="str">
            <v>HRIS SYSTEMS ANALYST</v>
          </cell>
        </row>
        <row r="834">
          <cell r="A834">
            <v>6334</v>
          </cell>
          <cell r="B834" t="str">
            <v>LIBRARY TECHNICIAN I</v>
          </cell>
        </row>
        <row r="835">
          <cell r="A835">
            <v>6338</v>
          </cell>
          <cell r="B835" t="str">
            <v>LIBRARY TECHNICIAN II</v>
          </cell>
        </row>
        <row r="836">
          <cell r="A836">
            <v>6339</v>
          </cell>
          <cell r="B836" t="str">
            <v>LICENSED PRACTICAL NURSE</v>
          </cell>
        </row>
        <row r="837">
          <cell r="A837">
            <v>6339</v>
          </cell>
          <cell r="B837" t="str">
            <v>LICENSED PRACTICAL NURSE   (JOB SHARE)</v>
          </cell>
        </row>
        <row r="838">
          <cell r="A838">
            <v>6342</v>
          </cell>
          <cell r="B838" t="str">
            <v>ELDER CARE SPECIALIST</v>
          </cell>
        </row>
        <row r="839">
          <cell r="A839">
            <v>6343</v>
          </cell>
          <cell r="B839" t="str">
            <v>SPEECH LANG PATHOLOGY ASST</v>
          </cell>
        </row>
        <row r="840">
          <cell r="A840">
            <v>6344</v>
          </cell>
          <cell r="B840" t="str">
            <v>INDIAN EDUCATION PROJ COOR</v>
          </cell>
        </row>
        <row r="841">
          <cell r="A841">
            <v>6346</v>
          </cell>
          <cell r="B841" t="str">
            <v>CUSTOMER SERVICE REP</v>
          </cell>
        </row>
        <row r="842">
          <cell r="A842">
            <v>6351</v>
          </cell>
          <cell r="B842" t="str">
            <v>EDUCATIONAL PRO-TECH</v>
          </cell>
        </row>
        <row r="843">
          <cell r="A843">
            <v>6352</v>
          </cell>
          <cell r="B843" t="str">
            <v>EDUCATIONAL PRO-TECH</v>
          </cell>
        </row>
        <row r="844">
          <cell r="A844">
            <v>6353</v>
          </cell>
          <cell r="B844" t="str">
            <v>EDUCATIONAL PRO-TECH</v>
          </cell>
        </row>
        <row r="845">
          <cell r="A845">
            <v>6354</v>
          </cell>
          <cell r="B845" t="str">
            <v>EDUCATIONAL PROTECH</v>
          </cell>
        </row>
        <row r="846">
          <cell r="A846">
            <v>6355</v>
          </cell>
          <cell r="B846" t="str">
            <v>EDUCATIONAL PRO-TECH</v>
          </cell>
        </row>
        <row r="847">
          <cell r="A847">
            <v>6370</v>
          </cell>
          <cell r="B847" t="str">
            <v>DEPUTY COMMUNICATIONS DIR</v>
          </cell>
        </row>
        <row r="848">
          <cell r="A848">
            <v>6375</v>
          </cell>
          <cell r="B848" t="str">
            <v>SPECIALIST, SWAP</v>
          </cell>
        </row>
        <row r="849">
          <cell r="A849">
            <v>6390</v>
          </cell>
          <cell r="B849" t="str">
            <v>LEAD PAYROLL TECHNICIAN</v>
          </cell>
        </row>
        <row r="850">
          <cell r="A850">
            <v>6391</v>
          </cell>
          <cell r="B850" t="str">
            <v>BUSINESS SERVICES SPEC</v>
          </cell>
        </row>
        <row r="851">
          <cell r="A851">
            <v>6392</v>
          </cell>
          <cell r="B851" t="str">
            <v>LEAD BUS SERVICES SPEC</v>
          </cell>
        </row>
        <row r="852">
          <cell r="A852">
            <v>6401</v>
          </cell>
          <cell r="B852" t="str">
            <v>PLANNING/RESEARCH ANLYST I</v>
          </cell>
        </row>
        <row r="853">
          <cell r="A853">
            <v>6402</v>
          </cell>
          <cell r="B853" t="str">
            <v>PLNG &amp; RESEARCH ANLYT II</v>
          </cell>
        </row>
        <row r="854">
          <cell r="A854">
            <v>6403</v>
          </cell>
          <cell r="B854" t="str">
            <v>PLAN/RESEARCH ANALYST III</v>
          </cell>
        </row>
        <row r="855">
          <cell r="A855">
            <v>6404</v>
          </cell>
          <cell r="B855" t="str">
            <v>PLAN &amp; RESEARCH ASSOC. I</v>
          </cell>
        </row>
        <row r="856">
          <cell r="A856">
            <v>6405</v>
          </cell>
          <cell r="B856" t="str">
            <v>PLAN &amp; RESEARCH ASSOC. II</v>
          </cell>
        </row>
        <row r="857">
          <cell r="A857">
            <v>6406</v>
          </cell>
          <cell r="B857" t="str">
            <v>POLICE AND FIREMEN</v>
          </cell>
        </row>
        <row r="858">
          <cell r="A858">
            <v>6407</v>
          </cell>
          <cell r="B858" t="str">
            <v>PROGRAM SPECIALIST</v>
          </cell>
        </row>
        <row r="859">
          <cell r="A859">
            <v>6409</v>
          </cell>
          <cell r="B859" t="str">
            <v>PROJECT COORDINATOR</v>
          </cell>
        </row>
        <row r="860">
          <cell r="A860">
            <v>6411</v>
          </cell>
          <cell r="B860" t="str">
            <v>PROJECT COORDINATOR</v>
          </cell>
        </row>
        <row r="861">
          <cell r="A861">
            <v>6412</v>
          </cell>
          <cell r="B861" t="str">
            <v>PROGRAM SPECIALIST</v>
          </cell>
        </row>
        <row r="862">
          <cell r="A862">
            <v>6413</v>
          </cell>
          <cell r="B862" t="str">
            <v>ROUTE SCHEDULER I</v>
          </cell>
        </row>
        <row r="863">
          <cell r="A863">
            <v>6414</v>
          </cell>
          <cell r="B863" t="str">
            <v>ROUTE SCHEDULER II</v>
          </cell>
        </row>
        <row r="864">
          <cell r="A864">
            <v>6420</v>
          </cell>
          <cell r="B864" t="str">
            <v>SENIOR FINANCIAL ANALYST</v>
          </cell>
        </row>
        <row r="865">
          <cell r="A865">
            <v>6422</v>
          </cell>
          <cell r="B865" t="str">
            <v>SITE COORDINATOR</v>
          </cell>
        </row>
        <row r="866">
          <cell r="A866">
            <v>6422</v>
          </cell>
          <cell r="B866" t="str">
            <v>SITE COORDINATOR</v>
          </cell>
        </row>
        <row r="867">
          <cell r="A867">
            <v>6423</v>
          </cell>
          <cell r="B867" t="str">
            <v>SITE LEADER - SUMMER SCHOOL</v>
          </cell>
        </row>
        <row r="868">
          <cell r="A868">
            <v>6428</v>
          </cell>
          <cell r="B868" t="str">
            <v>SPECIALIST, STAFF DEVEL</v>
          </cell>
        </row>
        <row r="869">
          <cell r="A869">
            <v>6429</v>
          </cell>
          <cell r="B869" t="str">
            <v>SPECIALIST, CURRICULUM</v>
          </cell>
        </row>
        <row r="870">
          <cell r="A870">
            <v>6431</v>
          </cell>
          <cell r="B870" t="str">
            <v>SPECIALIST, GRANTS</v>
          </cell>
        </row>
        <row r="871">
          <cell r="A871">
            <v>6436</v>
          </cell>
          <cell r="B871" t="str">
            <v>BALARAT SPECIALIST</v>
          </cell>
        </row>
        <row r="872">
          <cell r="A872">
            <v>6438</v>
          </cell>
          <cell r="B872" t="str">
            <v>SEC COURSE CREDIT SPEC</v>
          </cell>
        </row>
        <row r="873">
          <cell r="A873">
            <v>6440</v>
          </cell>
          <cell r="B873" t="str">
            <v>CDM/COMMUNITY SPECIALIST</v>
          </cell>
        </row>
        <row r="874">
          <cell r="A874">
            <v>6441</v>
          </cell>
          <cell r="B874" t="str">
            <v>STUDENT ACTIVITY SPECIALST</v>
          </cell>
        </row>
        <row r="875">
          <cell r="A875">
            <v>6443</v>
          </cell>
          <cell r="B875" t="str">
            <v>TRAINING  &amp; DVLPMNT SPECLST</v>
          </cell>
        </row>
        <row r="876">
          <cell r="A876">
            <v>6444</v>
          </cell>
          <cell r="B876" t="str">
            <v>MOET CAREER SPECIALIST</v>
          </cell>
        </row>
        <row r="877">
          <cell r="A877">
            <v>6446</v>
          </cell>
          <cell r="B877" t="str">
            <v>LEGAL ASSISTANT FT</v>
          </cell>
        </row>
        <row r="878">
          <cell r="A878">
            <v>6447</v>
          </cell>
          <cell r="B878" t="str">
            <v>SPECIALIST, PROGRAM</v>
          </cell>
        </row>
        <row r="879">
          <cell r="A879">
            <v>6448</v>
          </cell>
          <cell r="B879" t="str">
            <v>MOET CAREER SPECLST, LEAD</v>
          </cell>
        </row>
        <row r="880">
          <cell r="A880">
            <v>6449</v>
          </cell>
          <cell r="B880" t="str">
            <v>DATA ANALYST</v>
          </cell>
        </row>
        <row r="881">
          <cell r="A881">
            <v>6450</v>
          </cell>
          <cell r="B881" t="str">
            <v>RESEARCH ANALYST</v>
          </cell>
        </row>
        <row r="882">
          <cell r="A882">
            <v>6451</v>
          </cell>
          <cell r="B882" t="str">
            <v>SITE COORDINATOR</v>
          </cell>
        </row>
        <row r="883">
          <cell r="A883">
            <v>6452</v>
          </cell>
          <cell r="B883" t="str">
            <v>SITE COORDINATOR</v>
          </cell>
        </row>
        <row r="884">
          <cell r="A884">
            <v>6456</v>
          </cell>
          <cell r="B884" t="str">
            <v>ENGINEER, CONTROLS APPL</v>
          </cell>
        </row>
        <row r="885">
          <cell r="A885">
            <v>6460</v>
          </cell>
          <cell r="B885" t="str">
            <v>SCHOOL FINANCIAL LIAISON I</v>
          </cell>
        </row>
        <row r="886">
          <cell r="A886">
            <v>6462</v>
          </cell>
          <cell r="B886" t="str">
            <v>SCHOOL FINANCIAL LIAISON II</v>
          </cell>
        </row>
        <row r="887">
          <cell r="A887">
            <v>6500</v>
          </cell>
          <cell r="B887" t="str">
            <v>STUDENT WORKER</v>
          </cell>
        </row>
        <row r="888">
          <cell r="A888">
            <v>6504</v>
          </cell>
          <cell r="B888" t="str">
            <v>SPECIALIST, WORK STUDY</v>
          </cell>
        </row>
        <row r="889">
          <cell r="A889">
            <v>6505</v>
          </cell>
          <cell r="B889" t="str">
            <v>STUDENT AIDE</v>
          </cell>
        </row>
        <row r="890">
          <cell r="A890">
            <v>6506</v>
          </cell>
          <cell r="B890" t="str">
            <v>STUDENT PROGRAMS</v>
          </cell>
        </row>
        <row r="891">
          <cell r="A891">
            <v>6508</v>
          </cell>
          <cell r="B891" t="str">
            <v>TUTOR INTERPRETER</v>
          </cell>
        </row>
        <row r="892">
          <cell r="A892">
            <v>6514</v>
          </cell>
          <cell r="B892" t="str">
            <v>SUPV, DISTRIB &amp; DATA SUPP</v>
          </cell>
        </row>
        <row r="893">
          <cell r="A893">
            <v>6515</v>
          </cell>
          <cell r="B893" t="str">
            <v>SPECIALIST, FACILITY USE</v>
          </cell>
        </row>
        <row r="894">
          <cell r="A894">
            <v>6516</v>
          </cell>
          <cell r="B894" t="str">
            <v>SPECIALIST, FIX ASSET INVEN</v>
          </cell>
        </row>
        <row r="895">
          <cell r="A895">
            <v>6518</v>
          </cell>
          <cell r="B895" t="str">
            <v>SPECIALIST, PARKING CONTROL</v>
          </cell>
        </row>
        <row r="896">
          <cell r="A896">
            <v>6519</v>
          </cell>
          <cell r="B896" t="str">
            <v>TUTOR INTERPRETER, SUMMER</v>
          </cell>
        </row>
        <row r="897">
          <cell r="A897">
            <v>6520</v>
          </cell>
          <cell r="B897" t="str">
            <v>PROJECT COORDINATOR</v>
          </cell>
        </row>
        <row r="898">
          <cell r="A898">
            <v>6522</v>
          </cell>
          <cell r="B898" t="str">
            <v>PROJECT COORDINATOR</v>
          </cell>
        </row>
        <row r="899">
          <cell r="A899">
            <v>6524</v>
          </cell>
          <cell r="B899" t="str">
            <v>PROJECT COORDINATOR</v>
          </cell>
        </row>
        <row r="900">
          <cell r="A900">
            <v>6525</v>
          </cell>
          <cell r="B900" t="str">
            <v>PROJECT COORDINATOR</v>
          </cell>
        </row>
        <row r="901">
          <cell r="A901">
            <v>6527</v>
          </cell>
          <cell r="B901" t="str">
            <v>PROJECT MANAGER</v>
          </cell>
        </row>
        <row r="902">
          <cell r="A902">
            <v>6530</v>
          </cell>
          <cell r="B902" t="str">
            <v>VISION SCREEN TECH II</v>
          </cell>
        </row>
        <row r="903">
          <cell r="A903">
            <v>6540</v>
          </cell>
          <cell r="B903" t="str">
            <v>TUTOR, AVID</v>
          </cell>
        </row>
        <row r="904">
          <cell r="A904">
            <v>6541</v>
          </cell>
          <cell r="B904" t="str">
            <v>TUTOR, HOURLY</v>
          </cell>
        </row>
        <row r="905">
          <cell r="A905">
            <v>6603</v>
          </cell>
          <cell r="B905" t="str">
            <v>SCHOOL CROSSING GUARD</v>
          </cell>
        </row>
        <row r="906">
          <cell r="A906">
            <v>6604</v>
          </cell>
          <cell r="B906" t="str">
            <v>SECURITY COMM OFFICER</v>
          </cell>
        </row>
        <row r="907">
          <cell r="A907">
            <v>6607</v>
          </cell>
          <cell r="B907" t="str">
            <v>SECURITY RESOURCE SPEC</v>
          </cell>
        </row>
        <row r="908">
          <cell r="A908">
            <v>6608</v>
          </cell>
          <cell r="B908" t="str">
            <v>SECURITY PATROL</v>
          </cell>
        </row>
        <row r="909">
          <cell r="A909">
            <v>6612</v>
          </cell>
          <cell r="B909" t="str">
            <v>TRUANT OFFICER</v>
          </cell>
        </row>
        <row r="910">
          <cell r="A910">
            <v>6614</v>
          </cell>
          <cell r="B910" t="str">
            <v>SECURITY INVESTIGATOR II</v>
          </cell>
        </row>
        <row r="911">
          <cell r="A911">
            <v>6615</v>
          </cell>
          <cell r="B911" t="str">
            <v>SECURITY TRAINING SPECIALIST</v>
          </cell>
        </row>
        <row r="912">
          <cell r="A912">
            <v>6617</v>
          </cell>
          <cell r="B912" t="str">
            <v>SECURITY SYSTEMS TECH II</v>
          </cell>
        </row>
        <row r="913">
          <cell r="A913">
            <v>6625</v>
          </cell>
          <cell r="B913" t="str">
            <v>ATHLETIC TRAINER</v>
          </cell>
        </row>
        <row r="914">
          <cell r="A914">
            <v>6630</v>
          </cell>
          <cell r="B914" t="str">
            <v>MANAGER, PATROL OPERATIONS</v>
          </cell>
        </row>
        <row r="915">
          <cell r="A915">
            <v>6631</v>
          </cell>
          <cell r="B915" t="str">
            <v>SUPV, SECURITY RESOURCE</v>
          </cell>
        </row>
        <row r="916">
          <cell r="A916">
            <v>6632</v>
          </cell>
          <cell r="B916" t="str">
            <v>MANAGER, SCHOOL SECURITY</v>
          </cell>
        </row>
        <row r="917">
          <cell r="A917">
            <v>6636</v>
          </cell>
          <cell r="B917" t="str">
            <v>SUPV, SECURITY PATROL</v>
          </cell>
        </row>
        <row r="918">
          <cell r="A918">
            <v>6638</v>
          </cell>
          <cell r="B918" t="str">
            <v>SUPV, SECURITY OPERATIONS</v>
          </cell>
        </row>
        <row r="919">
          <cell r="A919">
            <v>6881</v>
          </cell>
          <cell r="B919" t="str">
            <v>SPECIALIST, BUDGET DATA</v>
          </cell>
        </row>
        <row r="920">
          <cell r="A920">
            <v>7000</v>
          </cell>
          <cell r="B920" t="str">
            <v>CAMPUS SECURITY OFFICER</v>
          </cell>
        </row>
        <row r="921">
          <cell r="A921">
            <v>7001</v>
          </cell>
          <cell r="B921" t="str">
            <v>GENL FACILITY SEC OFFICER</v>
          </cell>
        </row>
        <row r="922">
          <cell r="A922">
            <v>7002</v>
          </cell>
          <cell r="B922" t="str">
            <v>COMPUTER LAB TECHNICIAN</v>
          </cell>
        </row>
        <row r="923">
          <cell r="A923">
            <v>7003</v>
          </cell>
          <cell r="B923" t="str">
            <v>SR. COMPUTER LAB TECH</v>
          </cell>
        </row>
        <row r="924">
          <cell r="A924">
            <v>7004</v>
          </cell>
          <cell r="B924" t="str">
            <v>CHANNEL 22 TECHNICAL ASST</v>
          </cell>
        </row>
        <row r="925">
          <cell r="A925">
            <v>7005</v>
          </cell>
          <cell r="B925" t="str">
            <v>HEALTH TECHNICIAN</v>
          </cell>
        </row>
        <row r="926">
          <cell r="A926">
            <v>7006</v>
          </cell>
          <cell r="B926" t="str">
            <v>OFFICE MACHINE OPERATOR</v>
          </cell>
        </row>
        <row r="927">
          <cell r="A927">
            <v>7007</v>
          </cell>
          <cell r="B927" t="str">
            <v>LIBRARY MEDIA CENTER</v>
          </cell>
        </row>
        <row r="928">
          <cell r="A928">
            <v>7008</v>
          </cell>
          <cell r="B928" t="str">
            <v>SR. LIBRARY MEDIA CENTER</v>
          </cell>
        </row>
        <row r="929">
          <cell r="A929">
            <v>7009</v>
          </cell>
          <cell r="B929" t="str">
            <v>ELA GENERAL ASSIGNMENT</v>
          </cell>
        </row>
        <row r="930">
          <cell r="A930">
            <v>7010</v>
          </cell>
          <cell r="B930" t="str">
            <v>ELA TRANSLATOR/INTERPRETER</v>
          </cell>
        </row>
        <row r="931">
          <cell r="A931">
            <v>7013</v>
          </cell>
          <cell r="B931" t="str">
            <v>GENERAL OFFICE</v>
          </cell>
        </row>
        <row r="932">
          <cell r="A932">
            <v>7014</v>
          </cell>
          <cell r="B932" t="str">
            <v>STUDENT MONITOR</v>
          </cell>
        </row>
        <row r="933">
          <cell r="A933">
            <v>7026</v>
          </cell>
          <cell r="B933" t="str">
            <v>OCC/PHYSICAL THERAPIST TECH</v>
          </cell>
        </row>
        <row r="934">
          <cell r="A934">
            <v>7028</v>
          </cell>
          <cell r="B934" t="str">
            <v>SPEC ED ASST, BRAILLE INTER</v>
          </cell>
        </row>
        <row r="935">
          <cell r="A935">
            <v>7029</v>
          </cell>
          <cell r="B935" t="str">
            <v>SPEC ED ASST, MILD/MODERATE</v>
          </cell>
        </row>
        <row r="936">
          <cell r="A936">
            <v>7030</v>
          </cell>
          <cell r="B936" t="str">
            <v>SPEC ED ASST, SEVERE/PROFND</v>
          </cell>
        </row>
        <row r="937">
          <cell r="A937">
            <v>7032</v>
          </cell>
          <cell r="B937" t="str">
            <v>SEVERE/PROFOUND/COMM ASST</v>
          </cell>
        </row>
        <row r="938">
          <cell r="A938">
            <v>7033</v>
          </cell>
          <cell r="B938" t="str">
            <v>MILD/MODERATE/COMM ASST</v>
          </cell>
        </row>
        <row r="939">
          <cell r="A939">
            <v>7034</v>
          </cell>
          <cell r="B939" t="str">
            <v>SPEC ED ASST, BEHAVIOR MGT</v>
          </cell>
        </row>
        <row r="940">
          <cell r="A940">
            <v>7037</v>
          </cell>
          <cell r="B940" t="str">
            <v>READING &amp; WRITING ASST</v>
          </cell>
        </row>
        <row r="941">
          <cell r="A941">
            <v>7040</v>
          </cell>
          <cell r="B941" t="str">
            <v>PROGRAMS ASST</v>
          </cell>
        </row>
        <row r="942">
          <cell r="A942">
            <v>7041</v>
          </cell>
          <cell r="B942" t="str">
            <v>SOCIAL WORKER ASST</v>
          </cell>
        </row>
        <row r="943">
          <cell r="A943">
            <v>7042</v>
          </cell>
          <cell r="B943" t="str">
            <v>STUDENT ADVISOR'S ASST</v>
          </cell>
        </row>
        <row r="944">
          <cell r="A944">
            <v>7043</v>
          </cell>
          <cell r="B944" t="str">
            <v>PASSROOM</v>
          </cell>
        </row>
        <row r="945">
          <cell r="A945">
            <v>7044</v>
          </cell>
          <cell r="B945" t="str">
            <v>AFTER SCHOOL TUTOR</v>
          </cell>
        </row>
        <row r="946">
          <cell r="A946">
            <v>7045</v>
          </cell>
          <cell r="B946" t="str">
            <v>EARLY CHILDOOD EDUCATION</v>
          </cell>
        </row>
        <row r="947">
          <cell r="A947">
            <v>7047</v>
          </cell>
          <cell r="B947" t="str">
            <v>GENERAL ASSIGNMENT</v>
          </cell>
        </row>
        <row r="948">
          <cell r="A948">
            <v>7048</v>
          </cell>
          <cell r="B948" t="str">
            <v>TUTOR PARAPROFESSIONAL</v>
          </cell>
        </row>
        <row r="949">
          <cell r="A949">
            <v>7049</v>
          </cell>
          <cell r="B949" t="str">
            <v>GIFT&amp;TALENTED, GENERAL ASSG</v>
          </cell>
        </row>
        <row r="950">
          <cell r="A950">
            <v>7050</v>
          </cell>
          <cell r="B950" t="str">
            <v>INDIAN FOCUS PARA</v>
          </cell>
        </row>
        <row r="951">
          <cell r="A951">
            <v>7051</v>
          </cell>
          <cell r="B951" t="str">
            <v>SPECIAL NEEDS, BUS ASST</v>
          </cell>
        </row>
        <row r="952">
          <cell r="A952">
            <v>7054</v>
          </cell>
          <cell r="B952" t="str">
            <v>SCHOOL-TO-CAREER</v>
          </cell>
        </row>
        <row r="953">
          <cell r="A953">
            <v>7056</v>
          </cell>
          <cell r="B953" t="str">
            <v>TECH PREP RESOURCE</v>
          </cell>
        </row>
        <row r="954">
          <cell r="A954">
            <v>7058</v>
          </cell>
          <cell r="B954" t="str">
            <v>TRUANCY PROGRAM TRANSITION</v>
          </cell>
        </row>
        <row r="955">
          <cell r="A955">
            <v>7059</v>
          </cell>
          <cell r="B955" t="str">
            <v>KINDER INTERV (KIP) ASST</v>
          </cell>
        </row>
        <row r="956">
          <cell r="A956">
            <v>7060</v>
          </cell>
          <cell r="B956" t="str">
            <v>EXTENDED DAY KINDER ASST</v>
          </cell>
        </row>
        <row r="957">
          <cell r="A957">
            <v>7061</v>
          </cell>
          <cell r="B957" t="str">
            <v>ACADEMIC SKILLS CENTER PARA</v>
          </cell>
        </row>
        <row r="958">
          <cell r="A958">
            <v>7062</v>
          </cell>
          <cell r="B958" t="str">
            <v>TITLE I ELEMENTARY PARA</v>
          </cell>
        </row>
        <row r="959">
          <cell r="A959">
            <v>7064</v>
          </cell>
          <cell r="B959" t="str">
            <v>BRONCO ACADEMY ASST</v>
          </cell>
        </row>
        <row r="960">
          <cell r="A960">
            <v>7066</v>
          </cell>
          <cell r="B960" t="str">
            <v>SR TOOLROOM</v>
          </cell>
        </row>
        <row r="961">
          <cell r="A961">
            <v>7067</v>
          </cell>
          <cell r="B961" t="str">
            <v>TOOLROOM</v>
          </cell>
        </row>
        <row r="962">
          <cell r="A962">
            <v>7068</v>
          </cell>
          <cell r="B962" t="str">
            <v>PRE-SCHOOL AIDE</v>
          </cell>
        </row>
        <row r="963">
          <cell r="A963">
            <v>7069</v>
          </cell>
          <cell r="B963" t="str">
            <v>TEST ADMINISTRATOR</v>
          </cell>
        </row>
        <row r="964">
          <cell r="A964">
            <v>7070</v>
          </cell>
          <cell r="B964" t="str">
            <v>TEST ADMIN ASST</v>
          </cell>
        </row>
        <row r="965">
          <cell r="A965">
            <v>7074</v>
          </cell>
          <cell r="B965" t="str">
            <v>REGISTRAR</v>
          </cell>
        </row>
        <row r="966">
          <cell r="A966">
            <v>7076</v>
          </cell>
          <cell r="B966" t="str">
            <v>FINANCIAL AID OFFICER</v>
          </cell>
        </row>
        <row r="967">
          <cell r="A967">
            <v>7079</v>
          </cell>
          <cell r="B967" t="str">
            <v>PARENT ED TEACHER ASST</v>
          </cell>
        </row>
        <row r="968">
          <cell r="A968">
            <v>7080</v>
          </cell>
          <cell r="B968" t="str">
            <v>STATISTICIAN</v>
          </cell>
        </row>
        <row r="969">
          <cell r="A969">
            <v>7081</v>
          </cell>
          <cell r="B969" t="str">
            <v>COMPUTER SYSTEM OPERATOR</v>
          </cell>
        </row>
        <row r="970">
          <cell r="A970">
            <v>7088</v>
          </cell>
          <cell r="B970" t="str">
            <v>PIANO ASST</v>
          </cell>
        </row>
        <row r="971">
          <cell r="A971">
            <v>7089</v>
          </cell>
          <cell r="B971" t="str">
            <v>DANCE ASST</v>
          </cell>
        </row>
        <row r="972">
          <cell r="A972">
            <v>7090</v>
          </cell>
          <cell r="B972" t="str">
            <v>PRODUCTION ASST</v>
          </cell>
        </row>
        <row r="973">
          <cell r="A973">
            <v>7091</v>
          </cell>
          <cell r="B973" t="str">
            <v>COMM-SCHOOL LIAISON</v>
          </cell>
        </row>
        <row r="974">
          <cell r="A974">
            <v>7093</v>
          </cell>
          <cell r="B974" t="str">
            <v>VOCAL MUSIC ASST</v>
          </cell>
        </row>
        <row r="975">
          <cell r="A975">
            <v>7094</v>
          </cell>
          <cell r="B975" t="str">
            <v>INSTRUMENTAL MUSIC ASST</v>
          </cell>
        </row>
        <row r="976">
          <cell r="A976">
            <v>7095</v>
          </cell>
          <cell r="B976" t="str">
            <v>CREATIVE WRITING ASST</v>
          </cell>
        </row>
        <row r="977">
          <cell r="A977">
            <v>7096</v>
          </cell>
          <cell r="B977" t="str">
            <v>DRAMA ASST</v>
          </cell>
        </row>
        <row r="978">
          <cell r="A978">
            <v>7097</v>
          </cell>
          <cell r="B978" t="str">
            <v>STAGE CRAFT &amp; DESIGN ASST</v>
          </cell>
        </row>
        <row r="979">
          <cell r="A979">
            <v>7098</v>
          </cell>
          <cell r="B979" t="str">
            <v>VISION ITINERANT ASST</v>
          </cell>
        </row>
        <row r="980">
          <cell r="A980">
            <v>7099</v>
          </cell>
          <cell r="B980" t="str">
            <v>SCHEDULING/COMPUTER LAB</v>
          </cell>
        </row>
        <row r="981">
          <cell r="A981">
            <v>7100</v>
          </cell>
          <cell r="B981" t="str">
            <v>BALARAT ASSISTANT</v>
          </cell>
        </row>
        <row r="982">
          <cell r="A982">
            <v>7101</v>
          </cell>
          <cell r="B982" t="str">
            <v>STUDY HALL ASSISTANT</v>
          </cell>
        </row>
        <row r="983">
          <cell r="A983">
            <v>7102</v>
          </cell>
          <cell r="B983" t="str">
            <v>SUMMER SCHOOL PARA</v>
          </cell>
        </row>
        <row r="984">
          <cell r="A984">
            <v>7105</v>
          </cell>
          <cell r="B984" t="str">
            <v>ELEMENTARY SPEC ED PARA</v>
          </cell>
        </row>
        <row r="985">
          <cell r="A985">
            <v>7106</v>
          </cell>
          <cell r="B985" t="str">
            <v>SECONDARY SPEC ED PARA</v>
          </cell>
        </row>
        <row r="986">
          <cell r="A986">
            <v>7109</v>
          </cell>
          <cell r="B986" t="str">
            <v>ELA EARLY CHILDHOOD</v>
          </cell>
        </row>
        <row r="987">
          <cell r="A987">
            <v>7110</v>
          </cell>
          <cell r="B987" t="str">
            <v>ELA READING &amp; WRITING PARA</v>
          </cell>
        </row>
        <row r="988">
          <cell r="A988">
            <v>7111</v>
          </cell>
          <cell r="B988" t="str">
            <v>RESTORATIVE JUSTICE PARA</v>
          </cell>
        </row>
        <row r="989">
          <cell r="A989">
            <v>7116</v>
          </cell>
          <cell r="B989" t="str">
            <v>CAREER EDUCATION PARA</v>
          </cell>
        </row>
        <row r="990">
          <cell r="A990">
            <v>7117</v>
          </cell>
          <cell r="B990" t="str">
            <v>STUDNT PARNT FAMLY INVOLVMT</v>
          </cell>
        </row>
        <row r="991">
          <cell r="A991">
            <v>7120</v>
          </cell>
          <cell r="B991" t="str">
            <v>COUNSELING SUPPORT PARA</v>
          </cell>
        </row>
        <row r="992">
          <cell r="A992">
            <v>7123</v>
          </cell>
          <cell r="B992" t="str">
            <v>TRANSITIONAL TUTOR PARA</v>
          </cell>
        </row>
        <row r="993">
          <cell r="A993">
            <v>7125</v>
          </cell>
          <cell r="B993" t="str">
            <v>CHILD CARE GROUP LEADER</v>
          </cell>
        </row>
        <row r="994">
          <cell r="A994">
            <v>7127</v>
          </cell>
          <cell r="B994" t="str">
            <v>CHILD CARE GRP LDR, SENIOR</v>
          </cell>
        </row>
        <row r="995">
          <cell r="A995">
            <v>7130</v>
          </cell>
          <cell r="B995" t="str">
            <v>HEALTH OCCUPATIONS PARA</v>
          </cell>
        </row>
        <row r="996">
          <cell r="A996">
            <v>7135</v>
          </cell>
          <cell r="B996" t="str">
            <v>INSTRUCTION/TRANSPORT PARA</v>
          </cell>
        </row>
        <row r="997">
          <cell r="A997">
            <v>7200</v>
          </cell>
          <cell r="B997" t="str">
            <v>SPEC ED PARA SUB/SEV-PROFND</v>
          </cell>
        </row>
        <row r="998">
          <cell r="A998">
            <v>7201</v>
          </cell>
          <cell r="B998" t="str">
            <v>EARLY CHILDHD SUB PARA</v>
          </cell>
        </row>
        <row r="999">
          <cell r="A999">
            <v>7210</v>
          </cell>
          <cell r="B999" t="str">
            <v>VOCATIONAL TRANSITION PARA</v>
          </cell>
        </row>
        <row r="1000">
          <cell r="A1000">
            <v>7220</v>
          </cell>
          <cell r="B1000" t="str">
            <v>ITINERANT SPECIAL ED PARA</v>
          </cell>
        </row>
        <row r="1001">
          <cell r="A1001">
            <v>7300</v>
          </cell>
          <cell r="B1001" t="str">
            <v>LIBRARY TECH I</v>
          </cell>
        </row>
        <row r="1002">
          <cell r="A1002">
            <v>8000</v>
          </cell>
          <cell r="B1002" t="str">
            <v>LAS TESTER</v>
          </cell>
        </row>
        <row r="1003">
          <cell r="A1003">
            <v>8100</v>
          </cell>
          <cell r="B1003" t="str">
            <v>SPECIALIST, AREA</v>
          </cell>
        </row>
        <row r="1004">
          <cell r="A1004">
            <v>8101</v>
          </cell>
          <cell r="B1004" t="str">
            <v>SPECIALIST, INSTRUCTIONAL</v>
          </cell>
        </row>
        <row r="1005">
          <cell r="A1005">
            <v>8102</v>
          </cell>
          <cell r="B1005" t="str">
            <v>SPECIALIST, CONTENT ASSESSMENT</v>
          </cell>
        </row>
        <row r="1006">
          <cell r="A1006">
            <v>8106</v>
          </cell>
          <cell r="B1006" t="str">
            <v>SPECIALIST, PROJECT 232</v>
          </cell>
        </row>
        <row r="1007">
          <cell r="A1007">
            <v>8114</v>
          </cell>
          <cell r="B1007" t="str">
            <v>COORDINATOR, AREA ELA CMPL</v>
          </cell>
        </row>
        <row r="1008">
          <cell r="A1008">
            <v>8150</v>
          </cell>
          <cell r="B1008" t="str">
            <v>COORDINATOR, CTL SCH CNSLG</v>
          </cell>
        </row>
        <row r="1009">
          <cell r="A1009">
            <v>9203</v>
          </cell>
          <cell r="B1009" t="str">
            <v>MISC FEE BASIS</v>
          </cell>
        </row>
        <row r="1010">
          <cell r="A1010">
            <v>9204</v>
          </cell>
          <cell r="B1010" t="str">
            <v>MISC PERIODIC</v>
          </cell>
        </row>
        <row r="1011">
          <cell r="A1011">
            <v>9204</v>
          </cell>
          <cell r="B1011" t="str">
            <v>MISC PERIODIC</v>
          </cell>
        </row>
        <row r="1012">
          <cell r="A1012">
            <v>9204</v>
          </cell>
          <cell r="B1012" t="str">
            <v>MISC PERIODIC</v>
          </cell>
        </row>
        <row r="1013">
          <cell r="A1013">
            <v>9204</v>
          </cell>
          <cell r="B1013" t="str">
            <v>MISC PERIODIC</v>
          </cell>
        </row>
        <row r="1014">
          <cell r="A1014">
            <v>9205</v>
          </cell>
          <cell r="B1014" t="str">
            <v>EGOS, MISC PERIODIC</v>
          </cell>
        </row>
        <row r="1015">
          <cell r="A1015">
            <v>9206</v>
          </cell>
          <cell r="B1015" t="str">
            <v>OPP SCHOOL, CHE WK</v>
          </cell>
        </row>
        <row r="1016">
          <cell r="A1016">
            <v>9208</v>
          </cell>
          <cell r="B1016" t="str">
            <v>STAGE CREW</v>
          </cell>
        </row>
        <row r="1017">
          <cell r="A1017">
            <v>9209</v>
          </cell>
          <cell r="B1017" t="str">
            <v>EGOS MISC TA</v>
          </cell>
        </row>
        <row r="1018">
          <cell r="A1018">
            <v>9215</v>
          </cell>
          <cell r="B1018" t="str">
            <v>SUPV, EGOS FINANCIAL AID</v>
          </cell>
        </row>
        <row r="1019">
          <cell r="A1019">
            <v>9303</v>
          </cell>
          <cell r="B1019" t="str">
            <v>SUMMER, JOBS BY GEORGE</v>
          </cell>
        </row>
        <row r="1020">
          <cell r="A1020">
            <v>9304</v>
          </cell>
          <cell r="B1020" t="str">
            <v>SUMMER SUPV, JOBS BY GEORGE</v>
          </cell>
        </row>
        <row r="1021">
          <cell r="A1021">
            <v>9600</v>
          </cell>
          <cell r="B1021" t="str">
            <v>DATA PROCESSOR, LEAD</v>
          </cell>
        </row>
        <row r="1022">
          <cell r="A1022">
            <v>9602</v>
          </cell>
          <cell r="B1022" t="str">
            <v>COMPUTER OPERATOR II</v>
          </cell>
        </row>
        <row r="1023">
          <cell r="A1023">
            <v>9603</v>
          </cell>
          <cell r="B1023" t="str">
            <v>COMPUTER OPERATOR I</v>
          </cell>
        </row>
        <row r="1024">
          <cell r="A1024">
            <v>9604</v>
          </cell>
          <cell r="B1024" t="str">
            <v>COMPUTER OPERATOR III</v>
          </cell>
        </row>
        <row r="1025">
          <cell r="A1025">
            <v>9606</v>
          </cell>
          <cell r="B1025" t="str">
            <v>COMPUTER SUPPORT TECH I</v>
          </cell>
        </row>
        <row r="1026">
          <cell r="A1026">
            <v>9607</v>
          </cell>
          <cell r="B1026" t="str">
            <v>COMPUTER SUPPORT TECH II</v>
          </cell>
        </row>
        <row r="1027">
          <cell r="A1027">
            <v>9608</v>
          </cell>
          <cell r="B1027" t="str">
            <v>COMPUTER SUPPORT TECH</v>
          </cell>
        </row>
        <row r="1028">
          <cell r="A1028">
            <v>9612</v>
          </cell>
          <cell r="B1028" t="str">
            <v>DATA PROCESSOR I</v>
          </cell>
        </row>
        <row r="1029">
          <cell r="A1029">
            <v>9613</v>
          </cell>
          <cell r="B1029" t="str">
            <v>DATA PROCESSOR II</v>
          </cell>
        </row>
        <row r="1030">
          <cell r="A1030">
            <v>9614</v>
          </cell>
          <cell r="B1030" t="str">
            <v>DATA PROCESSOR II</v>
          </cell>
        </row>
        <row r="1031">
          <cell r="A1031">
            <v>9615</v>
          </cell>
          <cell r="B1031" t="str">
            <v>DATA SPECIALIST</v>
          </cell>
        </row>
        <row r="1032">
          <cell r="A1032">
            <v>9616</v>
          </cell>
          <cell r="B1032" t="str">
            <v>LEAD OPERATOR-COMPUTER CTR</v>
          </cell>
        </row>
        <row r="1033">
          <cell r="A1033">
            <v>9619</v>
          </cell>
          <cell r="B1033" t="str">
            <v>NETWORK TECHNICIAN I</v>
          </cell>
        </row>
        <row r="1034">
          <cell r="A1034">
            <v>9620</v>
          </cell>
          <cell r="B1034" t="str">
            <v>NETWORK TECHNICIAN II</v>
          </cell>
        </row>
        <row r="1035">
          <cell r="A1035">
            <v>9621</v>
          </cell>
          <cell r="B1035" t="str">
            <v>NETWORK TECHNICIAN III</v>
          </cell>
        </row>
        <row r="1036">
          <cell r="A1036">
            <v>9622</v>
          </cell>
          <cell r="B1036" t="str">
            <v>PROGRAMMER I</v>
          </cell>
        </row>
        <row r="1037">
          <cell r="A1037">
            <v>9623</v>
          </cell>
          <cell r="B1037" t="str">
            <v>PROGRAMMER II</v>
          </cell>
        </row>
        <row r="1038">
          <cell r="A1038">
            <v>9624</v>
          </cell>
          <cell r="B1038" t="str">
            <v>PROGRAMMER III</v>
          </cell>
        </row>
        <row r="1039">
          <cell r="A1039">
            <v>9627</v>
          </cell>
          <cell r="B1039" t="str">
            <v>SOFTWARE SUPPORT SPECLST</v>
          </cell>
        </row>
        <row r="1040">
          <cell r="A1040">
            <v>9630</v>
          </cell>
          <cell r="B1040" t="str">
            <v>SUPV, SERVICE COORD CTR</v>
          </cell>
        </row>
        <row r="1041">
          <cell r="A1041">
            <v>9634</v>
          </cell>
          <cell r="B1041" t="str">
            <v>TECHNICAL WRITER</v>
          </cell>
        </row>
        <row r="1042">
          <cell r="A1042">
            <v>9635</v>
          </cell>
          <cell r="B1042" t="str">
            <v>TELECOMMUNICATION TECH</v>
          </cell>
        </row>
        <row r="1043">
          <cell r="A1043">
            <v>9638</v>
          </cell>
          <cell r="B1043" t="str">
            <v>SPECIALIST I, PC APP</v>
          </cell>
        </row>
        <row r="1044">
          <cell r="A1044">
            <v>9642</v>
          </cell>
          <cell r="B1044" t="str">
            <v>ADMINISTRATOR I, DATABASE</v>
          </cell>
        </row>
        <row r="1045">
          <cell r="A1045">
            <v>9643</v>
          </cell>
          <cell r="B1045" t="str">
            <v>SPECIALIST II, PC APP</v>
          </cell>
        </row>
        <row r="1046">
          <cell r="A1046">
            <v>9644</v>
          </cell>
          <cell r="B1046" t="str">
            <v>COORDINATOR, PROJECT</v>
          </cell>
        </row>
        <row r="1047">
          <cell r="A1047">
            <v>9645</v>
          </cell>
          <cell r="B1047" t="str">
            <v>TECHNICIAN, AV/PC HARDWARE</v>
          </cell>
        </row>
        <row r="1048">
          <cell r="A1048">
            <v>9648</v>
          </cell>
          <cell r="B1048" t="str">
            <v>SPECIALIST III, PC APP</v>
          </cell>
        </row>
        <row r="1049">
          <cell r="A1049">
            <v>9649</v>
          </cell>
          <cell r="B1049" t="str">
            <v>WEBMASTER</v>
          </cell>
        </row>
        <row r="1050">
          <cell r="A1050">
            <v>9650</v>
          </cell>
          <cell r="B1050" t="str">
            <v>ADMINISTRATOR, DATABASE II</v>
          </cell>
        </row>
        <row r="1051">
          <cell r="A1051">
            <v>9651</v>
          </cell>
          <cell r="B1051" t="str">
            <v>PROJECT LEADER</v>
          </cell>
        </row>
        <row r="1052">
          <cell r="A1052">
            <v>9652</v>
          </cell>
          <cell r="B1052" t="str">
            <v>PROGRAMMER/ANALYST, SENIOR</v>
          </cell>
        </row>
        <row r="1053">
          <cell r="A1053">
            <v>9653</v>
          </cell>
          <cell r="B1053" t="str">
            <v>ADMINISTRATOR, SR DATABASE</v>
          </cell>
        </row>
        <row r="1054">
          <cell r="A1054">
            <v>9654</v>
          </cell>
          <cell r="B1054" t="str">
            <v>ADMINISTRATOR, SR SYSTEMS</v>
          </cell>
        </row>
        <row r="1055">
          <cell r="A1055">
            <v>9655</v>
          </cell>
          <cell r="B1055" t="str">
            <v>DIR, TECH ENTERPRISE APPS</v>
          </cell>
        </row>
        <row r="1056">
          <cell r="A1056">
            <v>9656</v>
          </cell>
          <cell r="B1056" t="str">
            <v>MANAGER, DATABASE SYS ADMN</v>
          </cell>
        </row>
        <row r="1057">
          <cell r="A1057">
            <v>9658</v>
          </cell>
          <cell r="B1057" t="str">
            <v>PROJECT LEADER, SENIOR</v>
          </cell>
        </row>
        <row r="1058">
          <cell r="A1058">
            <v>9659</v>
          </cell>
          <cell r="B1058" t="str">
            <v>MANAGER, TECHNOLOGY SVCS</v>
          </cell>
        </row>
        <row r="1059">
          <cell r="A1059">
            <v>9660</v>
          </cell>
          <cell r="B1059" t="str">
            <v>DIR, TECHNOLOGY SYSTEMS</v>
          </cell>
        </row>
        <row r="1060">
          <cell r="A1060">
            <v>9661</v>
          </cell>
          <cell r="B1060" t="str">
            <v>MANAGER, TELECOMMUNICATION</v>
          </cell>
        </row>
        <row r="1061">
          <cell r="A1061">
            <v>9663</v>
          </cell>
          <cell r="B1061" t="str">
            <v>DATA PROCESSOR II</v>
          </cell>
        </row>
        <row r="1062">
          <cell r="A1062">
            <v>9664</v>
          </cell>
          <cell r="B1062" t="str">
            <v>BUSINESS ANALYST</v>
          </cell>
        </row>
        <row r="1063">
          <cell r="A1063">
            <v>9665</v>
          </cell>
          <cell r="B1063" t="str">
            <v>CONTROLS APPL ENGINEER</v>
          </cell>
        </row>
        <row r="1064">
          <cell r="A1064">
            <v>9666</v>
          </cell>
          <cell r="B1064" t="str">
            <v>DIR, ENTERPRISE PROD MGMT</v>
          </cell>
        </row>
        <row r="1065">
          <cell r="A1065">
            <v>9668</v>
          </cell>
          <cell r="B1065" t="str">
            <v>INFO TECHNOLOGY TECH II</v>
          </cell>
        </row>
        <row r="1066">
          <cell r="A1066">
            <v>9670</v>
          </cell>
          <cell r="B1066" t="str">
            <v>SECURITY ADMINISTRATOR</v>
          </cell>
        </row>
        <row r="1067">
          <cell r="A1067">
            <v>9671</v>
          </cell>
          <cell r="B1067" t="str">
            <v>SYSTEMS ADMINISTRATOR II</v>
          </cell>
        </row>
        <row r="1068">
          <cell r="A1068">
            <v>9672</v>
          </cell>
          <cell r="B1068" t="str">
            <v>DIR, TECH CLIENT SVCS</v>
          </cell>
        </row>
        <row r="1069">
          <cell r="A1069">
            <v>9674</v>
          </cell>
          <cell r="B1069" t="str">
            <v>DIRECTOR, TECH BUSINESS OP</v>
          </cell>
        </row>
        <row r="1070">
          <cell r="A1070">
            <v>9680</v>
          </cell>
          <cell r="B1070" t="str">
            <v>MANAGER, WEB SERVICES</v>
          </cell>
        </row>
        <row r="1071">
          <cell r="A1071">
            <v>9685</v>
          </cell>
          <cell r="B1071" t="str">
            <v>SCHOOL TECHNOLOGY SPEC I</v>
          </cell>
        </row>
        <row r="1072">
          <cell r="A1072">
            <v>9686</v>
          </cell>
          <cell r="B1072" t="str">
            <v>SCHOOL TECHNOLOGY SPEC II</v>
          </cell>
        </row>
        <row r="1073">
          <cell r="A1073">
            <v>9687</v>
          </cell>
          <cell r="B1073" t="str">
            <v>SCHOOL TECHNOLOGY SPEC III</v>
          </cell>
        </row>
        <row r="1074">
          <cell r="A1074">
            <v>9688</v>
          </cell>
          <cell r="B1074" t="str">
            <v>DIR, TECHNOLOGY SERVICES</v>
          </cell>
        </row>
        <row r="1075">
          <cell r="A1075">
            <v>9689</v>
          </cell>
          <cell r="B1075" t="str">
            <v>MANAGER, DATA NETWORK</v>
          </cell>
        </row>
        <row r="1076">
          <cell r="A1076">
            <v>9720</v>
          </cell>
          <cell r="B1076" t="str">
            <v>HELP DESK SPECIALIST I</v>
          </cell>
        </row>
        <row r="1077">
          <cell r="A1077">
            <v>9722</v>
          </cell>
          <cell r="B1077" t="str">
            <v>HELP DESK SPECIALIST II</v>
          </cell>
        </row>
        <row r="1078">
          <cell r="A1078">
            <v>9724</v>
          </cell>
          <cell r="B1078" t="str">
            <v>HELP DESK SPECIALIST III</v>
          </cell>
        </row>
        <row r="1079">
          <cell r="A1079">
            <v>9730</v>
          </cell>
          <cell r="B1079" t="str">
            <v>MANAGER, BUS ENTERPRS APPS</v>
          </cell>
        </row>
        <row r="1080">
          <cell r="A1080">
            <v>9734</v>
          </cell>
          <cell r="B1080" t="str">
            <v>MANAGER, STUD ENTRPRS APPS</v>
          </cell>
        </row>
        <row r="1081">
          <cell r="A1081">
            <v>9735</v>
          </cell>
          <cell r="B1081" t="str">
            <v>MANAGER, PROGRAM MANAGEMENT OFFICE</v>
          </cell>
        </row>
        <row r="1082">
          <cell r="A1082">
            <v>9738</v>
          </cell>
          <cell r="B1082" t="str">
            <v>MANAGER, ENTRPRS DATA WHSE</v>
          </cell>
        </row>
        <row r="1083">
          <cell r="A1083">
            <v>9800</v>
          </cell>
          <cell r="B1083" t="str">
            <v>DESKTOP PRINT/WEB SITE DEV</v>
          </cell>
        </row>
        <row r="1084">
          <cell r="A1084">
            <v>9830</v>
          </cell>
          <cell r="B1084" t="str">
            <v>EDUC TECH SPECIALIST I</v>
          </cell>
        </row>
        <row r="1085">
          <cell r="A1085">
            <v>9832</v>
          </cell>
          <cell r="B1085" t="str">
            <v>EDUC TECH SPECIALIST II</v>
          </cell>
        </row>
        <row r="1086">
          <cell r="A1086">
            <v>9850</v>
          </cell>
          <cell r="B1086" t="str">
            <v>MULTIMEDIA IT TECH I</v>
          </cell>
        </row>
        <row r="1087">
          <cell r="A1087">
            <v>9852</v>
          </cell>
          <cell r="B1087" t="str">
            <v>MULTIMEDIA IT TECH II</v>
          </cell>
        </row>
        <row r="1088">
          <cell r="A1088">
            <v>9860</v>
          </cell>
          <cell r="B1088" t="str">
            <v>DIR, EDUCATIONAL TECH</v>
          </cell>
        </row>
        <row r="1089">
          <cell r="A1089">
            <v>9950</v>
          </cell>
          <cell r="B1089" t="str">
            <v>VOLUNTEER - HR TRACKING ONLY</v>
          </cell>
        </row>
        <row r="1090">
          <cell r="A1090">
            <v>9990</v>
          </cell>
          <cell r="B1090" t="str">
            <v>TEMPORARY EMPLOYEE</v>
          </cell>
        </row>
        <row r="1091">
          <cell r="A1091">
            <v>9991</v>
          </cell>
          <cell r="B1091" t="str">
            <v>TEMPORARY TUTOR</v>
          </cell>
        </row>
        <row r="1092">
          <cell r="A1092">
            <v>9992</v>
          </cell>
          <cell r="B1092" t="str">
            <v>TEMPORARY EMPLOYEE - BOND</v>
          </cell>
        </row>
        <row r="1093">
          <cell r="A1093">
            <v>9993</v>
          </cell>
          <cell r="B1093" t="str">
            <v>AMERICORP HOURLY</v>
          </cell>
        </row>
        <row r="1094">
          <cell r="A1094">
            <v>9994</v>
          </cell>
          <cell r="B1094" t="str">
            <v>TEMPORARY EMPLOYEE-EXEMPT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R"/>
      <sheetName val="Fund"/>
      <sheetName val="Location"/>
      <sheetName val="SRE"/>
      <sheetName val="Program"/>
      <sheetName val="Project"/>
      <sheetName val="Job Class"/>
      <sheetName val="Object"/>
    </sheetNames>
    <definedNames>
      <definedName name="Query_from_cayprod" refersTo="='Object'!$A$1:$B$697" sheetId="7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>ACTIVITY</v>
          </cell>
          <cell r="B7" t="str">
            <v>DESCRIPTION</v>
          </cell>
        </row>
        <row r="8">
          <cell r="A8" t="str">
            <v>0000</v>
          </cell>
          <cell r="B8" t="str">
            <v>UNDESIGNATED</v>
          </cell>
        </row>
        <row r="9">
          <cell r="A9" t="str">
            <v>0010</v>
          </cell>
          <cell r="B9" t="str">
            <v>GENERAL ELEMENTARY EDUCATION</v>
          </cell>
        </row>
        <row r="10">
          <cell r="A10" t="str">
            <v>0011</v>
          </cell>
          <cell r="B10" t="str">
            <v>DPS SUCCESS - ELEMENTARY</v>
          </cell>
        </row>
        <row r="11">
          <cell r="A11" t="str">
            <v>0012</v>
          </cell>
          <cell r="B11" t="str">
            <v>ELEMENTARY SUMMER SCHOOL</v>
          </cell>
        </row>
        <row r="12">
          <cell r="A12" t="str">
            <v>0015</v>
          </cell>
          <cell r="B12" t="str">
            <v>KINDERGARTEN EDUCATION</v>
          </cell>
        </row>
        <row r="13">
          <cell r="A13" t="str">
            <v>0020</v>
          </cell>
          <cell r="B13" t="str">
            <v>GENERAL MIDDLE/JUNIOR HIGH SCH</v>
          </cell>
        </row>
        <row r="14">
          <cell r="A14" t="str">
            <v>0021</v>
          </cell>
          <cell r="B14" t="str">
            <v>DPS SUCCESS - MIDDLE SCHOOL</v>
          </cell>
        </row>
        <row r="15">
          <cell r="A15" t="str">
            <v>0022</v>
          </cell>
          <cell r="B15" t="str">
            <v>SUMMER MIDDLE SCHOOL</v>
          </cell>
        </row>
        <row r="16">
          <cell r="A16" t="str">
            <v>0030</v>
          </cell>
          <cell r="B16" t="str">
            <v>GENERAL HIGH SCHOOL EDUCATION</v>
          </cell>
        </row>
        <row r="17">
          <cell r="A17" t="str">
            <v>0031</v>
          </cell>
          <cell r="B17" t="str">
            <v>DPS SUCCESS - HIGH SCHOOL</v>
          </cell>
        </row>
        <row r="18">
          <cell r="A18" t="str">
            <v>0032</v>
          </cell>
          <cell r="B18" t="str">
            <v>SUMMER HIGH SCHOOL</v>
          </cell>
        </row>
        <row r="19">
          <cell r="A19" t="str">
            <v>0040</v>
          </cell>
          <cell r="B19" t="str">
            <v>EARLY CHILDHOOD</v>
          </cell>
        </row>
        <row r="20">
          <cell r="A20" t="str">
            <v>0050</v>
          </cell>
          <cell r="B20" t="str">
            <v>GENERAL POST-SECONDARY ED</v>
          </cell>
        </row>
        <row r="21">
          <cell r="A21" t="str">
            <v>0060</v>
          </cell>
          <cell r="B21" t="str">
            <v>INTEGRATED EDUCATION</v>
          </cell>
        </row>
        <row r="22">
          <cell r="A22" t="str">
            <v>0070</v>
          </cell>
          <cell r="B22" t="str">
            <v>GIFTED AND TALENTED</v>
          </cell>
        </row>
        <row r="23">
          <cell r="A23" t="str">
            <v>0080</v>
          </cell>
          <cell r="B23" t="str">
            <v>GENERAL INSTRUCTIONAL MEDIA</v>
          </cell>
        </row>
        <row r="24">
          <cell r="A24" t="str">
            <v>0090</v>
          </cell>
          <cell r="B24" t="str">
            <v>OTHER GENERAL EDUCATION</v>
          </cell>
        </row>
        <row r="25">
          <cell r="A25" t="str">
            <v>0091</v>
          </cell>
          <cell r="B25" t="str">
            <v>ELA E - TEACHING SHELTERED ENG</v>
          </cell>
        </row>
        <row r="26">
          <cell r="A26" t="str">
            <v>0092</v>
          </cell>
          <cell r="B26" t="str">
            <v>ELA S - TEACHING SPANISH ONLY</v>
          </cell>
        </row>
        <row r="27">
          <cell r="A27" t="str">
            <v>0093</v>
          </cell>
          <cell r="B27" t="str">
            <v>ESL</v>
          </cell>
        </row>
        <row r="28">
          <cell r="A28" t="str">
            <v>0095</v>
          </cell>
          <cell r="B28" t="str">
            <v>BOOST PROGRAM</v>
          </cell>
        </row>
        <row r="29">
          <cell r="A29" t="str">
            <v>0097</v>
          </cell>
          <cell r="B29" t="str">
            <v>NCLB SUPPLEMENTAL SERVICES</v>
          </cell>
        </row>
        <row r="30">
          <cell r="A30" t="str">
            <v>0099</v>
          </cell>
          <cell r="B30" t="str">
            <v>AVID</v>
          </cell>
        </row>
        <row r="31">
          <cell r="A31" t="str">
            <v>0200</v>
          </cell>
          <cell r="B31" t="str">
            <v>ART EDUCATION</v>
          </cell>
        </row>
        <row r="32">
          <cell r="A32" t="str">
            <v>0260</v>
          </cell>
          <cell r="B32" t="str">
            <v>PHOTOGRAPHY AND RELATED MEDIA</v>
          </cell>
        </row>
        <row r="33">
          <cell r="A33" t="str">
            <v>0300</v>
          </cell>
          <cell r="B33" t="str">
            <v>BUSINESS</v>
          </cell>
        </row>
        <row r="34">
          <cell r="A34" t="str">
            <v>0390</v>
          </cell>
          <cell r="B34" t="str">
            <v>OTHER BUSINESS</v>
          </cell>
        </row>
        <row r="35">
          <cell r="A35" t="str">
            <v>0400</v>
          </cell>
          <cell r="B35" t="str">
            <v>DISTRIBUTIVE/MARKETING ED</v>
          </cell>
        </row>
        <row r="36">
          <cell r="A36" t="str">
            <v>0438</v>
          </cell>
          <cell r="B36" t="str">
            <v>RECREATION AND TOURISM</v>
          </cell>
        </row>
        <row r="37">
          <cell r="A37" t="str">
            <v>0442</v>
          </cell>
          <cell r="B37" t="str">
            <v>RETAIL/WHOLESALE TRADES, OTHER</v>
          </cell>
        </row>
        <row r="38">
          <cell r="A38" t="str">
            <v>0490</v>
          </cell>
          <cell r="B38" t="str">
            <v>OTHER DISTRIBUTIVE EDUCATION</v>
          </cell>
        </row>
        <row r="39">
          <cell r="A39" t="str">
            <v>0500</v>
          </cell>
          <cell r="B39" t="str">
            <v>ENGLISH LANGUAGE ARTS</v>
          </cell>
        </row>
        <row r="40">
          <cell r="A40" t="str">
            <v>0511</v>
          </cell>
          <cell r="B40" t="str">
            <v>READING</v>
          </cell>
        </row>
        <row r="41">
          <cell r="A41" t="str">
            <v>0517</v>
          </cell>
          <cell r="B41" t="str">
            <v>REFERENCE SKILLS</v>
          </cell>
        </row>
        <row r="42">
          <cell r="A42" t="str">
            <v>0519</v>
          </cell>
          <cell r="B42" t="str">
            <v>ENGLISH LANGUAGE ACQUISITION</v>
          </cell>
        </row>
        <row r="43">
          <cell r="A43" t="str">
            <v>0540</v>
          </cell>
          <cell r="B43" t="str">
            <v>COMPOSITION</v>
          </cell>
        </row>
        <row r="44">
          <cell r="A44" t="str">
            <v>0542</v>
          </cell>
          <cell r="B44" t="str">
            <v>CREATIVE WRITING</v>
          </cell>
        </row>
        <row r="45">
          <cell r="A45" t="str">
            <v>0543</v>
          </cell>
          <cell r="B45" t="str">
            <v>JOURNALISM</v>
          </cell>
        </row>
        <row r="46">
          <cell r="A46" t="str">
            <v>0549</v>
          </cell>
          <cell r="B46" t="str">
            <v>OTHER COMPOSITION</v>
          </cell>
        </row>
        <row r="47">
          <cell r="A47" t="str">
            <v>0550</v>
          </cell>
          <cell r="B47" t="str">
            <v>SPEECH</v>
          </cell>
        </row>
        <row r="48">
          <cell r="A48" t="str">
            <v>0560</v>
          </cell>
          <cell r="B48" t="str">
            <v>DRAMA</v>
          </cell>
        </row>
        <row r="49">
          <cell r="A49" t="str">
            <v>0566</v>
          </cell>
          <cell r="B49" t="str">
            <v>TECHNICAL THEATER AND DESIGN</v>
          </cell>
        </row>
        <row r="50">
          <cell r="A50" t="str">
            <v>0600</v>
          </cell>
          <cell r="B50" t="str">
            <v>FOREIGN LANGUAGE</v>
          </cell>
        </row>
        <row r="51">
          <cell r="A51" t="str">
            <v>0620</v>
          </cell>
          <cell r="B51" t="str">
            <v>MODERN FOREIGN LANGUAGES</v>
          </cell>
        </row>
        <row r="52">
          <cell r="A52" t="str">
            <v>0700</v>
          </cell>
          <cell r="B52" t="str">
            <v>HEALTH OCCUPATIONS EDUCATION</v>
          </cell>
        </row>
        <row r="53">
          <cell r="A53" t="str">
            <v>0710</v>
          </cell>
          <cell r="B53" t="str">
            <v>VOCATIONAL EDUC ELDER CARE</v>
          </cell>
        </row>
        <row r="54">
          <cell r="A54" t="str">
            <v>0800</v>
          </cell>
          <cell r="B54" t="str">
            <v>PHYSICAL EDUCATION</v>
          </cell>
        </row>
        <row r="55">
          <cell r="A55" t="str">
            <v>0817</v>
          </cell>
          <cell r="B55" t="str">
            <v>HEALTH MAINTENANCE AND CARE</v>
          </cell>
        </row>
        <row r="56">
          <cell r="A56" t="str">
            <v>0821</v>
          </cell>
          <cell r="B56" t="str">
            <v>FIREARMS</v>
          </cell>
        </row>
        <row r="57">
          <cell r="A57" t="str">
            <v>0833</v>
          </cell>
          <cell r="B57" t="str">
            <v>DANCE</v>
          </cell>
        </row>
        <row r="58">
          <cell r="A58" t="str">
            <v>0890</v>
          </cell>
          <cell r="B58" t="str">
            <v>OTHER PHYSICAL CURRICULUM</v>
          </cell>
        </row>
        <row r="59">
          <cell r="A59" t="str">
            <v>0891</v>
          </cell>
          <cell r="B59" t="str">
            <v>ROTC</v>
          </cell>
        </row>
        <row r="60">
          <cell r="A60" t="str">
            <v>0900</v>
          </cell>
          <cell r="B60" t="str">
            <v>FAMILY &amp; CONSUMER EDUCATION</v>
          </cell>
        </row>
        <row r="61">
          <cell r="A61" t="str">
            <v>0920</v>
          </cell>
          <cell r="B61" t="str">
            <v>HOME ECONOMICS, FAMILY FOCUS</v>
          </cell>
        </row>
        <row r="62">
          <cell r="A62" t="str">
            <v>0921</v>
          </cell>
          <cell r="B62" t="str">
            <v>HOME ECONOMICS, COMPREHENSIVE</v>
          </cell>
        </row>
        <row r="63">
          <cell r="A63" t="str">
            <v>0931</v>
          </cell>
          <cell r="B63" t="str">
            <v>CHILD SERVICES</v>
          </cell>
        </row>
        <row r="64">
          <cell r="A64" t="str">
            <v>0933</v>
          </cell>
          <cell r="B64" t="str">
            <v>FOOD SERVICES</v>
          </cell>
        </row>
        <row r="65">
          <cell r="A65" t="str">
            <v>1000</v>
          </cell>
          <cell r="B65" t="str">
            <v>INDUSTRIAL ARTS/TECHNOLOGY ED</v>
          </cell>
        </row>
        <row r="66">
          <cell r="A66" t="str">
            <v>1010</v>
          </cell>
          <cell r="B66" t="str">
            <v>CONSTRUCTION</v>
          </cell>
        </row>
        <row r="67">
          <cell r="A67" t="str">
            <v>1031</v>
          </cell>
          <cell r="B67" t="str">
            <v>ARCHITECT DRAFTING</v>
          </cell>
        </row>
        <row r="68">
          <cell r="A68" t="str">
            <v>1063</v>
          </cell>
          <cell r="B68" t="str">
            <v>WELDING</v>
          </cell>
        </row>
        <row r="69">
          <cell r="A69" t="str">
            <v>1070</v>
          </cell>
          <cell r="B69" t="str">
            <v>POWER/AUTOMOTIVE MECHANICS</v>
          </cell>
        </row>
        <row r="70">
          <cell r="A70" t="str">
            <v>1083</v>
          </cell>
          <cell r="B70" t="str">
            <v>AUTOMOTIVE MECHANICS</v>
          </cell>
        </row>
        <row r="71">
          <cell r="A71" t="str">
            <v>1090</v>
          </cell>
          <cell r="B71" t="str">
            <v>OTHER INDUSTRIAL ARTS/TECH ED</v>
          </cell>
        </row>
        <row r="72">
          <cell r="A72" t="str">
            <v>1100</v>
          </cell>
          <cell r="B72" t="str">
            <v>MATHEMATICS</v>
          </cell>
        </row>
        <row r="73">
          <cell r="A73" t="str">
            <v>1110</v>
          </cell>
          <cell r="B73" t="str">
            <v>ALGEBRA</v>
          </cell>
        </row>
        <row r="74">
          <cell r="A74" t="str">
            <v>1150</v>
          </cell>
          <cell r="B74" t="str">
            <v>GENERAL MATHEMATICS</v>
          </cell>
        </row>
        <row r="75">
          <cell r="A75" t="str">
            <v>1200</v>
          </cell>
          <cell r="B75" t="str">
            <v>MUSIC</v>
          </cell>
        </row>
        <row r="76">
          <cell r="A76" t="str">
            <v>1240</v>
          </cell>
          <cell r="B76" t="str">
            <v>VOCAL MUSIC</v>
          </cell>
        </row>
        <row r="77">
          <cell r="A77" t="str">
            <v>1250</v>
          </cell>
          <cell r="B77" t="str">
            <v>INSTRUMENTAL MUSIC</v>
          </cell>
        </row>
        <row r="78">
          <cell r="A78" t="str">
            <v>1300</v>
          </cell>
          <cell r="B78" t="str">
            <v>NATURAL SCIENCE</v>
          </cell>
        </row>
        <row r="79">
          <cell r="A79" t="str">
            <v>1400</v>
          </cell>
          <cell r="B79" t="str">
            <v>OFFICE OCCUPATIONS EDUCATION</v>
          </cell>
        </row>
        <row r="80">
          <cell r="A80" t="str">
            <v>1500</v>
          </cell>
          <cell r="B80" t="str">
            <v>SOCIAL SCIENCES</v>
          </cell>
        </row>
        <row r="81">
          <cell r="A81" t="str">
            <v>1600</v>
          </cell>
          <cell r="B81" t="str">
            <v>TECHNICAL ED/COMPUTER TECH</v>
          </cell>
        </row>
        <row r="82">
          <cell r="A82" t="str">
            <v>1700</v>
          </cell>
          <cell r="B82" t="str">
            <v>SPECIAL EDUCATION</v>
          </cell>
        </row>
        <row r="83">
          <cell r="A83" t="str">
            <v>1701</v>
          </cell>
          <cell r="B83" t="str">
            <v>SPECIAL EDUCATION-CONVERSION</v>
          </cell>
        </row>
        <row r="84">
          <cell r="A84" t="str">
            <v>1702</v>
          </cell>
          <cell r="B84" t="str">
            <v>STDNT SERVICES-ITINERANT/TOSAS</v>
          </cell>
        </row>
        <row r="85">
          <cell r="A85" t="str">
            <v>1703</v>
          </cell>
          <cell r="B85" t="str">
            <v>STDNT SERVICES-STAFF DEV TOSA</v>
          </cell>
        </row>
        <row r="86">
          <cell r="A86" t="str">
            <v>1704</v>
          </cell>
          <cell r="B86" t="str">
            <v>SPECIAL EDUCATION-TEACHER ATRT</v>
          </cell>
        </row>
        <row r="87">
          <cell r="A87" t="str">
            <v>1705</v>
          </cell>
          <cell r="B87" t="str">
            <v>SPECIAL EDUCATION-TEACHER BEST</v>
          </cell>
        </row>
        <row r="88">
          <cell r="A88" t="str">
            <v>1706</v>
          </cell>
          <cell r="B88" t="str">
            <v>SPECIAL EDUCATION-TEACHER CF</v>
          </cell>
        </row>
        <row r="89">
          <cell r="A89" t="str">
            <v>1707</v>
          </cell>
          <cell r="B89" t="str">
            <v>SPECIAL EDUCATION-TEACHER MAST</v>
          </cell>
        </row>
        <row r="90">
          <cell r="A90" t="str">
            <v>1708</v>
          </cell>
          <cell r="B90" t="str">
            <v>SPECIAL EDUCATION-OTHER TOSAS</v>
          </cell>
        </row>
        <row r="91">
          <cell r="A91" t="str">
            <v>1709</v>
          </cell>
          <cell r="B91" t="str">
            <v>AUTISM</v>
          </cell>
        </row>
        <row r="92">
          <cell r="A92" t="str">
            <v>1711</v>
          </cell>
          <cell r="B92" t="str">
            <v>SPECIAL ED-PD ELEMENTARY</v>
          </cell>
        </row>
        <row r="93">
          <cell r="A93" t="str">
            <v>1712</v>
          </cell>
          <cell r="B93" t="str">
            <v>SPECIAL ED-MIDDLE SCHOOL</v>
          </cell>
        </row>
        <row r="94">
          <cell r="A94" t="str">
            <v>1713</v>
          </cell>
          <cell r="B94" t="str">
            <v>SPECIAL ED-PD HIGH SCHOOL</v>
          </cell>
        </row>
        <row r="95">
          <cell r="A95" t="str">
            <v>1715</v>
          </cell>
          <cell r="B95" t="str">
            <v>SPECIAL EDUCATION-PT</v>
          </cell>
        </row>
        <row r="96">
          <cell r="A96" t="str">
            <v>1716</v>
          </cell>
          <cell r="B96" t="str">
            <v>SPECIAL EDUCATION-OT</v>
          </cell>
        </row>
        <row r="97">
          <cell r="A97" t="str">
            <v>1717</v>
          </cell>
          <cell r="B97" t="str">
            <v>SPECIAL EDUCATION-OT/PT-ATRT</v>
          </cell>
        </row>
        <row r="98">
          <cell r="A98" t="str">
            <v>1718</v>
          </cell>
          <cell r="B98" t="str">
            <v>SPECIAL EDUCATION-OT/PT-BEST</v>
          </cell>
        </row>
        <row r="99">
          <cell r="A99" t="str">
            <v>1719</v>
          </cell>
          <cell r="B99" t="str">
            <v>SPECIAL ED-OT/PT-CHILD FIND</v>
          </cell>
        </row>
        <row r="100">
          <cell r="A100" t="str">
            <v>1720</v>
          </cell>
          <cell r="B100" t="str">
            <v>SPECIAL EDUCATION-VISION</v>
          </cell>
        </row>
        <row r="101">
          <cell r="A101" t="str">
            <v>1721</v>
          </cell>
          <cell r="B101" t="str">
            <v>MILD/MODERATE</v>
          </cell>
        </row>
        <row r="102">
          <cell r="A102" t="str">
            <v>1731</v>
          </cell>
          <cell r="B102" t="str">
            <v>SPECIAL EDUCATION-HD ELEM</v>
          </cell>
        </row>
        <row r="103">
          <cell r="A103" t="str">
            <v>1732</v>
          </cell>
          <cell r="B103" t="str">
            <v>SPECIAL EDUCATION-HD MIDDLE</v>
          </cell>
        </row>
        <row r="104">
          <cell r="A104" t="str">
            <v>1733</v>
          </cell>
          <cell r="B104" t="str">
            <v>SPECIAL EDUCATION-HD HIGH</v>
          </cell>
        </row>
        <row r="105">
          <cell r="A105" t="str">
            <v>1734</v>
          </cell>
          <cell r="B105" t="str">
            <v>SPECIAL ED-HD ITINERANT</v>
          </cell>
        </row>
        <row r="106">
          <cell r="A106" t="str">
            <v>1735</v>
          </cell>
          <cell r="B106" t="str">
            <v>SPECIAL EDUCATION-AUDIOLOGIST</v>
          </cell>
        </row>
        <row r="107">
          <cell r="A107" t="str">
            <v>1736</v>
          </cell>
          <cell r="B107" t="str">
            <v>SPECIAL EDUCATION-EI'S</v>
          </cell>
        </row>
        <row r="108">
          <cell r="A108" t="str">
            <v>1741</v>
          </cell>
          <cell r="B108" t="str">
            <v>SPECIAL EDUCATION</v>
          </cell>
        </row>
        <row r="109">
          <cell r="A109" t="str">
            <v>1742</v>
          </cell>
          <cell r="B109" t="str">
            <v>SPECIAL EDUCATION-A/F ELEM</v>
          </cell>
        </row>
        <row r="110">
          <cell r="A110" t="str">
            <v>1742</v>
          </cell>
          <cell r="B110" t="str">
            <v>SPECIAL EDUCATION-A/F MIDDLE</v>
          </cell>
        </row>
        <row r="111">
          <cell r="A111" t="str">
            <v>1744</v>
          </cell>
          <cell r="B111" t="str">
            <v>SPECIAL EDUCATION-SLIC</v>
          </cell>
        </row>
        <row r="112">
          <cell r="A112" t="str">
            <v>1743</v>
          </cell>
          <cell r="B112" t="str">
            <v>SPECIAL EDUCATION</v>
          </cell>
        </row>
        <row r="113">
          <cell r="A113" t="str">
            <v>1746</v>
          </cell>
          <cell r="B113" t="str">
            <v>SPECIAL EDUCATION-A/F HIGH</v>
          </cell>
        </row>
        <row r="114">
          <cell r="A114" t="str">
            <v>1744</v>
          </cell>
          <cell r="B114" t="str">
            <v>SPECIAL EDUCATION-TMD ELEM</v>
          </cell>
        </row>
        <row r="115">
          <cell r="A115" t="str">
            <v>1745</v>
          </cell>
          <cell r="B115" t="str">
            <v>SPECIAL EDUCATION</v>
          </cell>
        </row>
        <row r="116">
          <cell r="A116" t="str">
            <v>1753</v>
          </cell>
          <cell r="B116" t="str">
            <v>SPECIAL EDUCATION-TMD MIDDLE</v>
          </cell>
        </row>
        <row r="117">
          <cell r="A117" t="str">
            <v>1746</v>
          </cell>
          <cell r="B117" t="str">
            <v>SPECIAL EDUCATION</v>
          </cell>
        </row>
        <row r="118">
          <cell r="A118" t="str">
            <v>1760</v>
          </cell>
          <cell r="B118" t="str">
            <v>SPECIAL EDUCATION-TMD HIGH</v>
          </cell>
        </row>
        <row r="119">
          <cell r="A119" t="str">
            <v>1751</v>
          </cell>
          <cell r="B119" t="str">
            <v>SPECIAL EDUCATION-ED ELEM</v>
          </cell>
        </row>
        <row r="120">
          <cell r="A120" t="str">
            <v>1752</v>
          </cell>
          <cell r="B120" t="str">
            <v>SPECIAL EDUCATION</v>
          </cell>
        </row>
        <row r="121">
          <cell r="A121" t="str">
            <v>1772</v>
          </cell>
          <cell r="B121" t="str">
            <v>SPECIAL EDUCATION-ED MIDDLE</v>
          </cell>
        </row>
        <row r="122">
          <cell r="A122" t="str">
            <v>1753</v>
          </cell>
          <cell r="B122" t="str">
            <v>SPECIAL EDUCATION-ED HIGH</v>
          </cell>
        </row>
        <row r="123">
          <cell r="A123" t="str">
            <v>1754</v>
          </cell>
          <cell r="B123" t="str">
            <v>SPECIAL EDUCATION-DTX</v>
          </cell>
        </row>
        <row r="124">
          <cell r="A124" t="str">
            <v>1760</v>
          </cell>
          <cell r="B124" t="str">
            <v>PERCEPTUAL OR COMMUNICATIVE</v>
          </cell>
        </row>
        <row r="125">
          <cell r="A125" t="str">
            <v>1770</v>
          </cell>
          <cell r="B125" t="str">
            <v>SPEECH-LANGUAGE DISABILITY</v>
          </cell>
        </row>
        <row r="126">
          <cell r="A126" t="str">
            <v>1771</v>
          </cell>
          <cell r="B126" t="str">
            <v>SPECIAL EDUCATION-S/L</v>
          </cell>
        </row>
        <row r="127">
          <cell r="A127" t="str">
            <v>1772</v>
          </cell>
          <cell r="B127" t="str">
            <v>SPECIAL EDUCATION-S/L-ATRT</v>
          </cell>
        </row>
        <row r="128">
          <cell r="A128" t="str">
            <v>1773</v>
          </cell>
          <cell r="B128" t="str">
            <v>SPECIAL EDUCATION-S/L BEST</v>
          </cell>
        </row>
        <row r="129">
          <cell r="A129" t="str">
            <v>1774</v>
          </cell>
          <cell r="B129" t="str">
            <v>SPECIAL ED-S/L-CHILD FIND</v>
          </cell>
        </row>
        <row r="130">
          <cell r="A130" t="str">
            <v>1775</v>
          </cell>
          <cell r="B130" t="str">
            <v>SPECIAL EDUCATION-S/L-MAST</v>
          </cell>
        </row>
        <row r="131">
          <cell r="A131" t="str">
            <v>1776</v>
          </cell>
          <cell r="B131" t="str">
            <v>SPECIAL EDUCATION-I-COMM</v>
          </cell>
        </row>
        <row r="132">
          <cell r="A132" t="str">
            <v>1780</v>
          </cell>
          <cell r="B132" t="str">
            <v>SEVER MEN RET &amp; SER HAND</v>
          </cell>
        </row>
        <row r="133">
          <cell r="A133" t="str">
            <v>1790</v>
          </cell>
          <cell r="B133" t="str">
            <v>EARLY CHILDHOOD</v>
          </cell>
        </row>
        <row r="134">
          <cell r="A134" t="str">
            <v>1791</v>
          </cell>
          <cell r="B134" t="str">
            <v>SPECIAL EDUCATION-ELC</v>
          </cell>
        </row>
        <row r="135">
          <cell r="A135" t="str">
            <v>1792</v>
          </cell>
          <cell r="B135" t="str">
            <v>SPECIAL EDUCATION-DLC ELEM</v>
          </cell>
        </row>
        <row r="136">
          <cell r="A136" t="str">
            <v>1793</v>
          </cell>
          <cell r="B136" t="str">
            <v>SPECIAL EDUCATION-DLC ELEM</v>
          </cell>
        </row>
        <row r="137">
          <cell r="A137" t="str">
            <v>1794</v>
          </cell>
          <cell r="B137" t="str">
            <v>SPECIAL EDUCATION-TWICE X</v>
          </cell>
        </row>
        <row r="138">
          <cell r="A138" t="str">
            <v>1795</v>
          </cell>
          <cell r="B138" t="str">
            <v>SPECIAL EDUCATION-M/M ELEM</v>
          </cell>
        </row>
        <row r="139">
          <cell r="A139" t="str">
            <v>1796</v>
          </cell>
          <cell r="B139" t="str">
            <v>SPECIAL EDUCATION-M/M MIDDLE</v>
          </cell>
        </row>
        <row r="140">
          <cell r="A140" t="str">
            <v>1797</v>
          </cell>
          <cell r="B140" t="str">
            <v>SPECIAL EDUCATION-M/M HIGH</v>
          </cell>
        </row>
        <row r="141">
          <cell r="A141" t="str">
            <v>1798</v>
          </cell>
          <cell r="B141" t="str">
            <v>SPECIAL ED-M/M HIGH SEC, VOC</v>
          </cell>
        </row>
        <row r="142">
          <cell r="A142" t="str">
            <v>1800</v>
          </cell>
          <cell r="B142" t="str">
            <v>ATHLETIC COCURRICULAR ACTIVITY</v>
          </cell>
        </row>
        <row r="143">
          <cell r="A143" t="str">
            <v>1839</v>
          </cell>
          <cell r="B143" t="str">
            <v>FEMALE ATHLETICS/SPORTS ACTIVI</v>
          </cell>
        </row>
        <row r="144">
          <cell r="A144" t="str">
            <v>1869</v>
          </cell>
          <cell r="B144" t="str">
            <v>MALE ATHLETICS/SPORTS ACTIVITI</v>
          </cell>
        </row>
        <row r="145">
          <cell r="A145" t="str">
            <v>1900</v>
          </cell>
          <cell r="B145" t="str">
            <v>NONATHLETIC COCURRICULAR</v>
          </cell>
        </row>
        <row r="146">
          <cell r="A146" t="str">
            <v>1901</v>
          </cell>
          <cell r="B146" t="str">
            <v>STUDENT COUNCIL</v>
          </cell>
        </row>
        <row r="147">
          <cell r="A147" t="str">
            <v>1902</v>
          </cell>
          <cell r="B147" t="str">
            <v>ACT PREP</v>
          </cell>
        </row>
        <row r="148">
          <cell r="A148" t="str">
            <v>1903</v>
          </cell>
          <cell r="B148" t="str">
            <v>YEAR BOOK</v>
          </cell>
        </row>
        <row r="149">
          <cell r="A149" t="str">
            <v>1904</v>
          </cell>
          <cell r="B149" t="str">
            <v>COUNSELING - CAREER</v>
          </cell>
        </row>
        <row r="150">
          <cell r="A150" t="str">
            <v>1905</v>
          </cell>
          <cell r="B150" t="str">
            <v>CONSUMER AND FAMILY STUDIES</v>
          </cell>
        </row>
        <row r="151">
          <cell r="A151" t="str">
            <v>1910</v>
          </cell>
          <cell r="B151" t="str">
            <v>AFTER SCHOOL PROGRAMS</v>
          </cell>
        </row>
        <row r="152">
          <cell r="A152" t="str">
            <v>1941</v>
          </cell>
          <cell r="B152" t="str">
            <v>COCURRICULAR ACTIVITIES</v>
          </cell>
        </row>
        <row r="153">
          <cell r="A153" t="str">
            <v>2018</v>
          </cell>
          <cell r="B153" t="str">
            <v>INSTRUMENTAL ENSEMBLE</v>
          </cell>
        </row>
        <row r="154">
          <cell r="A154" t="str">
            <v>2019</v>
          </cell>
          <cell r="B154" t="str">
            <v>MARCHING BAND</v>
          </cell>
        </row>
        <row r="155">
          <cell r="A155" t="str">
            <v>2029</v>
          </cell>
          <cell r="B155" t="str">
            <v>OTHER MUSIC ACTIVITIES</v>
          </cell>
        </row>
        <row r="156">
          <cell r="A156" t="str">
            <v>2075</v>
          </cell>
          <cell r="B156" t="str">
            <v>CLASS OF 1995</v>
          </cell>
        </row>
        <row r="157">
          <cell r="A157" t="str">
            <v>2090</v>
          </cell>
          <cell r="B157" t="str">
            <v>OTHER COCURRICULAR ACTIVITIES</v>
          </cell>
        </row>
        <row r="158">
          <cell r="A158" t="str">
            <v>2100</v>
          </cell>
          <cell r="B158" t="str">
            <v>SUPPORT SERVICES - STUDENTS</v>
          </cell>
        </row>
        <row r="159">
          <cell r="A159" t="str">
            <v>2110</v>
          </cell>
          <cell r="B159" t="str">
            <v>ATTENDANCE AND SOCIAL WORK</v>
          </cell>
        </row>
        <row r="160">
          <cell r="A160" t="str">
            <v>2111</v>
          </cell>
          <cell r="B160" t="str">
            <v>ATTENDANCE &amp; SOCIAL WORK SUPER</v>
          </cell>
        </row>
        <row r="161">
          <cell r="A161" t="str">
            <v>2112</v>
          </cell>
          <cell r="B161" t="str">
            <v>ATTENDANCE SERVICES</v>
          </cell>
        </row>
        <row r="162">
          <cell r="A162" t="str">
            <v>2113</v>
          </cell>
          <cell r="B162" t="str">
            <v>SOCIAL WORK SERVICES</v>
          </cell>
        </row>
        <row r="163">
          <cell r="A163" t="str">
            <v>2120</v>
          </cell>
          <cell r="B163" t="str">
            <v>GUIDANCE SERVICES</v>
          </cell>
        </row>
        <row r="164">
          <cell r="A164" t="str">
            <v>2121</v>
          </cell>
          <cell r="B164" t="str">
            <v>SUPERVISION -GUIDANCE SERVICES</v>
          </cell>
        </row>
        <row r="165">
          <cell r="A165" t="str">
            <v>2122</v>
          </cell>
          <cell r="B165" t="str">
            <v>COUNSELING SERVICES</v>
          </cell>
        </row>
        <row r="166">
          <cell r="A166" t="str">
            <v>2123</v>
          </cell>
          <cell r="B166" t="str">
            <v>APPRAISAL SERVICES</v>
          </cell>
        </row>
        <row r="167">
          <cell r="A167" t="str">
            <v>2125</v>
          </cell>
          <cell r="B167" t="str">
            <v>STUDENT RECORDS</v>
          </cell>
        </row>
        <row r="168">
          <cell r="A168" t="str">
            <v>2126</v>
          </cell>
          <cell r="B168" t="str">
            <v>PLACEMENT SERVICES</v>
          </cell>
        </row>
        <row r="169">
          <cell r="A169" t="str">
            <v>2129</v>
          </cell>
          <cell r="B169" t="str">
            <v>OTHER GUIDANCE SERVICES</v>
          </cell>
        </row>
        <row r="170">
          <cell r="A170" t="str">
            <v>2130</v>
          </cell>
          <cell r="B170" t="str">
            <v>HEALTH SERVICES</v>
          </cell>
        </row>
        <row r="171">
          <cell r="A171" t="str">
            <v>2132</v>
          </cell>
          <cell r="B171" t="str">
            <v>MEDICAL SERVICES</v>
          </cell>
        </row>
        <row r="172">
          <cell r="A172" t="str">
            <v>2133</v>
          </cell>
          <cell r="B172" t="str">
            <v>DENTAL SERVICES</v>
          </cell>
        </row>
        <row r="173">
          <cell r="A173" t="str">
            <v>2134</v>
          </cell>
          <cell r="B173" t="str">
            <v>NURSING SERVICES</v>
          </cell>
        </row>
        <row r="174">
          <cell r="A174" t="str">
            <v>2140</v>
          </cell>
          <cell r="B174" t="str">
            <v>PSYCHOLOGICAL SERVICES</v>
          </cell>
        </row>
        <row r="175">
          <cell r="A175" t="str">
            <v>2150</v>
          </cell>
          <cell r="B175" t="str">
            <v>AUDIOLOGY SERVICES</v>
          </cell>
        </row>
        <row r="176">
          <cell r="A176" t="str">
            <v>2190</v>
          </cell>
          <cell r="B176" t="str">
            <v>OTHER SUPPORT SERVICES-STUDENT</v>
          </cell>
        </row>
        <row r="177">
          <cell r="A177" t="str">
            <v>2200</v>
          </cell>
          <cell r="B177" t="str">
            <v>SUPPORT SERVICES - INSTRUCTION</v>
          </cell>
        </row>
        <row r="178">
          <cell r="A178" t="str">
            <v>2215</v>
          </cell>
          <cell r="B178" t="str">
            <v>SUPPORT SERVICES-INSTRUCTIONAL</v>
          </cell>
        </row>
        <row r="179">
          <cell r="A179" t="str">
            <v>2216</v>
          </cell>
          <cell r="B179" t="str">
            <v>SUPPORT SERVICE INSTRUCTIONAL</v>
          </cell>
        </row>
        <row r="180">
          <cell r="A180" t="str">
            <v>2210</v>
          </cell>
          <cell r="B180" t="str">
            <v>IMPROVEMENT OF INSTRUCTION</v>
          </cell>
        </row>
        <row r="181">
          <cell r="A181" t="str">
            <v>2211</v>
          </cell>
          <cell r="B181" t="str">
            <v>SUPERVISION OF IMPROVEMENT</v>
          </cell>
        </row>
        <row r="182">
          <cell r="A182" t="str">
            <v>2212</v>
          </cell>
          <cell r="B182" t="str">
            <v>INSTRUCTION &amp; CURRICULUM</v>
          </cell>
        </row>
        <row r="183">
          <cell r="A183" t="str">
            <v>2213</v>
          </cell>
          <cell r="B183" t="str">
            <v>INSTRUCTIONAL STAFF TRAINING</v>
          </cell>
        </row>
        <row r="184">
          <cell r="A184" t="str">
            <v>2214</v>
          </cell>
          <cell r="B184" t="str">
            <v>ACADEMIC STUDENT ASSESSMENT</v>
          </cell>
        </row>
        <row r="185">
          <cell r="A185" t="str">
            <v>2215</v>
          </cell>
          <cell r="B185" t="str">
            <v>INSTRUCT STAFF TRAINING MATH</v>
          </cell>
        </row>
        <row r="186">
          <cell r="A186" t="str">
            <v>2216</v>
          </cell>
          <cell r="B186" t="str">
            <v>INSTRUCT STAFF TRAINING SCIENC</v>
          </cell>
        </row>
        <row r="187">
          <cell r="A187" t="str">
            <v>2217</v>
          </cell>
          <cell r="B187" t="str">
            <v>LITERACY COACHES</v>
          </cell>
        </row>
        <row r="188">
          <cell r="A188" t="str">
            <v>2218</v>
          </cell>
          <cell r="B188" t="str">
            <v>EDUCATIONAL COACH</v>
          </cell>
        </row>
        <row r="189">
          <cell r="A189" t="str">
            <v>2219</v>
          </cell>
          <cell r="B189" t="str">
            <v>OTHER IMPROVEMENT OF INSTRUCTI</v>
          </cell>
        </row>
        <row r="190">
          <cell r="A190" t="str">
            <v>2220</v>
          </cell>
          <cell r="B190" t="str">
            <v>MEDIA SUPPORT SERVICES</v>
          </cell>
        </row>
        <row r="191">
          <cell r="A191" t="str">
            <v>2222</v>
          </cell>
          <cell r="B191" t="str">
            <v>SCHOOL LIBRARY SERVICES</v>
          </cell>
        </row>
        <row r="192">
          <cell r="A192" t="str">
            <v>2223</v>
          </cell>
          <cell r="B192" t="str">
            <v>AUDIOVISUAL SERVICES</v>
          </cell>
        </row>
        <row r="193">
          <cell r="A193" t="str">
            <v>2290</v>
          </cell>
          <cell r="B193" t="str">
            <v>OTHER SUPPORT SRVCS INST STAFF</v>
          </cell>
        </row>
        <row r="194">
          <cell r="A194" t="str">
            <v>2300</v>
          </cell>
          <cell r="B194" t="str">
            <v>SUPPORT SERVICES-GENERAL ADMIN</v>
          </cell>
        </row>
        <row r="195">
          <cell r="A195" t="str">
            <v>2310</v>
          </cell>
          <cell r="B195" t="str">
            <v>DISTRICT GOVERNANCE SERVICES</v>
          </cell>
        </row>
        <row r="196">
          <cell r="A196" t="str">
            <v>2312</v>
          </cell>
          <cell r="B196" t="str">
            <v>BOARD SECRETARY/CLERK SVCS.</v>
          </cell>
        </row>
        <row r="197">
          <cell r="A197" t="str">
            <v>2313</v>
          </cell>
          <cell r="B197" t="str">
            <v>BOARD TREASURER SERVICES</v>
          </cell>
        </row>
        <row r="198">
          <cell r="A198" t="str">
            <v>2314</v>
          </cell>
          <cell r="B198" t="str">
            <v>ELECTION SERVICES</v>
          </cell>
        </row>
        <row r="199">
          <cell r="A199" t="str">
            <v>2315</v>
          </cell>
          <cell r="B199" t="str">
            <v>LEGAL SERVICES</v>
          </cell>
        </row>
        <row r="200">
          <cell r="A200" t="str">
            <v>2317</v>
          </cell>
          <cell r="B200" t="str">
            <v>AUDIT SERVICES</v>
          </cell>
        </row>
        <row r="201">
          <cell r="A201" t="str">
            <v>2318</v>
          </cell>
          <cell r="B201" t="str">
            <v>STAFF RELATIONS AND NEGOTIATIO</v>
          </cell>
        </row>
        <row r="202">
          <cell r="A202" t="str">
            <v>2319</v>
          </cell>
          <cell r="B202" t="str">
            <v>OTHER BOARD OF EDUCATION SERVI</v>
          </cell>
        </row>
        <row r="203">
          <cell r="A203" t="str">
            <v>2320</v>
          </cell>
          <cell r="B203" t="str">
            <v>EXECUTIVE ADMINISTRATION</v>
          </cell>
        </row>
        <row r="204">
          <cell r="A204" t="str">
            <v>2321</v>
          </cell>
          <cell r="B204" t="str">
            <v>OFFICE OF THE SUPERINTENDENT</v>
          </cell>
        </row>
        <row r="205">
          <cell r="A205" t="str">
            <v>2322</v>
          </cell>
          <cell r="B205" t="str">
            <v>COMMUNITY RELATIONS</v>
          </cell>
        </row>
        <row r="206">
          <cell r="A206" t="str">
            <v>2323</v>
          </cell>
          <cell r="B206" t="str">
            <v>STATE &amp; FEDERAL RELATIONS SERV</v>
          </cell>
        </row>
        <row r="207">
          <cell r="A207" t="str">
            <v>2328</v>
          </cell>
          <cell r="B207" t="str">
            <v>SUPERINTENDENT'S EXPENSE</v>
          </cell>
        </row>
        <row r="208">
          <cell r="A208" t="str">
            <v>2329</v>
          </cell>
          <cell r="B208" t="str">
            <v>OTHER EXECUTIVE ADMINISTRATION</v>
          </cell>
        </row>
        <row r="209">
          <cell r="A209" t="str">
            <v>2400</v>
          </cell>
          <cell r="B209" t="str">
            <v>SUPPORT SERVICES-SCHOOL ADMIN</v>
          </cell>
        </row>
        <row r="210">
          <cell r="A210" t="str">
            <v>2410</v>
          </cell>
          <cell r="B210" t="str">
            <v>OFFICE OF THE PRINCIPAL</v>
          </cell>
        </row>
        <row r="211">
          <cell r="A211" t="str">
            <v>2500</v>
          </cell>
          <cell r="B211" t="str">
            <v>SUPPORT SERVICES - BUSINESS</v>
          </cell>
        </row>
        <row r="212">
          <cell r="A212" t="str">
            <v>2510</v>
          </cell>
          <cell r="B212" t="str">
            <v>BUSINESS FISCAL SERVICES</v>
          </cell>
        </row>
        <row r="213">
          <cell r="A213" t="str">
            <v>2512</v>
          </cell>
          <cell r="B213" t="str">
            <v>SUPERVISING FISCAL SERVICES</v>
          </cell>
        </row>
        <row r="214">
          <cell r="A214" t="str">
            <v>2513</v>
          </cell>
          <cell r="B214" t="str">
            <v>BUDGETING SERVICES</v>
          </cell>
        </row>
        <row r="215">
          <cell r="A215" t="str">
            <v>2515</v>
          </cell>
          <cell r="B215" t="str">
            <v>PAYROLL SERVICES</v>
          </cell>
        </row>
        <row r="216">
          <cell r="A216" t="str">
            <v>2516</v>
          </cell>
          <cell r="B216" t="str">
            <v>FINANCIAL ACCOUNTING SERVICES</v>
          </cell>
        </row>
        <row r="217">
          <cell r="A217" t="str">
            <v>2517</v>
          </cell>
          <cell r="B217" t="str">
            <v>INTERNAL AUDITING SERVICES</v>
          </cell>
        </row>
        <row r="218">
          <cell r="A218" t="str">
            <v>2518</v>
          </cell>
          <cell r="B218" t="str">
            <v>PROPERTY ACCOUNTING SERVICES</v>
          </cell>
        </row>
        <row r="219">
          <cell r="A219" t="str">
            <v>2519</v>
          </cell>
          <cell r="B219" t="str">
            <v>OTHER FISCAL SERVICES</v>
          </cell>
        </row>
        <row r="220">
          <cell r="A220" t="str">
            <v>2520</v>
          </cell>
          <cell r="B220" t="str">
            <v>PURCHASING SERVICES</v>
          </cell>
        </row>
        <row r="221">
          <cell r="A221" t="str">
            <v>2530</v>
          </cell>
          <cell r="B221" t="str">
            <v>WAREHOUSE &amp; DISTRIBUTION</v>
          </cell>
        </row>
        <row r="222">
          <cell r="A222" t="str">
            <v>2540</v>
          </cell>
          <cell r="B222" t="str">
            <v>PRINT, PUBLISH, &amp; DUPLICATING</v>
          </cell>
        </row>
        <row r="223">
          <cell r="A223" t="str">
            <v>2590</v>
          </cell>
          <cell r="B223" t="str">
            <v>OTHER SUPPORT SERVICES-BUS</v>
          </cell>
        </row>
        <row r="224">
          <cell r="A224" t="str">
            <v>2591</v>
          </cell>
          <cell r="B224" t="str">
            <v>OTHER SUPPORT SVC-PRIVATE SCHL</v>
          </cell>
        </row>
        <row r="225">
          <cell r="A225" t="str">
            <v>2600</v>
          </cell>
          <cell r="B225" t="str">
            <v>OPERATION AND MAINT OF PLANT</v>
          </cell>
        </row>
        <row r="226">
          <cell r="A226" t="str">
            <v>2601</v>
          </cell>
          <cell r="B226" t="str">
            <v>MAINTENANCE - PAINT CARPENTRY</v>
          </cell>
        </row>
        <row r="227">
          <cell r="A227" t="str">
            <v>2602</v>
          </cell>
          <cell r="B227" t="str">
            <v>MAINTENANCE - PLUMBING</v>
          </cell>
        </row>
        <row r="228">
          <cell r="A228" t="str">
            <v>2603</v>
          </cell>
          <cell r="B228" t="str">
            <v>MAINTENANCE - WELDING/SHEETMTL</v>
          </cell>
        </row>
        <row r="229">
          <cell r="A229" t="str">
            <v>2604</v>
          </cell>
          <cell r="B229" t="str">
            <v>MAINTENANCE - ELECTRICAL</v>
          </cell>
        </row>
        <row r="230">
          <cell r="A230" t="str">
            <v>2605</v>
          </cell>
          <cell r="B230" t="str">
            <v>MAINTENANCE - HVAC</v>
          </cell>
        </row>
        <row r="231">
          <cell r="A231" t="str">
            <v>2606</v>
          </cell>
          <cell r="B231" t="str">
            <v>MAINTENANCE - GROUNDS</v>
          </cell>
        </row>
        <row r="232">
          <cell r="A232" t="str">
            <v>2607</v>
          </cell>
          <cell r="B232" t="str">
            <v>MAINTENANCE - MAJOR</v>
          </cell>
        </row>
        <row r="233">
          <cell r="A233" t="str">
            <v>2608</v>
          </cell>
          <cell r="B233" t="str">
            <v>VEHICLE OPERATION &amp; MAINTENANC</v>
          </cell>
        </row>
        <row r="234">
          <cell r="A234" t="str">
            <v>2609</v>
          </cell>
          <cell r="B234" t="str">
            <v>MAINTENANCE ENGINEERING</v>
          </cell>
        </row>
        <row r="235">
          <cell r="A235" t="str">
            <v>2610</v>
          </cell>
          <cell r="B235" t="str">
            <v>OPERATION AND MAINT OF PLANT</v>
          </cell>
        </row>
        <row r="236">
          <cell r="A236" t="str">
            <v>2611</v>
          </cell>
          <cell r="B236" t="str">
            <v>OPERATION AND MAINT OF PLANT</v>
          </cell>
        </row>
        <row r="237">
          <cell r="A237" t="str">
            <v>2612</v>
          </cell>
          <cell r="B237" t="str">
            <v>INSURANCE REIMBURSABLE</v>
          </cell>
        </row>
        <row r="238">
          <cell r="A238" t="str">
            <v>2613</v>
          </cell>
          <cell r="B238" t="str">
            <v>MAINTENANCE - STRUCTURAL</v>
          </cell>
        </row>
        <row r="239">
          <cell r="A239" t="str">
            <v>2614</v>
          </cell>
          <cell r="B239" t="str">
            <v>FM-EMERGENCY RESPONSE</v>
          </cell>
        </row>
        <row r="240">
          <cell r="A240" t="str">
            <v>2615</v>
          </cell>
          <cell r="B240" t="str">
            <v>FM-SELF HELP</v>
          </cell>
        </row>
        <row r="241">
          <cell r="A241" t="str">
            <v>2616</v>
          </cell>
          <cell r="B241" t="str">
            <v>FM-MAJOR MAINTENANCE</v>
          </cell>
        </row>
        <row r="242">
          <cell r="A242" t="str">
            <v>2617</v>
          </cell>
          <cell r="B242" t="str">
            <v>FM-BALARAT MAINTENANCE</v>
          </cell>
        </row>
        <row r="243">
          <cell r="A243" t="str">
            <v>2618</v>
          </cell>
          <cell r="B243" t="str">
            <v>FM-BALARAT CAPITAL EQUIPMENT</v>
          </cell>
        </row>
        <row r="244">
          <cell r="A244" t="str">
            <v>2619</v>
          </cell>
          <cell r="B244" t="str">
            <v>FM-SAFETY COUNCIL</v>
          </cell>
        </row>
        <row r="245">
          <cell r="A245" t="str">
            <v>2620</v>
          </cell>
          <cell r="B245" t="str">
            <v>CARE &amp; UPKEEP OF BLDG SERVICES</v>
          </cell>
        </row>
        <row r="246">
          <cell r="A246" t="str">
            <v>2621</v>
          </cell>
          <cell r="B246" t="str">
            <v>CARE &amp; UPKEEP OF BLDG SERVICES</v>
          </cell>
        </row>
        <row r="247">
          <cell r="A247" t="str">
            <v>2622</v>
          </cell>
          <cell r="B247" t="str">
            <v>REAL ESTATE LEASES</v>
          </cell>
        </row>
        <row r="248">
          <cell r="A248" t="str">
            <v>2623</v>
          </cell>
          <cell r="B248" t="str">
            <v>CARE AND UPKEEP OF BUILDING</v>
          </cell>
        </row>
        <row r="249">
          <cell r="A249" t="str">
            <v>2624</v>
          </cell>
          <cell r="B249" t="str">
            <v>CARE AND UPKEEP OF BUILDING</v>
          </cell>
        </row>
        <row r="250">
          <cell r="A250" t="str">
            <v>2625</v>
          </cell>
          <cell r="B250" t="str">
            <v>CARE AND UPKEEP OF BUILDING</v>
          </cell>
        </row>
        <row r="251">
          <cell r="A251" t="str">
            <v>2626</v>
          </cell>
          <cell r="B251" t="str">
            <v>OPERATING GROUNDS REPAIR</v>
          </cell>
        </row>
        <row r="252">
          <cell r="A252" t="str">
            <v>2630</v>
          </cell>
          <cell r="B252" t="str">
            <v>CARE &amp; UPKEEP OF GROUNDS</v>
          </cell>
        </row>
        <row r="253">
          <cell r="A253" t="str">
            <v>2640</v>
          </cell>
          <cell r="B253" t="str">
            <v>CARE &amp; UPKEEP OF EQUIPMENT</v>
          </cell>
        </row>
        <row r="254">
          <cell r="A254" t="str">
            <v>2641</v>
          </cell>
          <cell r="B254" t="str">
            <v>MOVEABLE EQUIPMENT - REPAIR</v>
          </cell>
        </row>
        <row r="255">
          <cell r="A255" t="str">
            <v>2650</v>
          </cell>
          <cell r="B255" t="str">
            <v>VEHICLE OPERATION AND MAINT</v>
          </cell>
        </row>
        <row r="256">
          <cell r="A256" t="str">
            <v>2660</v>
          </cell>
          <cell r="B256" t="str">
            <v>SECURITY SERVICES</v>
          </cell>
        </row>
        <row r="257">
          <cell r="A257" t="str">
            <v>2661</v>
          </cell>
          <cell r="B257" t="str">
            <v>SCHOOL SECURITY</v>
          </cell>
        </row>
        <row r="258">
          <cell r="A258" t="str">
            <v>2662</v>
          </cell>
          <cell r="B258" t="str">
            <v>SECURITY RESOURCES</v>
          </cell>
        </row>
        <row r="259">
          <cell r="A259" t="str">
            <v>2663</v>
          </cell>
          <cell r="B259" t="str">
            <v>TRUANCY</v>
          </cell>
        </row>
        <row r="260">
          <cell r="A260" t="str">
            <v>2664</v>
          </cell>
          <cell r="B260" t="str">
            <v>SECURITY INVESTIGATION</v>
          </cell>
        </row>
        <row r="261">
          <cell r="A261" t="str">
            <v>2665</v>
          </cell>
          <cell r="B261" t="str">
            <v>SECURITY TRAINING</v>
          </cell>
        </row>
        <row r="262">
          <cell r="A262" t="str">
            <v>2666</v>
          </cell>
          <cell r="B262" t="str">
            <v>SECURITY COMMUNITY</v>
          </cell>
        </row>
        <row r="263">
          <cell r="A263" t="str">
            <v>2680</v>
          </cell>
          <cell r="B263" t="str">
            <v>ALT/REMODELING</v>
          </cell>
        </row>
        <row r="264">
          <cell r="A264" t="str">
            <v>2681</v>
          </cell>
          <cell r="B264" t="str">
            <v>ALTERATIONS AND REMODELING</v>
          </cell>
        </row>
        <row r="265">
          <cell r="A265" t="str">
            <v>2682</v>
          </cell>
          <cell r="B265" t="str">
            <v>HAZMAT</v>
          </cell>
        </row>
        <row r="266">
          <cell r="A266" t="str">
            <v>2720</v>
          </cell>
          <cell r="B266" t="str">
            <v xml:space="preserve"> HAZMAT</v>
          </cell>
        </row>
        <row r="267">
          <cell r="A267" t="str">
            <v>2683</v>
          </cell>
          <cell r="B267" t="str">
            <v>ASBESTOS</v>
          </cell>
        </row>
        <row r="268">
          <cell r="A268" t="str">
            <v>2684</v>
          </cell>
          <cell r="B268" t="str">
            <v>ADA</v>
          </cell>
        </row>
        <row r="269">
          <cell r="A269" t="str">
            <v>2685</v>
          </cell>
          <cell r="B269" t="str">
            <v>CODE</v>
          </cell>
        </row>
        <row r="270">
          <cell r="A270" t="str">
            <v>2686</v>
          </cell>
          <cell r="B270" t="str">
            <v>SAFETY</v>
          </cell>
        </row>
        <row r="271">
          <cell r="A271" t="str">
            <v>2687</v>
          </cell>
          <cell r="B271" t="str">
            <v>PLAYGROUNDS</v>
          </cell>
        </row>
        <row r="272">
          <cell r="A272" t="str">
            <v>2690</v>
          </cell>
          <cell r="B272" t="str">
            <v>OTHER OPERATION &amp; MAINTENANCE</v>
          </cell>
        </row>
        <row r="273">
          <cell r="A273" t="str">
            <v>2700</v>
          </cell>
          <cell r="B273" t="str">
            <v>STUDENT TRANSPORTATION SERVICE</v>
          </cell>
        </row>
        <row r="274">
          <cell r="A274" t="str">
            <v>2720</v>
          </cell>
          <cell r="B274" t="str">
            <v>VEHICLE OPERATION SERVICES</v>
          </cell>
        </row>
        <row r="275">
          <cell r="A275" t="str">
            <v>2721</v>
          </cell>
          <cell r="B275" t="str">
            <v>TRANSPORTATION-OPERATIONS</v>
          </cell>
        </row>
        <row r="276">
          <cell r="A276" t="str">
            <v>2730</v>
          </cell>
          <cell r="B276" t="str">
            <v>MONITORING SERVICES</v>
          </cell>
        </row>
        <row r="277">
          <cell r="A277" t="str">
            <v>2740</v>
          </cell>
          <cell r="B277" t="str">
            <v>VEHICLE SERVICING AND MAINT</v>
          </cell>
        </row>
        <row r="278">
          <cell r="A278" t="str">
            <v>2741</v>
          </cell>
          <cell r="B278" t="str">
            <v>TRANSPORTATION INVNTRY CONTROL</v>
          </cell>
        </row>
        <row r="279">
          <cell r="A279" t="str">
            <v>2742</v>
          </cell>
          <cell r="B279" t="str">
            <v>VEHICLE MAINTENANCE SERVICE</v>
          </cell>
        </row>
        <row r="280">
          <cell r="A280" t="str">
            <v>2743</v>
          </cell>
          <cell r="B280" t="str">
            <v>VEHICLE MAINTENANCE SERVICE II</v>
          </cell>
        </row>
        <row r="281">
          <cell r="A281" t="str">
            <v>2750</v>
          </cell>
          <cell r="B281" t="str">
            <v>REIMBURSABLE CAPITAL OUTLAY</v>
          </cell>
        </row>
        <row r="282">
          <cell r="A282" t="str">
            <v>2790</v>
          </cell>
          <cell r="B282" t="str">
            <v>PUPIL TRANSPORTATION SERVICES</v>
          </cell>
        </row>
        <row r="283">
          <cell r="A283" t="str">
            <v>2791</v>
          </cell>
          <cell r="B283" t="str">
            <v>TRANSPORTATION-UPKEEP OF GROUN</v>
          </cell>
        </row>
        <row r="284">
          <cell r="A284" t="str">
            <v>2792</v>
          </cell>
          <cell r="B284" t="str">
            <v>TRANSPORTATION BUILDING MAINT</v>
          </cell>
        </row>
        <row r="285">
          <cell r="A285" t="str">
            <v>2793</v>
          </cell>
          <cell r="B285" t="str">
            <v>TRANSPORTATION-COMMUNICATION</v>
          </cell>
        </row>
        <row r="286">
          <cell r="A286" t="str">
            <v>2794</v>
          </cell>
          <cell r="B286" t="str">
            <v>TRANSPORTATION TRAINING</v>
          </cell>
        </row>
        <row r="287">
          <cell r="A287" t="str">
            <v>2800</v>
          </cell>
          <cell r="B287" t="str">
            <v>SUPPORT SERVICES - CENTRAL</v>
          </cell>
        </row>
        <row r="288">
          <cell r="A288" t="str">
            <v>2801</v>
          </cell>
          <cell r="B288" t="str">
            <v>SUPPORT SERVICES-CENTRAL</v>
          </cell>
        </row>
        <row r="289">
          <cell r="A289" t="str">
            <v>2810</v>
          </cell>
          <cell r="B289" t="str">
            <v>PLANNING,RESEARCH,DEVELOPMENT</v>
          </cell>
        </row>
        <row r="290">
          <cell r="A290" t="str">
            <v>2845</v>
          </cell>
          <cell r="B290" t="str">
            <v>PLANNING, RESEARCH, DEVELOPMEN</v>
          </cell>
        </row>
        <row r="291">
          <cell r="A291" t="str">
            <v>2811</v>
          </cell>
          <cell r="B291" t="str">
            <v>PLANNING SERVICES-CENTRAL</v>
          </cell>
        </row>
        <row r="292">
          <cell r="A292" t="str">
            <v>2821</v>
          </cell>
          <cell r="B292" t="str">
            <v>SUPERVISION OF COMMUNICATIONS</v>
          </cell>
        </row>
        <row r="293">
          <cell r="A293" t="str">
            <v>2823</v>
          </cell>
          <cell r="B293" t="str">
            <v>PUBLIC COMMUNICATIONS SERVICES</v>
          </cell>
        </row>
        <row r="294">
          <cell r="A294" t="str">
            <v>2830</v>
          </cell>
          <cell r="B294" t="str">
            <v>STAFF SERVICES</v>
          </cell>
        </row>
        <row r="295">
          <cell r="A295" t="str">
            <v>2831</v>
          </cell>
          <cell r="B295" t="str">
            <v>PRO COMP</v>
          </cell>
        </row>
        <row r="296">
          <cell r="A296" t="str">
            <v>2835</v>
          </cell>
          <cell r="B296" t="str">
            <v>HEALTH SERVICES</v>
          </cell>
        </row>
        <row r="297">
          <cell r="A297" t="str">
            <v>2840</v>
          </cell>
          <cell r="B297" t="str">
            <v>INFORMATION SYSTEMS SERVICES</v>
          </cell>
        </row>
        <row r="298">
          <cell r="A298" t="str">
            <v>2844</v>
          </cell>
          <cell r="B298" t="str">
            <v>ENTERPRISE APPLICATIONS</v>
          </cell>
        </row>
        <row r="299">
          <cell r="A299" t="str">
            <v>2845</v>
          </cell>
          <cell r="B299" t="str">
            <v>TELECOM SRVCS-STRUCTURED CABLE</v>
          </cell>
        </row>
        <row r="300">
          <cell r="A300" t="str">
            <v>2846</v>
          </cell>
          <cell r="B300" t="str">
            <v>INFINITE CAMPUS</v>
          </cell>
        </row>
        <row r="301">
          <cell r="A301" t="str">
            <v>2850</v>
          </cell>
          <cell r="B301" t="str">
            <v>RISK MANAGEMENT SERVICES</v>
          </cell>
        </row>
        <row r="302">
          <cell r="A302" t="str">
            <v>2851</v>
          </cell>
          <cell r="B302" t="str">
            <v>RISK MANAGEMENT - CLAIMS</v>
          </cell>
        </row>
        <row r="303">
          <cell r="A303" t="str">
            <v>2900</v>
          </cell>
          <cell r="B303" t="str">
            <v>OTHER SUPPORT SERVICES</v>
          </cell>
        </row>
        <row r="304">
          <cell r="A304" t="str">
            <v>2901</v>
          </cell>
          <cell r="B304" t="str">
            <v>OTHER SUPPORT SERVICES</v>
          </cell>
        </row>
        <row r="305">
          <cell r="A305" t="str">
            <v>2910</v>
          </cell>
          <cell r="B305" t="str">
            <v>VOLUNTEER SERVICES</v>
          </cell>
        </row>
        <row r="306">
          <cell r="A306" t="str">
            <v>2990</v>
          </cell>
          <cell r="B306" t="str">
            <v>OTHER SUPPORT SERVICES</v>
          </cell>
        </row>
        <row r="307">
          <cell r="A307" t="str">
            <v>3000</v>
          </cell>
          <cell r="B307" t="str">
            <v>NON-INSTRUCTIONAL SERVICES</v>
          </cell>
        </row>
        <row r="308">
          <cell r="A308" t="str">
            <v>3411</v>
          </cell>
          <cell r="B308" t="str">
            <v xml:space="preserve"> NON-INSTRUCTIONAL SERVICES</v>
          </cell>
        </row>
        <row r="309">
          <cell r="A309" t="str">
            <v>3100</v>
          </cell>
          <cell r="B309" t="str">
            <v>FOOD SERVICES OPERATIONS</v>
          </cell>
        </row>
        <row r="310">
          <cell r="A310" t="str">
            <v>3110</v>
          </cell>
          <cell r="B310" t="str">
            <v>FOOD SERVICE DIRECTION</v>
          </cell>
        </row>
        <row r="311">
          <cell r="A311" t="str">
            <v>3120</v>
          </cell>
          <cell r="B311" t="str">
            <v>FOOD PREPARATION/SERVING</v>
          </cell>
        </row>
        <row r="312">
          <cell r="A312" t="str">
            <v>3130</v>
          </cell>
          <cell r="B312" t="str">
            <v>FOOD DELIVERY</v>
          </cell>
        </row>
        <row r="313">
          <cell r="A313" t="str">
            <v>3140</v>
          </cell>
          <cell r="B313" t="str">
            <v>FOOD SERVICES WAREHOUSE</v>
          </cell>
        </row>
        <row r="314">
          <cell r="A314" t="str">
            <v>3200</v>
          </cell>
          <cell r="B314" t="str">
            <v>ENTERPRISE OPERATIONS</v>
          </cell>
        </row>
        <row r="315">
          <cell r="A315" t="str">
            <v>3300</v>
          </cell>
          <cell r="B315" t="str">
            <v>COMMUNITY SERVICES</v>
          </cell>
        </row>
        <row r="316">
          <cell r="A316" t="str">
            <v>3400</v>
          </cell>
          <cell r="B316" t="str">
            <v>EDUCATION FOR ADULTS</v>
          </cell>
        </row>
        <row r="317">
          <cell r="A317" t="str">
            <v>3410</v>
          </cell>
          <cell r="B317" t="str">
            <v>ADULT BASIC EDUCATION</v>
          </cell>
        </row>
        <row r="318">
          <cell r="A318" t="str">
            <v>3411</v>
          </cell>
          <cell r="B318" t="str">
            <v>EGOS - ESL</v>
          </cell>
        </row>
        <row r="319">
          <cell r="A319" t="str">
            <v>3416</v>
          </cell>
          <cell r="B319" t="str">
            <v>EGOS - ESTHETICIAN</v>
          </cell>
        </row>
        <row r="320">
          <cell r="A320" t="str">
            <v>3417</v>
          </cell>
          <cell r="B320" t="str">
            <v>EGOS - DELI</v>
          </cell>
        </row>
        <row r="321">
          <cell r="A321" t="str">
            <v>3418</v>
          </cell>
          <cell r="B321" t="str">
            <v>EGOS - COSMETOLOGY</v>
          </cell>
        </row>
        <row r="322">
          <cell r="A322" t="str">
            <v>3419</v>
          </cell>
          <cell r="B322" t="str">
            <v>EGOS - BARBERING</v>
          </cell>
        </row>
        <row r="323">
          <cell r="A323" t="str">
            <v>3420</v>
          </cell>
          <cell r="B323" t="str">
            <v>VOCATIONAL EDUCATION FOR ADULT</v>
          </cell>
        </row>
        <row r="324">
          <cell r="A324" t="str">
            <v>3421</v>
          </cell>
          <cell r="B324" t="str">
            <v>EGOS - HEALTH OCCUPATIONS</v>
          </cell>
        </row>
        <row r="325">
          <cell r="A325" t="str">
            <v>3422</v>
          </cell>
          <cell r="B325" t="str">
            <v>EGOS - TECHNICAL EDUCATION</v>
          </cell>
        </row>
        <row r="326">
          <cell r="A326" t="str">
            <v>3423</v>
          </cell>
          <cell r="B326" t="str">
            <v>EGOS - CONSUMER AND FAMILY STU</v>
          </cell>
        </row>
        <row r="327">
          <cell r="A327" t="str">
            <v>3424</v>
          </cell>
          <cell r="B327" t="str">
            <v>EGOS - BUSINESS EDUCATION</v>
          </cell>
        </row>
        <row r="328">
          <cell r="A328" t="str">
            <v>3425</v>
          </cell>
          <cell r="B328" t="str">
            <v>EGOS - MARKETING EDUCATION</v>
          </cell>
        </row>
        <row r="329">
          <cell r="A329" t="str">
            <v>3426</v>
          </cell>
          <cell r="B329" t="str">
            <v>EGOS - APPRENTICESHIPS</v>
          </cell>
        </row>
        <row r="330">
          <cell r="A330" t="str">
            <v>3427</v>
          </cell>
          <cell r="B330" t="str">
            <v>EGOS - PRESCHOOL-PARENT ED</v>
          </cell>
        </row>
        <row r="331">
          <cell r="A331" t="str">
            <v>3428</v>
          </cell>
          <cell r="B331" t="str">
            <v>EGOS - AIRCRAFT TRAINING CENT</v>
          </cell>
        </row>
        <row r="332">
          <cell r="A332" t="str">
            <v>3429</v>
          </cell>
          <cell r="B332" t="str">
            <v>EGOS - TRADE AND INDUSTRIAL ED</v>
          </cell>
        </row>
        <row r="333">
          <cell r="A333" t="str">
            <v>3430</v>
          </cell>
          <cell r="B333" t="str">
            <v>EGOS - STUDENT SERVICES</v>
          </cell>
        </row>
        <row r="334">
          <cell r="A334" t="str">
            <v>3431</v>
          </cell>
          <cell r="B334" t="str">
            <v>EGOS - BUSINESS SERVICES</v>
          </cell>
        </row>
        <row r="335">
          <cell r="A335" t="str">
            <v>3432</v>
          </cell>
          <cell r="B335" t="str">
            <v>EGOS - STUDENT SERVICES</v>
          </cell>
        </row>
        <row r="336">
          <cell r="A336" t="str">
            <v>3433</v>
          </cell>
          <cell r="B336" t="str">
            <v>EGOS - TECHNOLOGY SERVICES</v>
          </cell>
        </row>
        <row r="337">
          <cell r="A337" t="str">
            <v>3434</v>
          </cell>
          <cell r="B337" t="str">
            <v>EGOS - PUBLIC RELATIONS</v>
          </cell>
        </row>
        <row r="338">
          <cell r="A338" t="str">
            <v>3435</v>
          </cell>
          <cell r="B338" t="str">
            <v>EGOS - SUPPORT SERVICES</v>
          </cell>
        </row>
        <row r="339">
          <cell r="A339" t="str">
            <v>3436</v>
          </cell>
          <cell r="B339" t="str">
            <v>EGOS - INSTRUCTIONAL PROGRAM</v>
          </cell>
        </row>
        <row r="340">
          <cell r="A340" t="str">
            <v>3437</v>
          </cell>
          <cell r="B340" t="str">
            <v>EGOS - LIBRARY</v>
          </cell>
        </row>
        <row r="341">
          <cell r="A341" t="str">
            <v>4100</v>
          </cell>
          <cell r="B341" t="str">
            <v>SITE ACQUISITION SERVICES</v>
          </cell>
        </row>
        <row r="342">
          <cell r="A342" t="str">
            <v>4200</v>
          </cell>
          <cell r="B342" t="str">
            <v>SITE IMPROVEMENT SERVICES</v>
          </cell>
        </row>
        <row r="343">
          <cell r="A343" t="str">
            <v>4203</v>
          </cell>
          <cell r="B343" t="str">
            <v>SITE IMPROVE WELDING/SHEET MTL</v>
          </cell>
        </row>
        <row r="344">
          <cell r="A344" t="str">
            <v>4206</v>
          </cell>
          <cell r="B344" t="str">
            <v>SITE IMPROVE GROUNDS</v>
          </cell>
        </row>
        <row r="345">
          <cell r="A345" t="str">
            <v>4300</v>
          </cell>
          <cell r="B345" t="str">
            <v>ARCHITECTURE AND ENGINEERING</v>
          </cell>
        </row>
        <row r="346">
          <cell r="A346" t="str">
            <v>4400</v>
          </cell>
          <cell r="B346" t="str">
            <v>EDUCATIONAL SPECIFICATIONS</v>
          </cell>
        </row>
        <row r="347">
          <cell r="A347" t="str">
            <v>4500</v>
          </cell>
          <cell r="B347" t="str">
            <v>BUILDING ACQUISITION AND CONST</v>
          </cell>
        </row>
        <row r="348">
          <cell r="A348" t="str">
            <v>4600</v>
          </cell>
          <cell r="B348" t="str">
            <v>BUILDING IMPROVEMENT SERVICES</v>
          </cell>
        </row>
        <row r="349">
          <cell r="A349" t="str">
            <v>4601</v>
          </cell>
          <cell r="B349" t="str">
            <v>BUILDING REMODEL - MAINTENANCE</v>
          </cell>
        </row>
        <row r="350">
          <cell r="A350" t="str">
            <v>4602</v>
          </cell>
          <cell r="B350" t="str">
            <v>BLDG IMPROVE-PLUMBING</v>
          </cell>
        </row>
        <row r="351">
          <cell r="A351" t="str">
            <v>4603</v>
          </cell>
          <cell r="B351" t="str">
            <v>BLDG IMPROVE-MECHANICAL</v>
          </cell>
        </row>
        <row r="352">
          <cell r="A352" t="str">
            <v>4604</v>
          </cell>
          <cell r="B352" t="str">
            <v>BLDG IMPROVE-ELECTRICAL</v>
          </cell>
        </row>
        <row r="353">
          <cell r="A353" t="str">
            <v>4605</v>
          </cell>
          <cell r="B353" t="str">
            <v>BLDG IMPROVE-HVAC</v>
          </cell>
        </row>
        <row r="354">
          <cell r="A354" t="str">
            <v>4606</v>
          </cell>
          <cell r="B354" t="str">
            <v>BLDG IMPROVE-GROUNDS</v>
          </cell>
        </row>
        <row r="355">
          <cell r="A355" t="str">
            <v>4607</v>
          </cell>
          <cell r="B355" t="str">
            <v>BLDG IMPROVE-MAJOR MAINTENANCE</v>
          </cell>
        </row>
        <row r="356">
          <cell r="A356" t="str">
            <v>4660</v>
          </cell>
          <cell r="B356" t="str">
            <v>BUILDING IMPROVE/REMODEL</v>
          </cell>
        </row>
        <row r="357">
          <cell r="A357" t="str">
            <v>4900</v>
          </cell>
          <cell r="B357" t="str">
            <v>OTHER FACILITIES ACQUISITION</v>
          </cell>
        </row>
        <row r="358">
          <cell r="A358" t="str">
            <v>4901</v>
          </cell>
          <cell r="B358" t="str">
            <v>OTHER FACILITIES ACQUISITION</v>
          </cell>
        </row>
        <row r="359">
          <cell r="A359" t="str">
            <v>4903</v>
          </cell>
          <cell r="B359" t="str">
            <v>OTHER FACILITIES ACQUISITION</v>
          </cell>
        </row>
        <row r="360">
          <cell r="A360" t="str">
            <v>4905</v>
          </cell>
          <cell r="B360" t="str">
            <v>EQUIPMENT - MAINTENANCE</v>
          </cell>
        </row>
        <row r="361">
          <cell r="A361" t="str">
            <v>4906</v>
          </cell>
          <cell r="B361" t="str">
            <v>EQUIPMENT - TRANSPORTATION</v>
          </cell>
        </row>
        <row r="362">
          <cell r="A362" t="str">
            <v>4907</v>
          </cell>
          <cell r="B362" t="str">
            <v>BALARAT CAPITAL EQUIPMENT</v>
          </cell>
        </row>
        <row r="363">
          <cell r="A363" t="str">
            <v>5000</v>
          </cell>
          <cell r="B363" t="str">
            <v>UNIDENTIFIED</v>
          </cell>
        </row>
        <row r="364">
          <cell r="A364" t="str">
            <v>5100</v>
          </cell>
          <cell r="B364" t="str">
            <v>DEBT SERVICE</v>
          </cell>
        </row>
        <row r="365">
          <cell r="A365" t="str">
            <v>5200</v>
          </cell>
          <cell r="B365" t="str">
            <v>FUND TRANSFERS</v>
          </cell>
        </row>
        <row r="366">
          <cell r="A366" t="str">
            <v>5210</v>
          </cell>
          <cell r="B366" t="str">
            <v>FUND TRANSFERS</v>
          </cell>
        </row>
        <row r="367">
          <cell r="A367" t="str">
            <v>5219</v>
          </cell>
          <cell r="B367" t="str">
            <v>FUND TRANSFERS - CPP</v>
          </cell>
        </row>
        <row r="368">
          <cell r="A368" t="str">
            <v>5222</v>
          </cell>
          <cell r="B368" t="str">
            <v>FUND TRANSFERS - GDPGF</v>
          </cell>
        </row>
        <row r="369">
          <cell r="A369" t="str">
            <v>5223</v>
          </cell>
          <cell r="B369" t="str">
            <v>FUND TRANSFERS-PUPIL ACTIVITY</v>
          </cell>
        </row>
        <row r="370">
          <cell r="A370" t="str">
            <v>5224</v>
          </cell>
          <cell r="B370" t="str">
            <v>FUND TRANSFERS - EGOS</v>
          </cell>
        </row>
        <row r="371">
          <cell r="A371" t="str">
            <v>5225</v>
          </cell>
          <cell r="B371" t="str">
            <v>FUND TRANSFERS - SPECIAL REV</v>
          </cell>
        </row>
        <row r="372">
          <cell r="A372" t="str">
            <v>5226</v>
          </cell>
          <cell r="B372" t="str">
            <v>FUND TRANSFERS - SPECIAL REV</v>
          </cell>
        </row>
        <row r="373">
          <cell r="A373" t="str">
            <v>5227</v>
          </cell>
          <cell r="B373" t="str">
            <v>FUND TRANSFERS - SPECIAL REV</v>
          </cell>
        </row>
        <row r="374">
          <cell r="A374" t="str">
            <v>5228</v>
          </cell>
          <cell r="B374" t="str">
            <v>FUND TRANSFERS - SPECIAL REV</v>
          </cell>
        </row>
        <row r="375">
          <cell r="A375" t="str">
            <v>5229</v>
          </cell>
          <cell r="B375" t="str">
            <v>FUND TRANSFERS</v>
          </cell>
        </row>
        <row r="376">
          <cell r="A376" t="str">
            <v>5231</v>
          </cell>
          <cell r="B376" t="str">
            <v>FUND TRANSFERS - BOND REDEMPT</v>
          </cell>
        </row>
        <row r="377">
          <cell r="A377" t="str">
            <v>5241</v>
          </cell>
          <cell r="B377" t="str">
            <v>FUND TRANSFERS</v>
          </cell>
        </row>
        <row r="378">
          <cell r="A378" t="str">
            <v>5243</v>
          </cell>
          <cell r="B378" t="str">
            <v>FUND TRANSFERS</v>
          </cell>
        </row>
        <row r="379">
          <cell r="A379" t="str">
            <v>5251</v>
          </cell>
          <cell r="B379" t="str">
            <v>FUND TRANSFERS - FOOD SERVICE</v>
          </cell>
        </row>
        <row r="380">
          <cell r="A380" t="str">
            <v>5264</v>
          </cell>
          <cell r="B380" t="str">
            <v>FUND TRANSFERS</v>
          </cell>
        </row>
      </sheetData>
      <sheetData sheetId="5" refreshError="1"/>
      <sheetData sheetId="6" refreshError="1"/>
      <sheetData sheetId="7" refreshError="1">
        <row r="1">
          <cell r="A1" t="str">
            <v>DETACCT</v>
          </cell>
          <cell r="B1" t="str">
            <v>DESCRIPTION</v>
          </cell>
        </row>
        <row r="2">
          <cell r="A2" t="str">
            <v/>
          </cell>
          <cell r="B2" t="str">
            <v>EXPENDITURES</v>
          </cell>
        </row>
        <row r="3">
          <cell r="A3" t="str">
            <v/>
          </cell>
          <cell r="B3" t="str">
            <v>SALARIES</v>
          </cell>
        </row>
        <row r="4">
          <cell r="A4" t="str">
            <v>0110</v>
          </cell>
          <cell r="B4" t="str">
            <v>SALARIES OF REGULAR EMPLOYEES</v>
          </cell>
        </row>
        <row r="5">
          <cell r="A5" t="str">
            <v>0111</v>
          </cell>
          <cell r="B5" t="str">
            <v>SALARIES OF PART TIME EMPLOYEE</v>
          </cell>
        </row>
        <row r="6">
          <cell r="A6" t="str">
            <v>0120</v>
          </cell>
          <cell r="B6" t="str">
            <v>SALARIES OF TEMPORARY EMPLOYEE</v>
          </cell>
        </row>
        <row r="7">
          <cell r="A7" t="str">
            <v>0130</v>
          </cell>
          <cell r="B7" t="str">
            <v>SALARIES FOR OVERTIME</v>
          </cell>
        </row>
        <row r="8">
          <cell r="A8" t="str">
            <v>0131</v>
          </cell>
          <cell r="B8" t="str">
            <v>PART TIME OVERTIME WAGES</v>
          </cell>
        </row>
        <row r="9">
          <cell r="A9" t="str">
            <v>0140</v>
          </cell>
          <cell r="B9" t="str">
            <v>SALARIES FOR LEAVE</v>
          </cell>
        </row>
        <row r="10">
          <cell r="A10" t="str">
            <v>0150</v>
          </cell>
          <cell r="B10" t="str">
            <v>ADDITIONAL/EXTRA DUTY PAY/STIP</v>
          </cell>
        </row>
        <row r="11">
          <cell r="A11" t="str">
            <v>0151</v>
          </cell>
          <cell r="B11" t="str">
            <v>NEW TEACHER INSERVICE</v>
          </cell>
        </row>
        <row r="12">
          <cell r="A12" t="str">
            <v>0152</v>
          </cell>
          <cell r="B12" t="str">
            <v>TEACHER COVERAGE FOR TEACHER</v>
          </cell>
        </row>
        <row r="13">
          <cell r="A13" t="str">
            <v>0153</v>
          </cell>
          <cell r="B13" t="str">
            <v>RETIREMENT INCENTIVE</v>
          </cell>
        </row>
        <row r="14">
          <cell r="A14" t="str">
            <v>0160</v>
          </cell>
          <cell r="B14" t="str">
            <v>POST-EMPLOYMENT SALARIES</v>
          </cell>
        </row>
        <row r="15">
          <cell r="A15" t="str">
            <v>0190</v>
          </cell>
          <cell r="B15" t="str">
            <v>OTHER SALARIES</v>
          </cell>
        </row>
        <row r="16">
          <cell r="A16" t="str">
            <v>0191</v>
          </cell>
          <cell r="B16" t="str">
            <v>CLASS SIZE REDUCTION</v>
          </cell>
        </row>
        <row r="17">
          <cell r="A17" t="str">
            <v>0192</v>
          </cell>
          <cell r="B17" t="str">
            <v>SALARY ADJUSTMENT POOL</v>
          </cell>
        </row>
        <row r="18">
          <cell r="A18" t="str">
            <v>0193</v>
          </cell>
          <cell r="B18" t="str">
            <v>SALARY TURNOVER FACTOR</v>
          </cell>
        </row>
        <row r="19">
          <cell r="A19" t="str">
            <v>0194</v>
          </cell>
          <cell r="B19" t="str">
            <v>REENGINEERING REINVEST SAVINGS</v>
          </cell>
        </row>
        <row r="20">
          <cell r="A20" t="str">
            <v>0195</v>
          </cell>
          <cell r="B20" t="str">
            <v>SALARIES-UNDISTRIBUTED</v>
          </cell>
        </row>
        <row r="21">
          <cell r="A21" t="str">
            <v>0198</v>
          </cell>
          <cell r="B21" t="str">
            <v>CONTRA SALARIES</v>
          </cell>
        </row>
        <row r="22">
          <cell r="A22" t="str">
            <v/>
          </cell>
          <cell r="B22" t="str">
            <v>EMPLOYEE BENEFITS</v>
          </cell>
        </row>
        <row r="23">
          <cell r="A23" t="str">
            <v>0200</v>
          </cell>
          <cell r="B23" t="str">
            <v>EMPLOYEE BENEFITS</v>
          </cell>
        </row>
        <row r="24">
          <cell r="A24" t="str">
            <v>0211</v>
          </cell>
          <cell r="B24" t="str">
            <v>LIFE INSURANCE</v>
          </cell>
        </row>
        <row r="25">
          <cell r="A25" t="str">
            <v>0212</v>
          </cell>
          <cell r="B25" t="str">
            <v>ACCIDENTAL DEATH AND DISABIL.</v>
          </cell>
        </row>
        <row r="26">
          <cell r="A26" t="str">
            <v>0213</v>
          </cell>
          <cell r="B26" t="str">
            <v>LONG-TERM DISABILITY</v>
          </cell>
        </row>
        <row r="27">
          <cell r="A27" t="str">
            <v>0214</v>
          </cell>
          <cell r="B27" t="str">
            <v>SHORT-TERM DISABILITY</v>
          </cell>
        </row>
        <row r="28">
          <cell r="A28" t="str">
            <v>0219</v>
          </cell>
          <cell r="B28" t="str">
            <v>OTHER LIFE AND DISAB. INSUR.</v>
          </cell>
        </row>
        <row r="29">
          <cell r="A29" t="str">
            <v>0221</v>
          </cell>
          <cell r="B29" t="str">
            <v>MEDICARE</v>
          </cell>
        </row>
        <row r="30">
          <cell r="A30" t="str">
            <v>0222</v>
          </cell>
          <cell r="B30" t="str">
            <v>SOCIAL SECURITY</v>
          </cell>
        </row>
        <row r="31">
          <cell r="A31" t="str">
            <v>0230</v>
          </cell>
          <cell r="B31" t="str">
            <v>DPSEPBA/RETIREMENT CONTRIB.</v>
          </cell>
        </row>
        <row r="32">
          <cell r="A32" t="str">
            <v>0240</v>
          </cell>
          <cell r="B32" t="str">
            <v>TUITION REIMBURSEMENT</v>
          </cell>
        </row>
        <row r="33">
          <cell r="A33" t="str">
            <v>0251</v>
          </cell>
          <cell r="B33" t="str">
            <v>HEALTH</v>
          </cell>
        </row>
        <row r="34">
          <cell r="A34" t="str">
            <v>0252</v>
          </cell>
          <cell r="B34" t="str">
            <v>DENTAL</v>
          </cell>
        </row>
        <row r="35">
          <cell r="A35" t="str">
            <v>0253</v>
          </cell>
          <cell r="B35" t="str">
            <v>VISION</v>
          </cell>
        </row>
        <row r="36">
          <cell r="A36" t="str">
            <v>0254</v>
          </cell>
          <cell r="B36" t="str">
            <v>CANCER</v>
          </cell>
        </row>
        <row r="37">
          <cell r="A37" t="str">
            <v>0260</v>
          </cell>
          <cell r="B37" t="str">
            <v>POST-EMPLOYMENT BENEFITS</v>
          </cell>
        </row>
        <row r="38">
          <cell r="A38" t="str">
            <v>0261</v>
          </cell>
          <cell r="B38" t="str">
            <v>RETRMT/SK LV PAYMENT</v>
          </cell>
        </row>
        <row r="39">
          <cell r="A39" t="str">
            <v>0262</v>
          </cell>
          <cell r="B39" t="str">
            <v>RETRMT/SK LV-EXCESS OF ANNUITY</v>
          </cell>
        </row>
        <row r="40">
          <cell r="A40" t="str">
            <v>0263</v>
          </cell>
          <cell r="B40" t="str">
            <v>RETIRE/SICK LV.-CASH OPTION</v>
          </cell>
        </row>
        <row r="41">
          <cell r="A41" t="str">
            <v>0264</v>
          </cell>
          <cell r="B41" t="str">
            <v>RETIREE HEALTH INSURANCE</v>
          </cell>
        </row>
        <row r="42">
          <cell r="A42" t="str">
            <v>0265</v>
          </cell>
          <cell r="B42" t="str">
            <v>RETIREE LIFE INSURANCE</v>
          </cell>
        </row>
        <row r="43">
          <cell r="A43" t="str">
            <v>0266</v>
          </cell>
          <cell r="B43" t="str">
            <v>RETIREMENT/ANNUITY</v>
          </cell>
        </row>
        <row r="44">
          <cell r="A44" t="str">
            <v>0291</v>
          </cell>
          <cell r="B44" t="str">
            <v>DEPENDENT CARE ASST PROGRAM</v>
          </cell>
        </row>
        <row r="45">
          <cell r="A45" t="str">
            <v>0292</v>
          </cell>
          <cell r="B45" t="str">
            <v>PROP DAMAGE-PERSONNEL INSUR.</v>
          </cell>
        </row>
        <row r="46">
          <cell r="A46" t="str">
            <v>0298</v>
          </cell>
          <cell r="B46" t="str">
            <v>CONTRA BENEFITS</v>
          </cell>
        </row>
        <row r="47">
          <cell r="A47" t="str">
            <v/>
          </cell>
          <cell r="B47" t="str">
            <v>PURCHASED PROF. &amp; TECH SVCS.</v>
          </cell>
        </row>
        <row r="48">
          <cell r="A48" t="str">
            <v>0300</v>
          </cell>
          <cell r="B48" t="str">
            <v>PURCHASED PROF &amp; TECH SVCS</v>
          </cell>
        </row>
        <row r="49">
          <cell r="A49" t="str">
            <v>0310</v>
          </cell>
          <cell r="B49" t="str">
            <v>ADMINISTRATIVE SERVICES</v>
          </cell>
        </row>
        <row r="50">
          <cell r="A50" t="str">
            <v>0311</v>
          </cell>
          <cell r="B50" t="str">
            <v>TREASURER'S COLLECTION FEE</v>
          </cell>
        </row>
        <row r="51">
          <cell r="A51" t="str">
            <v>0312</v>
          </cell>
          <cell r="B51" t="str">
            <v>ELECTION FEES</v>
          </cell>
        </row>
        <row r="52">
          <cell r="A52" t="str">
            <v>0313</v>
          </cell>
          <cell r="B52" t="str">
            <v>BANKING SERVICE FEES</v>
          </cell>
        </row>
        <row r="53">
          <cell r="A53" t="str">
            <v>0314</v>
          </cell>
          <cell r="B53" t="str">
            <v>PAYING AGENT FEES</v>
          </cell>
        </row>
        <row r="54">
          <cell r="A54" t="str">
            <v>0320</v>
          </cell>
          <cell r="B54" t="str">
            <v>PROFESSIONAL-EDUCATIONAL SVCS</v>
          </cell>
        </row>
        <row r="55">
          <cell r="A55" t="str">
            <v>0331</v>
          </cell>
          <cell r="B55" t="str">
            <v>LEGAL SERVICES</v>
          </cell>
        </row>
        <row r="56">
          <cell r="A56" t="str">
            <v>0332</v>
          </cell>
          <cell r="B56" t="str">
            <v>AUDIT SERVICES</v>
          </cell>
        </row>
        <row r="57">
          <cell r="A57" t="str">
            <v>0333</v>
          </cell>
          <cell r="B57" t="str">
            <v>NEGOTIATIONS SERVICES</v>
          </cell>
        </row>
        <row r="58">
          <cell r="A58" t="str">
            <v>0334</v>
          </cell>
          <cell r="B58" t="str">
            <v>CONSULTANT SERVICES</v>
          </cell>
        </row>
        <row r="59">
          <cell r="A59" t="str">
            <v>0335</v>
          </cell>
          <cell r="B59" t="str">
            <v>MEDICAL SERVICES</v>
          </cell>
        </row>
        <row r="60">
          <cell r="A60" t="str">
            <v>0339</v>
          </cell>
          <cell r="B60" t="str">
            <v>OTHER PROFESSIONAL SERVICES</v>
          </cell>
        </row>
        <row r="61">
          <cell r="A61" t="str">
            <v>0340</v>
          </cell>
          <cell r="B61" t="str">
            <v>TECHNICAL SERVICES</v>
          </cell>
        </row>
        <row r="62">
          <cell r="A62" t="str">
            <v>0390</v>
          </cell>
          <cell r="B62" t="str">
            <v>OTHER PURCH PROF AND TECH SVCS</v>
          </cell>
        </row>
        <row r="63">
          <cell r="A63" t="str">
            <v/>
          </cell>
          <cell r="B63" t="str">
            <v>PURCHASED PROPERTY SERVICES</v>
          </cell>
        </row>
        <row r="64">
          <cell r="A64" t="str">
            <v>0411</v>
          </cell>
          <cell r="B64" t="str">
            <v>WATER/SEWAGE</v>
          </cell>
        </row>
        <row r="65">
          <cell r="A65" t="str">
            <v>0412</v>
          </cell>
          <cell r="B65" t="str">
            <v>SEWER FEES</v>
          </cell>
        </row>
        <row r="66">
          <cell r="A66" t="str">
            <v>0414</v>
          </cell>
          <cell r="B66" t="str">
            <v>STATIONARY EMISSIONS FEES</v>
          </cell>
        </row>
        <row r="67">
          <cell r="A67" t="str">
            <v>0421</v>
          </cell>
          <cell r="B67" t="str">
            <v>DISPOSAL SERVICES</v>
          </cell>
        </row>
        <row r="68">
          <cell r="A68" t="str">
            <v>0422</v>
          </cell>
          <cell r="B68" t="str">
            <v>SNOW REMOVAL SERVICES</v>
          </cell>
        </row>
        <row r="69">
          <cell r="A69" t="str">
            <v>0423</v>
          </cell>
          <cell r="B69" t="str">
            <v>CUSTODIAL SERVICES</v>
          </cell>
        </row>
        <row r="70">
          <cell r="A70" t="str">
            <v>0424</v>
          </cell>
          <cell r="B70" t="str">
            <v>LAWN CARE</v>
          </cell>
        </row>
        <row r="71">
          <cell r="A71" t="str">
            <v>0425</v>
          </cell>
          <cell r="B71" t="str">
            <v>LAUNDRY SERVICES</v>
          </cell>
        </row>
        <row r="72">
          <cell r="A72" t="str">
            <v>0430</v>
          </cell>
          <cell r="B72" t="str">
            <v>REPAIRS AND MAINTENANCE SVCS</v>
          </cell>
        </row>
        <row r="73">
          <cell r="A73" t="str">
            <v>0431</v>
          </cell>
          <cell r="B73" t="str">
            <v>COPIER MAINT. AND REPAIRS</v>
          </cell>
        </row>
        <row r="74">
          <cell r="A74" t="str">
            <v>0432</v>
          </cell>
          <cell r="B74" t="str">
            <v>OFFSET TO DISTRIBUTED CHARGES</v>
          </cell>
        </row>
        <row r="75">
          <cell r="A75" t="str">
            <v>0433</v>
          </cell>
          <cell r="B75" t="str">
            <v>OPER. LEASE/NO OPTION TO BUY</v>
          </cell>
        </row>
        <row r="76">
          <cell r="A76" t="str">
            <v>0439</v>
          </cell>
          <cell r="B76" t="str">
            <v>MISC. MAINT. AND REPAIRS</v>
          </cell>
        </row>
        <row r="77">
          <cell r="A77" t="str">
            <v>0441</v>
          </cell>
          <cell r="B77" t="str">
            <v>RENTAL OF LAND AND BUILDINGS</v>
          </cell>
        </row>
        <row r="78">
          <cell r="A78" t="str">
            <v>0442</v>
          </cell>
          <cell r="B78" t="str">
            <v>RENTAL OF EQUIPMENT</v>
          </cell>
        </row>
        <row r="79">
          <cell r="A79" t="str">
            <v>0443</v>
          </cell>
          <cell r="B79" t="str">
            <v>RENTAL OF VEHICLES</v>
          </cell>
        </row>
        <row r="80">
          <cell r="A80" t="str">
            <v>0444</v>
          </cell>
          <cell r="B80" t="str">
            <v>RENTAL OF BUSES</v>
          </cell>
        </row>
        <row r="81">
          <cell r="A81" t="str">
            <v>0445</v>
          </cell>
          <cell r="B81" t="str">
            <v>RENTAL OF SUPPLIES</v>
          </cell>
        </row>
        <row r="82">
          <cell r="A82" t="str">
            <v>0450</v>
          </cell>
          <cell r="B82" t="str">
            <v>CONTRACTOR SERVICES</v>
          </cell>
        </row>
        <row r="83">
          <cell r="A83" t="str">
            <v>0490</v>
          </cell>
          <cell r="B83" t="str">
            <v>OTHER PURCHASED PROPERTY SVCS</v>
          </cell>
        </row>
        <row r="84">
          <cell r="A84" t="str">
            <v/>
          </cell>
          <cell r="B84" t="str">
            <v>OTHER PURCHASED SERVICES</v>
          </cell>
        </row>
        <row r="85">
          <cell r="A85" t="str">
            <v>0500</v>
          </cell>
          <cell r="B85" t="str">
            <v>OTHER PURCHASED SERVICES</v>
          </cell>
        </row>
        <row r="86">
          <cell r="A86" t="str">
            <v>0510</v>
          </cell>
          <cell r="B86" t="str">
            <v>STUDENT TRANSPORTATION SVCS</v>
          </cell>
        </row>
        <row r="87">
          <cell r="A87" t="str">
            <v>0511</v>
          </cell>
          <cell r="B87" t="str">
            <v>STUDENT TRANSP PURCH IN BOCES</v>
          </cell>
        </row>
        <row r="88">
          <cell r="A88" t="str">
            <v>0512</v>
          </cell>
          <cell r="B88" t="str">
            <v>STD TRANSP OTHR DIST OR BOCES</v>
          </cell>
        </row>
        <row r="89">
          <cell r="A89" t="str">
            <v>0513</v>
          </cell>
          <cell r="B89" t="str">
            <v>CONTRACTED FIELD TRIPS</v>
          </cell>
        </row>
        <row r="90">
          <cell r="A90" t="str">
            <v>0514</v>
          </cell>
          <cell r="B90" t="str">
            <v>STUDENT TRANSP - PARENTS</v>
          </cell>
        </row>
        <row r="91">
          <cell r="A91" t="str">
            <v>0515</v>
          </cell>
          <cell r="B91" t="str">
            <v>STUDENT TRANSP - CONTRACTORS</v>
          </cell>
        </row>
        <row r="92">
          <cell r="A92" t="str">
            <v>0516</v>
          </cell>
          <cell r="B92" t="str">
            <v>STUDENT TRANSP. INSERVICE</v>
          </cell>
        </row>
        <row r="93">
          <cell r="A93" t="str">
            <v>0518</v>
          </cell>
          <cell r="B93" t="str">
            <v>OFFSET TO TRANS. DIST. CHARGES</v>
          </cell>
        </row>
        <row r="94">
          <cell r="A94" t="str">
            <v>0519</v>
          </cell>
          <cell r="B94" t="str">
            <v>OTHER PURCH STUDENT TRANSP</v>
          </cell>
        </row>
        <row r="95">
          <cell r="A95" t="str">
            <v>0521</v>
          </cell>
          <cell r="B95" t="str">
            <v>LIABILITY INSURANCE</v>
          </cell>
        </row>
        <row r="96">
          <cell r="A96" t="str">
            <v>0522</v>
          </cell>
          <cell r="B96" t="str">
            <v>PROPERTY INSURANCE</v>
          </cell>
        </row>
        <row r="97">
          <cell r="A97" t="str">
            <v>0523</v>
          </cell>
          <cell r="B97" t="str">
            <v>VEHICLE INSURANCE</v>
          </cell>
        </row>
        <row r="98">
          <cell r="A98" t="str">
            <v>0524</v>
          </cell>
          <cell r="B98" t="str">
            <v>FIDELITY INSURANCE</v>
          </cell>
        </row>
        <row r="99">
          <cell r="A99" t="str">
            <v>0525</v>
          </cell>
          <cell r="B99" t="str">
            <v>UNEMPLOYMENT COMP. INSURANCE</v>
          </cell>
        </row>
        <row r="100">
          <cell r="A100" t="str">
            <v>0526</v>
          </cell>
          <cell r="B100" t="str">
            <v>WORKERS' COMPENSATION INSURANC</v>
          </cell>
        </row>
        <row r="101">
          <cell r="A101" t="str">
            <v>0528</v>
          </cell>
          <cell r="B101" t="str">
            <v>DISTRICT STUDENT INSURANCE</v>
          </cell>
        </row>
        <row r="102">
          <cell r="A102" t="str">
            <v>0529</v>
          </cell>
          <cell r="B102" t="str">
            <v>OTHER DISTRICT INSURANCE</v>
          </cell>
        </row>
        <row r="103">
          <cell r="A103" t="str">
            <v>0531</v>
          </cell>
          <cell r="B103" t="str">
            <v>TELEPHONE/FACSIMILE SERVICES</v>
          </cell>
        </row>
        <row r="104">
          <cell r="A104" t="str">
            <v>0532</v>
          </cell>
          <cell r="B104" t="str">
            <v>POSTAGE MACHINE RENTAL</v>
          </cell>
        </row>
        <row r="105">
          <cell r="A105" t="str">
            <v>0533</v>
          </cell>
          <cell r="B105" t="str">
            <v>POSTAGE</v>
          </cell>
        </row>
        <row r="106">
          <cell r="A106" t="str">
            <v>0534</v>
          </cell>
          <cell r="B106" t="str">
            <v>ONLINE SERVICES</v>
          </cell>
        </row>
        <row r="107">
          <cell r="A107" t="str">
            <v>0540</v>
          </cell>
          <cell r="B107" t="str">
            <v>ADVERTISING</v>
          </cell>
        </row>
        <row r="108">
          <cell r="A108" t="str">
            <v>0550</v>
          </cell>
          <cell r="B108" t="str">
            <v>PRINTING, BINDING, DUPLICATING</v>
          </cell>
        </row>
        <row r="109">
          <cell r="A109" t="str">
            <v>0561</v>
          </cell>
          <cell r="B109" t="str">
            <v>TUITION PAID WITHIN BOCES</v>
          </cell>
        </row>
        <row r="110">
          <cell r="A110" t="str">
            <v>0562</v>
          </cell>
          <cell r="B110" t="str">
            <v>TUITION  TO OTHR DIST OR BOCES</v>
          </cell>
        </row>
        <row r="111">
          <cell r="A111" t="str">
            <v>0563</v>
          </cell>
          <cell r="B111" t="str">
            <v>TUITION TO SCHOOLS O/S STATE</v>
          </cell>
        </row>
        <row r="112">
          <cell r="A112" t="str">
            <v>0569</v>
          </cell>
          <cell r="B112" t="str">
            <v>TUITION - OTHER</v>
          </cell>
        </row>
        <row r="113">
          <cell r="A113" t="str">
            <v>0570</v>
          </cell>
          <cell r="B113" t="str">
            <v>FOOD SERVICE MANAGEMENT</v>
          </cell>
        </row>
        <row r="114">
          <cell r="A114" t="str">
            <v>0580</v>
          </cell>
          <cell r="B114" t="str">
            <v>TRAVEL AND REGISTRATION</v>
          </cell>
        </row>
        <row r="115">
          <cell r="A115" t="str">
            <v>0581</v>
          </cell>
          <cell r="B115" t="str">
            <v>IN-STATE TRAVEL</v>
          </cell>
        </row>
        <row r="116">
          <cell r="A116" t="str">
            <v>0582</v>
          </cell>
          <cell r="B116" t="str">
            <v>OUT-OF-STATE TRAVEL</v>
          </cell>
        </row>
        <row r="117">
          <cell r="A117" t="str">
            <v>0583</v>
          </cell>
          <cell r="B117" t="str">
            <v>MILEAGE REIMBURSEMENT</v>
          </cell>
        </row>
        <row r="118">
          <cell r="A118" t="str">
            <v>0590</v>
          </cell>
          <cell r="B118" t="str">
            <v>OTHER PURCHASED SERVICES</v>
          </cell>
        </row>
        <row r="119">
          <cell r="A119" t="str">
            <v>0591</v>
          </cell>
          <cell r="B119" t="str">
            <v>SERVICES PURCH  WITHIN BOCES</v>
          </cell>
        </row>
        <row r="120">
          <cell r="A120" t="str">
            <v>0592</v>
          </cell>
          <cell r="B120" t="str">
            <v>SVCS PURCH FROM OTH DIST,BOCES</v>
          </cell>
        </row>
        <row r="121">
          <cell r="A121" t="str">
            <v>0593</v>
          </cell>
          <cell r="B121" t="str">
            <v>SVCS PURCH FROM DIST OUT STATE</v>
          </cell>
        </row>
        <row r="122">
          <cell r="A122" t="str">
            <v>0594</v>
          </cell>
          <cell r="B122" t="str">
            <v>PURCHASES BY CHARTER FROM DIST</v>
          </cell>
        </row>
        <row r="123">
          <cell r="A123" t="str">
            <v>0599</v>
          </cell>
          <cell r="B123" t="str">
            <v>SERVICES PURCH FROM OTHR SOURC</v>
          </cell>
        </row>
        <row r="124">
          <cell r="A124" t="str">
            <v/>
          </cell>
          <cell r="B124" t="str">
            <v>SUPPLIES</v>
          </cell>
        </row>
        <row r="125">
          <cell r="A125" t="str">
            <v>0600</v>
          </cell>
          <cell r="B125" t="str">
            <v>SBB ALLOCATION</v>
          </cell>
        </row>
        <row r="126">
          <cell r="A126" t="str">
            <v>0610</v>
          </cell>
          <cell r="B126" t="str">
            <v>GENERAL SUPPLIES</v>
          </cell>
        </row>
        <row r="127">
          <cell r="A127" t="str">
            <v>0611</v>
          </cell>
          <cell r="B127" t="str">
            <v>SUPPLEMENTAL PERIODICALS</v>
          </cell>
        </row>
        <row r="128">
          <cell r="A128" t="str">
            <v>0612</v>
          </cell>
          <cell r="B128" t="str">
            <v>TESTS</v>
          </cell>
        </row>
        <row r="129">
          <cell r="A129" t="str">
            <v>0613</v>
          </cell>
          <cell r="B129" t="str">
            <v>FILMS PURCHASED</v>
          </cell>
        </row>
        <row r="130">
          <cell r="A130" t="str">
            <v>0614</v>
          </cell>
          <cell r="B130" t="str">
            <v>COPYING</v>
          </cell>
        </row>
        <row r="131">
          <cell r="A131" t="str">
            <v>0615</v>
          </cell>
          <cell r="B131" t="str">
            <v>SUPPLIES, RESALE</v>
          </cell>
        </row>
        <row r="132">
          <cell r="A132" t="str">
            <v>0616</v>
          </cell>
          <cell r="B132" t="str">
            <v>PETRO-VEND FUEL AND FLUIDS</v>
          </cell>
        </row>
        <row r="133">
          <cell r="A133" t="str">
            <v>0617</v>
          </cell>
          <cell r="B133" t="str">
            <v>TSP-EMPAC MAINT MATERIALS</v>
          </cell>
        </row>
        <row r="134">
          <cell r="A134" t="str">
            <v>0618</v>
          </cell>
          <cell r="B134" t="str">
            <v>FACILITY-EMPAC MAINT MATERIALS</v>
          </cell>
        </row>
        <row r="135">
          <cell r="A135" t="str">
            <v>0619</v>
          </cell>
          <cell r="B135" t="str">
            <v>EXPENDABLE HAND TOOLS</v>
          </cell>
        </row>
        <row r="136">
          <cell r="A136" t="str">
            <v>0620</v>
          </cell>
          <cell r="B136" t="str">
            <v>ENERGY</v>
          </cell>
        </row>
        <row r="137">
          <cell r="A137" t="str">
            <v>0621</v>
          </cell>
          <cell r="B137" t="str">
            <v>NATURAL GAS</v>
          </cell>
        </row>
        <row r="138">
          <cell r="A138" t="str">
            <v>0622</v>
          </cell>
          <cell r="B138" t="str">
            <v>ELECTRICITY</v>
          </cell>
        </row>
        <row r="139">
          <cell r="A139" t="str">
            <v>0623</v>
          </cell>
          <cell r="B139" t="str">
            <v>BOTTLED GAS</v>
          </cell>
        </row>
        <row r="140">
          <cell r="A140" t="str">
            <v>0624</v>
          </cell>
          <cell r="B140" t="str">
            <v>OIL</v>
          </cell>
        </row>
        <row r="141">
          <cell r="A141" t="str">
            <v>0625</v>
          </cell>
          <cell r="B141" t="str">
            <v>COAL</v>
          </cell>
        </row>
        <row r="142">
          <cell r="A142" t="str">
            <v>0626</v>
          </cell>
          <cell r="B142" t="str">
            <v>MOTOR VEHICLE FUELS</v>
          </cell>
        </row>
        <row r="143">
          <cell r="A143" t="str">
            <v>0629</v>
          </cell>
          <cell r="B143" t="str">
            <v>OTHER</v>
          </cell>
        </row>
        <row r="144">
          <cell r="A144" t="str">
            <v>0630</v>
          </cell>
          <cell r="B144" t="str">
            <v>FOOD</v>
          </cell>
        </row>
        <row r="145">
          <cell r="A145" t="str">
            <v>0631</v>
          </cell>
          <cell r="B145" t="str">
            <v>NOT USED</v>
          </cell>
        </row>
        <row r="146">
          <cell r="A146" t="str">
            <v>0632</v>
          </cell>
          <cell r="B146" t="str">
            <v>COMMODITY FEES</v>
          </cell>
        </row>
        <row r="147">
          <cell r="A147" t="str">
            <v>0633</v>
          </cell>
          <cell r="B147" t="str">
            <v>COMMODITIES</v>
          </cell>
        </row>
        <row r="148">
          <cell r="A148" t="str">
            <v>0634</v>
          </cell>
          <cell r="B148" t="str">
            <v>NOT USED</v>
          </cell>
        </row>
        <row r="149">
          <cell r="A149" t="str">
            <v>0635</v>
          </cell>
          <cell r="B149" t="str">
            <v>NOT USED</v>
          </cell>
        </row>
        <row r="150">
          <cell r="A150" t="str">
            <v>0639</v>
          </cell>
          <cell r="B150" t="str">
            <v>OFFSET TO DISTRIBUTED CHARGES</v>
          </cell>
        </row>
        <row r="151">
          <cell r="A151" t="str">
            <v>0640</v>
          </cell>
          <cell r="B151" t="str">
            <v>BOOKS AND PERIODICALS</v>
          </cell>
        </row>
        <row r="152">
          <cell r="A152" t="str">
            <v>0642</v>
          </cell>
          <cell r="B152" t="str">
            <v>ART REFERENCE COLLECTION</v>
          </cell>
        </row>
        <row r="153">
          <cell r="A153" t="str">
            <v>0643</v>
          </cell>
          <cell r="B153" t="str">
            <v>UNDIST BKS, SUPPLIES &amp; OTH EXP</v>
          </cell>
        </row>
        <row r="154">
          <cell r="A154" t="str">
            <v>0644</v>
          </cell>
          <cell r="B154" t="str">
            <v>LIBR BKS &amp; LIBR PERIODICALS</v>
          </cell>
        </row>
        <row r="155">
          <cell r="A155" t="str">
            <v>0650</v>
          </cell>
          <cell r="B155" t="str">
            <v>ELECTRONIC MEDIA MATERIALS</v>
          </cell>
        </row>
        <row r="156">
          <cell r="A156" t="str">
            <v>0651</v>
          </cell>
          <cell r="B156" t="str">
            <v>TELECOMMUNICATION DISTRIBUTED</v>
          </cell>
        </row>
        <row r="157">
          <cell r="A157" t="str">
            <v>0652</v>
          </cell>
          <cell r="B157" t="str">
            <v>MAINFRAME COMPUTER DISTRIBUTED</v>
          </cell>
        </row>
        <row r="158">
          <cell r="A158" t="str">
            <v>0653</v>
          </cell>
          <cell r="B158" t="str">
            <v>TECHNOLOGY SUPPORT DISTRIBUTED</v>
          </cell>
        </row>
        <row r="159">
          <cell r="A159" t="str">
            <v>0654</v>
          </cell>
          <cell r="B159" t="str">
            <v>OFFSET TO DISTRIBUTED CHARGES</v>
          </cell>
        </row>
        <row r="160">
          <cell r="A160" t="str">
            <v>0655</v>
          </cell>
          <cell r="B160" t="str">
            <v>AUDIO VISUAL MATERIALS</v>
          </cell>
        </row>
        <row r="161">
          <cell r="A161" t="str">
            <v>0656</v>
          </cell>
          <cell r="B161" t="str">
            <v>COMPUTER SOFTWARE</v>
          </cell>
        </row>
        <row r="162">
          <cell r="A162" t="str">
            <v>0657</v>
          </cell>
          <cell r="B162" t="str">
            <v>COMPUTER SUPP. (EXCL SOFTWARE)</v>
          </cell>
        </row>
        <row r="163">
          <cell r="A163" t="str">
            <v>0670</v>
          </cell>
          <cell r="B163" t="str">
            <v>COST OF GOOD SOLD</v>
          </cell>
        </row>
        <row r="164">
          <cell r="A164" t="str">
            <v>0677</v>
          </cell>
          <cell r="B164" t="str">
            <v>COST OF GOODS SOLD-OTHER</v>
          </cell>
        </row>
        <row r="165">
          <cell r="A165" t="str">
            <v>0680</v>
          </cell>
          <cell r="B165" t="str">
            <v>FOOD</v>
          </cell>
        </row>
        <row r="166">
          <cell r="A166" t="str">
            <v>0681</v>
          </cell>
          <cell r="B166" t="str">
            <v>OTHER FOOD SUPPLIES</v>
          </cell>
        </row>
        <row r="167">
          <cell r="A167" t="str">
            <v>0690</v>
          </cell>
          <cell r="B167" t="str">
            <v>OTHER SUPPLIES</v>
          </cell>
        </row>
        <row r="168">
          <cell r="A168" t="str">
            <v>0694</v>
          </cell>
          <cell r="B168" t="str">
            <v>REENGINEERING SAVINGS</v>
          </cell>
        </row>
        <row r="169">
          <cell r="A169" t="str">
            <v>0695</v>
          </cell>
          <cell r="B169" t="str">
            <v>ENROLLMENT HOLDING</v>
          </cell>
        </row>
        <row r="170">
          <cell r="A170" t="str">
            <v>0697</v>
          </cell>
          <cell r="B170" t="str">
            <v>INVENTORY ADJUST-DAMAGED GOODS</v>
          </cell>
        </row>
        <row r="171">
          <cell r="A171" t="str">
            <v>0698</v>
          </cell>
          <cell r="B171" t="str">
            <v>CONTRA SUPPLIES</v>
          </cell>
        </row>
        <row r="172">
          <cell r="A172" t="str">
            <v>0699</v>
          </cell>
          <cell r="B172" t="str">
            <v>INVENTORY ADJUSTMENTS</v>
          </cell>
        </row>
        <row r="173">
          <cell r="A173" t="str">
            <v/>
          </cell>
          <cell r="B173" t="str">
            <v>PROPERTY</v>
          </cell>
        </row>
        <row r="174">
          <cell r="A174" t="str">
            <v>0700</v>
          </cell>
          <cell r="B174" t="str">
            <v>PROPERTY</v>
          </cell>
        </row>
        <row r="175">
          <cell r="A175" t="str">
            <v>0710</v>
          </cell>
          <cell r="B175" t="str">
            <v>LAND AND IMPROVEMENTS</v>
          </cell>
        </row>
        <row r="176">
          <cell r="A176" t="str">
            <v>0720</v>
          </cell>
          <cell r="B176" t="str">
            <v>BUILDINGS</v>
          </cell>
        </row>
        <row r="177">
          <cell r="A177" t="str">
            <v>0730</v>
          </cell>
          <cell r="B177" t="str">
            <v>EQUIPMENT</v>
          </cell>
        </row>
        <row r="178">
          <cell r="A178" t="str">
            <v>0731</v>
          </cell>
          <cell r="B178" t="str">
            <v>MACHINERY</v>
          </cell>
        </row>
        <row r="179">
          <cell r="A179" t="str">
            <v>0732</v>
          </cell>
          <cell r="B179" t="str">
            <v>VEHICLES</v>
          </cell>
        </row>
        <row r="180">
          <cell r="A180" t="str">
            <v>0733</v>
          </cell>
          <cell r="B180" t="str">
            <v>FURNITURE AND FIXTURES</v>
          </cell>
        </row>
        <row r="181">
          <cell r="A181" t="str">
            <v>0734</v>
          </cell>
          <cell r="B181" t="str">
            <v>TECHNOLOGY EQUIPMENT</v>
          </cell>
        </row>
        <row r="182">
          <cell r="A182" t="str">
            <v>0735</v>
          </cell>
          <cell r="B182" t="str">
            <v>NON-CAPITAL EQUIPMENT</v>
          </cell>
        </row>
        <row r="183">
          <cell r="A183" t="str">
            <v>0736</v>
          </cell>
          <cell r="B183" t="str">
            <v>LEASE PURCHASE OF EQUIPMENT</v>
          </cell>
        </row>
        <row r="184">
          <cell r="A184" t="str">
            <v>0739</v>
          </cell>
          <cell r="B184" t="str">
            <v>OTHER EQUIPMENT</v>
          </cell>
        </row>
        <row r="185">
          <cell r="A185" t="str">
            <v>0740</v>
          </cell>
          <cell r="B185" t="str">
            <v>DEPRECIATION</v>
          </cell>
        </row>
        <row r="186">
          <cell r="A186" t="str">
            <v>0750</v>
          </cell>
          <cell r="B186" t="str">
            <v>LOSS ON DISPOSAL</v>
          </cell>
        </row>
        <row r="187">
          <cell r="A187" t="str">
            <v>0790</v>
          </cell>
          <cell r="B187" t="str">
            <v>OTHER PROPERTY</v>
          </cell>
        </row>
        <row r="188">
          <cell r="A188" t="str">
            <v/>
          </cell>
          <cell r="B188" t="str">
            <v>OTHER OBJECTS</v>
          </cell>
        </row>
        <row r="189">
          <cell r="A189" t="str">
            <v>0800</v>
          </cell>
          <cell r="B189" t="str">
            <v>OTHER OBJECTS</v>
          </cell>
        </row>
        <row r="190">
          <cell r="A190" t="str">
            <v>0810</v>
          </cell>
          <cell r="B190" t="str">
            <v>DUES AND FEES</v>
          </cell>
        </row>
        <row r="191">
          <cell r="A191" t="str">
            <v>0820</v>
          </cell>
          <cell r="B191" t="str">
            <v>JUDGMENTS AGAINST THE SCH DIST</v>
          </cell>
        </row>
        <row r="192">
          <cell r="A192" t="str">
            <v>0831</v>
          </cell>
          <cell r="B192" t="str">
            <v>LONG-TERM INTEREST</v>
          </cell>
        </row>
        <row r="193">
          <cell r="A193" t="str">
            <v>0832</v>
          </cell>
          <cell r="B193" t="str">
            <v>SHORT-TERM INTEREST</v>
          </cell>
        </row>
        <row r="194">
          <cell r="A194" t="str">
            <v>0833</v>
          </cell>
          <cell r="B194" t="str">
            <v>INTEREST ON LEASES</v>
          </cell>
        </row>
        <row r="195">
          <cell r="A195" t="str">
            <v>0840</v>
          </cell>
          <cell r="B195" t="str">
            <v>CONTINGENCY</v>
          </cell>
        </row>
        <row r="196">
          <cell r="A196" t="str">
            <v>0851</v>
          </cell>
          <cell r="B196" t="str">
            <v>TRANSPORTATION/FIELD TRIPS</v>
          </cell>
        </row>
        <row r="197">
          <cell r="A197" t="str">
            <v>0852</v>
          </cell>
          <cell r="B197" t="str">
            <v>MAINTENANCE</v>
          </cell>
        </row>
        <row r="198">
          <cell r="A198" t="str">
            <v>0853</v>
          </cell>
          <cell r="B198" t="str">
            <v>TECHNOLOGY/MIS</v>
          </cell>
        </row>
        <row r="199">
          <cell r="A199" t="str">
            <v>0854</v>
          </cell>
          <cell r="B199" t="str">
            <v>PRINTING/DUPLICATING</v>
          </cell>
        </row>
        <row r="200">
          <cell r="A200" t="str">
            <v>0869</v>
          </cell>
          <cell r="B200" t="str">
            <v>INDIRECT COSTS</v>
          </cell>
        </row>
        <row r="201">
          <cell r="A201" t="str">
            <v>0890</v>
          </cell>
          <cell r="B201" t="str">
            <v>MISCELLANEOUS EXPENDITURES</v>
          </cell>
        </row>
        <row r="202">
          <cell r="A202" t="str">
            <v>0891</v>
          </cell>
          <cell r="B202" t="str">
            <v>PROPERTY TAXES</v>
          </cell>
        </row>
        <row r="203">
          <cell r="A203" t="str">
            <v/>
          </cell>
          <cell r="B203" t="str">
            <v>INTEREST</v>
          </cell>
        </row>
        <row r="204">
          <cell r="A204" t="str">
            <v>0831</v>
          </cell>
          <cell r="B204" t="str">
            <v>LONG-TERM INTEREST</v>
          </cell>
        </row>
        <row r="205">
          <cell r="A205" t="str">
            <v/>
          </cell>
          <cell r="B205" t="str">
            <v>OTHER USES OF FUNDS</v>
          </cell>
        </row>
        <row r="206">
          <cell r="A206" t="str">
            <v>0911</v>
          </cell>
          <cell r="B206" t="str">
            <v>LONG-TERM PRINCIPAL</v>
          </cell>
        </row>
        <row r="207">
          <cell r="A207" t="str">
            <v>0913</v>
          </cell>
          <cell r="B207" t="str">
            <v>PRINCIPAL ON LEASES</v>
          </cell>
        </row>
        <row r="208">
          <cell r="A208" t="str">
            <v>0920</v>
          </cell>
          <cell r="B208" t="str">
            <v>HOUSING AUTHORITY OBLIGATIONS</v>
          </cell>
        </row>
        <row r="209">
          <cell r="A209" t="str">
            <v>0930</v>
          </cell>
          <cell r="B209" t="str">
            <v>FUND TRANSFERS</v>
          </cell>
        </row>
        <row r="210">
          <cell r="A210" t="str">
            <v>0931</v>
          </cell>
          <cell r="B210" t="str">
            <v>INTERFND TSFR-EMP BENEFITS</v>
          </cell>
        </row>
        <row r="211">
          <cell r="A211" t="str">
            <v>0932</v>
          </cell>
          <cell r="B211" t="str">
            <v>INTERFND TSFR-IND COSTS</v>
          </cell>
        </row>
        <row r="212">
          <cell r="A212" t="str">
            <v>0940</v>
          </cell>
          <cell r="B212" t="str">
            <v>PAYMENTS TO ESCROW AGENTS</v>
          </cell>
        </row>
        <row r="213">
          <cell r="A213" t="str">
            <v>0950</v>
          </cell>
          <cell r="B213" t="str">
            <v>INITIAL OUTLAY FROM CAP. LEASE</v>
          </cell>
        </row>
        <row r="214">
          <cell r="A214" t="str">
            <v>0990</v>
          </cell>
          <cell r="B214" t="str">
            <v>OTHER MISC USES OF FUNDS</v>
          </cell>
        </row>
        <row r="215">
          <cell r="A215" t="str">
            <v>0991</v>
          </cell>
          <cell r="B215" t="str">
            <v>UNDESIGNATED - NOT ASSIGNED</v>
          </cell>
        </row>
        <row r="216">
          <cell r="A216" t="str">
            <v>0997</v>
          </cell>
          <cell r="B216" t="str">
            <v>SCHOOL CLEARING ACCOUNT</v>
          </cell>
        </row>
        <row r="217">
          <cell r="A217" t="str">
            <v>0998</v>
          </cell>
          <cell r="B217" t="str">
            <v>DISCOUNT SUSPENSE</v>
          </cell>
        </row>
        <row r="218">
          <cell r="A218" t="str">
            <v>0999</v>
          </cell>
          <cell r="B218" t="str">
            <v>*******SUSPENSE*******</v>
          </cell>
        </row>
        <row r="219">
          <cell r="A219" t="str">
            <v/>
          </cell>
          <cell r="B219" t="str">
            <v>LOCAL SOURCES</v>
          </cell>
        </row>
        <row r="220">
          <cell r="A220" t="str">
            <v/>
          </cell>
          <cell r="B220" t="str">
            <v>REVENUE FROM LOCAL SOURCES</v>
          </cell>
        </row>
        <row r="221">
          <cell r="A221" t="str">
            <v>1000</v>
          </cell>
          <cell r="B221" t="str">
            <v>REVENUE FROM LOCAL SRCS</v>
          </cell>
        </row>
        <row r="222">
          <cell r="A222" t="str">
            <v/>
          </cell>
          <cell r="B222" t="str">
            <v>TAXES</v>
          </cell>
        </row>
        <row r="223">
          <cell r="A223" t="str">
            <v>1110</v>
          </cell>
          <cell r="B223" t="str">
            <v>PROPERTY TAXES</v>
          </cell>
        </row>
        <row r="224">
          <cell r="A224" t="str">
            <v>1111</v>
          </cell>
          <cell r="B224" t="str">
            <v>ALLOW UNCOLL PROP TX-REG.</v>
          </cell>
        </row>
        <row r="225">
          <cell r="A225" t="str">
            <v>1112</v>
          </cell>
          <cell r="B225" t="str">
            <v>INTEREST ON CURRENT TAXES</v>
          </cell>
        </row>
        <row r="226">
          <cell r="A226" t="str">
            <v>1120</v>
          </cell>
          <cell r="B226" t="str">
            <v>SPECIFIC OWNERSHIP TAXES</v>
          </cell>
        </row>
        <row r="227">
          <cell r="A227" t="str">
            <v>1130</v>
          </cell>
          <cell r="B227" t="str">
            <v>SALES AND USE TAXES</v>
          </cell>
        </row>
        <row r="228">
          <cell r="A228" t="str">
            <v>1140</v>
          </cell>
          <cell r="B228" t="str">
            <v>DELINQ TAXES, PENALTIES &amp; INT</v>
          </cell>
        </row>
        <row r="229">
          <cell r="A229" t="str">
            <v>1141</v>
          </cell>
          <cell r="B229" t="str">
            <v>INTEREST ON DELINQUENT TAXES</v>
          </cell>
        </row>
        <row r="230">
          <cell r="A230" t="str">
            <v>1190</v>
          </cell>
          <cell r="B230" t="str">
            <v>OTHER TAXES FROM LOCAL SOURCES</v>
          </cell>
        </row>
        <row r="231">
          <cell r="A231" t="str">
            <v/>
          </cell>
          <cell r="B231" t="str">
            <v>TUITION</v>
          </cell>
        </row>
        <row r="232">
          <cell r="A232" t="str">
            <v>1310</v>
          </cell>
          <cell r="B232" t="str">
            <v>TUITION FROM  INDIVIDUALS</v>
          </cell>
        </row>
        <row r="233">
          <cell r="A233" t="str">
            <v>1311</v>
          </cell>
          <cell r="B233" t="str">
            <v>SMR SCHL/INTER-TERM TUTN INDIV</v>
          </cell>
        </row>
        <row r="234">
          <cell r="A234" t="str">
            <v>1320</v>
          </cell>
          <cell r="B234" t="str">
            <v>TUITIN OTH DIST BOCES IN STATE</v>
          </cell>
        </row>
        <row r="235">
          <cell r="A235" t="str">
            <v>1340</v>
          </cell>
          <cell r="B235" t="str">
            <v>TUITION FROM OTHER SOURCES</v>
          </cell>
        </row>
        <row r="236">
          <cell r="A236" t="str">
            <v/>
          </cell>
          <cell r="B236" t="str">
            <v>TRANSPORTATION FEES</v>
          </cell>
        </row>
        <row r="237">
          <cell r="A237" t="str">
            <v>1410</v>
          </cell>
          <cell r="B237" t="str">
            <v>TRANSP FEES FROM INDIVIDUALS</v>
          </cell>
        </row>
        <row r="238">
          <cell r="A238" t="str">
            <v>1411</v>
          </cell>
          <cell r="B238" t="str">
            <v>TRANSP FEES FROM INDV FOR ACTV</v>
          </cell>
        </row>
        <row r="239">
          <cell r="A239" t="str">
            <v>1420</v>
          </cell>
          <cell r="B239" t="str">
            <v>TRANS FEES OTR DIST BOCES-STAT</v>
          </cell>
        </row>
        <row r="240">
          <cell r="A240" t="str">
            <v>1421</v>
          </cell>
          <cell r="B240" t="str">
            <v>TRANSP FEES WITHIN BOCES</v>
          </cell>
        </row>
        <row r="241">
          <cell r="A241" t="str">
            <v>1440</v>
          </cell>
          <cell r="B241" t="str">
            <v>TRANSP FEES FROM OTHR SOURCES</v>
          </cell>
        </row>
        <row r="242">
          <cell r="A242" t="str">
            <v>1490</v>
          </cell>
          <cell r="B242" t="str">
            <v>OTHER TRANSPORTATION FEES</v>
          </cell>
        </row>
        <row r="243">
          <cell r="A243" t="str">
            <v/>
          </cell>
          <cell r="B243" t="str">
            <v>EARNINGS ON INVESTMENTS</v>
          </cell>
        </row>
        <row r="244">
          <cell r="A244" t="str">
            <v>1510</v>
          </cell>
          <cell r="B244" t="str">
            <v>INTEREST ON INVESTMENTS</v>
          </cell>
        </row>
        <row r="245">
          <cell r="A245" t="str">
            <v>1520</v>
          </cell>
          <cell r="B245" t="str">
            <v>DIVIDENDS ON INVESTMENTS</v>
          </cell>
        </row>
        <row r="246">
          <cell r="A246" t="str">
            <v>1530</v>
          </cell>
          <cell r="B246" t="str">
            <v>GAINS OR LOSSES ON SALE OF INV</v>
          </cell>
        </row>
        <row r="247">
          <cell r="A247" t="str">
            <v>1540</v>
          </cell>
          <cell r="B247" t="str">
            <v>EARNINGS ON INVEST-REAL PROP</v>
          </cell>
        </row>
        <row r="248">
          <cell r="A248" t="str">
            <v>1590</v>
          </cell>
          <cell r="B248" t="str">
            <v>OTHER EARNINGS ON INVESTMENTS</v>
          </cell>
        </row>
        <row r="249">
          <cell r="A249" t="str">
            <v/>
          </cell>
          <cell r="B249" t="str">
            <v>FOOD SERVICES</v>
          </cell>
        </row>
        <row r="250">
          <cell r="A250" t="str">
            <v>1600</v>
          </cell>
          <cell r="B250" t="str">
            <v>FOOD SERVICES</v>
          </cell>
        </row>
        <row r="251">
          <cell r="A251" t="str">
            <v>1611</v>
          </cell>
          <cell r="B251" t="str">
            <v>STUDENT LUNCHES</v>
          </cell>
        </row>
        <row r="252">
          <cell r="A252" t="str">
            <v>1612</v>
          </cell>
          <cell r="B252" t="str">
            <v>STUDENT BREAKFASTS</v>
          </cell>
        </row>
        <row r="253">
          <cell r="A253" t="str">
            <v>1613</v>
          </cell>
          <cell r="B253" t="str">
            <v>STUDENT SPECIAL MILK</v>
          </cell>
        </row>
        <row r="254">
          <cell r="A254" t="str">
            <v>1614</v>
          </cell>
          <cell r="B254" t="str">
            <v>STUDENT LUNCHES/BRKFST, SUMMER</v>
          </cell>
        </row>
        <row r="255">
          <cell r="A255" t="str">
            <v>1621</v>
          </cell>
          <cell r="B255" t="str">
            <v>ADULT LUNCHES</v>
          </cell>
        </row>
        <row r="256">
          <cell r="A256" t="str">
            <v>1622</v>
          </cell>
          <cell r="B256" t="str">
            <v>ADULT BREAKFASTS</v>
          </cell>
        </row>
        <row r="257">
          <cell r="A257" t="str">
            <v>1624</v>
          </cell>
          <cell r="B257" t="str">
            <v>ADULT LUNCHES, SUMMER PROGRAM</v>
          </cell>
        </row>
        <row r="258">
          <cell r="A258" t="str">
            <v>1625</v>
          </cell>
          <cell r="B258" t="str">
            <v>STUDENT, A LA CARTE</v>
          </cell>
        </row>
        <row r="259">
          <cell r="A259" t="str">
            <v>1626</v>
          </cell>
          <cell r="B259" t="str">
            <v>ADULT, A LA CARTE</v>
          </cell>
        </row>
        <row r="260">
          <cell r="A260" t="str">
            <v>1629</v>
          </cell>
          <cell r="B260" t="str">
            <v>CASH OVER/SHORT</v>
          </cell>
        </row>
        <row r="261">
          <cell r="A261" t="str">
            <v>1631</v>
          </cell>
          <cell r="B261" t="str">
            <v>SPECIAL FUNCTION, CONTR SALES</v>
          </cell>
        </row>
        <row r="262">
          <cell r="A262" t="str">
            <v>1632</v>
          </cell>
          <cell r="B262" t="str">
            <v>SPECIAL FUNCTION, CATERED SVCS</v>
          </cell>
        </row>
        <row r="263">
          <cell r="A263" t="str">
            <v>1690</v>
          </cell>
          <cell r="B263" t="str">
            <v>OTHER FOOD SERVICE REVENUE</v>
          </cell>
        </row>
        <row r="264">
          <cell r="A264" t="str">
            <v/>
          </cell>
          <cell r="B264" t="str">
            <v>PUPIL ACTIVITIES</v>
          </cell>
        </row>
        <row r="265">
          <cell r="A265" t="str">
            <v>1710</v>
          </cell>
          <cell r="B265" t="str">
            <v>GATE/DOOR ADMISSIONS</v>
          </cell>
        </row>
        <row r="266">
          <cell r="A266" t="str">
            <v>1720</v>
          </cell>
          <cell r="B266" t="str">
            <v>BOOKSTORE/OTHER ON-GOING SALES</v>
          </cell>
        </row>
        <row r="267">
          <cell r="A267" t="str">
            <v>1730</v>
          </cell>
          <cell r="B267" t="str">
            <v>PUPIL ORGANIZATION MEMBERSHIP</v>
          </cell>
        </row>
        <row r="268">
          <cell r="A268" t="str">
            <v>1740</v>
          </cell>
          <cell r="B268" t="str">
            <v>FEES</v>
          </cell>
        </row>
        <row r="269">
          <cell r="A269" t="str">
            <v>1750</v>
          </cell>
          <cell r="B269" t="str">
            <v>FUND RAISERS</v>
          </cell>
        </row>
        <row r="270">
          <cell r="A270" t="str">
            <v>1760</v>
          </cell>
          <cell r="B270" t="str">
            <v>GIFTS, CONTRIBUTIONS</v>
          </cell>
        </row>
        <row r="271">
          <cell r="A271" t="str">
            <v>1770</v>
          </cell>
          <cell r="B271" t="str">
            <v>ACTIVITY TICKETS/PASSES</v>
          </cell>
        </row>
        <row r="272">
          <cell r="A272" t="str">
            <v>1790</v>
          </cell>
          <cell r="B272" t="str">
            <v>OTHER PUPIL  ACTIVITIES INCOME</v>
          </cell>
        </row>
        <row r="273">
          <cell r="A273" t="str">
            <v/>
          </cell>
          <cell r="B273" t="str">
            <v>COMMUNITY SERVICES ACTIVITIES</v>
          </cell>
        </row>
        <row r="274">
          <cell r="A274" t="str">
            <v>1810</v>
          </cell>
          <cell r="B274" t="str">
            <v>ADULT EDUCATION</v>
          </cell>
        </row>
        <row r="275">
          <cell r="A275" t="str">
            <v>1820</v>
          </cell>
          <cell r="B275" t="str">
            <v>EXTENDED-DAY PROGRAMS</v>
          </cell>
        </row>
        <row r="276">
          <cell r="A276" t="str">
            <v>1830</v>
          </cell>
          <cell r="B276" t="str">
            <v>DAY CARE CENTERS</v>
          </cell>
        </row>
        <row r="277">
          <cell r="A277" t="str">
            <v>1840</v>
          </cell>
          <cell r="B277" t="str">
            <v>OTHER COMMUNITY SVCS REVENUES</v>
          </cell>
        </row>
        <row r="278">
          <cell r="A278" t="str">
            <v>1851</v>
          </cell>
          <cell r="B278" t="str">
            <v>DIST SVCS PROVIDED CHARTER SCH</v>
          </cell>
        </row>
        <row r="279">
          <cell r="A279" t="str">
            <v>1852</v>
          </cell>
          <cell r="B279" t="str">
            <v>CHARTER SCHOOL EXTERNAL REVENU</v>
          </cell>
        </row>
        <row r="280">
          <cell r="A280" t="str">
            <v>1859</v>
          </cell>
          <cell r="B280" t="str">
            <v>OTHER CHARTER SCHOOL REVENUE</v>
          </cell>
        </row>
        <row r="281">
          <cell r="A281" t="str">
            <v/>
          </cell>
          <cell r="B281" t="str">
            <v>CHARTER SCHOOL SERVICES</v>
          </cell>
        </row>
        <row r="282">
          <cell r="A282" t="str">
            <v>1851</v>
          </cell>
          <cell r="B282" t="str">
            <v>CHARTER SCHOOLS</v>
          </cell>
        </row>
        <row r="283">
          <cell r="A283" t="str">
            <v/>
          </cell>
          <cell r="B283" t="str">
            <v>OTHER REVENUE FROM LOCAL SRCS</v>
          </cell>
        </row>
        <row r="284">
          <cell r="A284" t="str">
            <v>1910</v>
          </cell>
          <cell r="B284" t="str">
            <v>RENTALS/LEASES</v>
          </cell>
        </row>
        <row r="285">
          <cell r="A285" t="str">
            <v>1920</v>
          </cell>
          <cell r="B285" t="str">
            <v>CONTRIB &amp; DONATIONS-PRIV SRCS</v>
          </cell>
        </row>
        <row r="286">
          <cell r="A286" t="str">
            <v>1930</v>
          </cell>
          <cell r="B286" t="str">
            <v>SALE OF FIXED ASSETS</v>
          </cell>
        </row>
        <row r="287">
          <cell r="A287" t="str">
            <v>1931</v>
          </cell>
          <cell r="B287" t="str">
            <v>SALE OF USED EQUIP &amp; SUPPLIES</v>
          </cell>
        </row>
        <row r="288">
          <cell r="A288" t="str">
            <v>1932</v>
          </cell>
          <cell r="B288" t="str">
            <v>SALE OF REAL PROPERTY</v>
          </cell>
        </row>
        <row r="289">
          <cell r="A289" t="str">
            <v>1940</v>
          </cell>
          <cell r="B289" t="str">
            <v>INSTRUCTIONAL MATERIALS FEES</v>
          </cell>
        </row>
        <row r="290">
          <cell r="A290" t="str">
            <v>1950</v>
          </cell>
          <cell r="B290" t="str">
            <v>SERVICES PROVIDED OTHER UNITS</v>
          </cell>
        </row>
        <row r="291">
          <cell r="A291" t="str">
            <v>1952</v>
          </cell>
          <cell r="B291" t="str">
            <v>SVC PROV OTHR CO DIST OR BOCES</v>
          </cell>
        </row>
        <row r="292">
          <cell r="A292" t="str">
            <v>1960</v>
          </cell>
          <cell r="B292" t="str">
            <v>PARKING FEES</v>
          </cell>
        </row>
        <row r="293">
          <cell r="A293" t="str">
            <v>1970</v>
          </cell>
          <cell r="B293" t="str">
            <v>SERVICES PROVIDED OTHER FUNDS</v>
          </cell>
        </row>
        <row r="294">
          <cell r="A294" t="str">
            <v>1972</v>
          </cell>
          <cell r="B294" t="str">
            <v>INDIRECT COST REVENUE</v>
          </cell>
        </row>
        <row r="295">
          <cell r="A295" t="str">
            <v>1974</v>
          </cell>
          <cell r="B295" t="str">
            <v>INTERNAL SVC REV-RISK MGMT</v>
          </cell>
        </row>
        <row r="296">
          <cell r="A296" t="str">
            <v>1980</v>
          </cell>
          <cell r="B296" t="str">
            <v>ADVERTISING</v>
          </cell>
        </row>
        <row r="297">
          <cell r="A297" t="str">
            <v>1985</v>
          </cell>
          <cell r="B297" t="str">
            <v>INSURANCE CLAIMS</v>
          </cell>
        </row>
        <row r="298">
          <cell r="A298" t="str">
            <v>1990</v>
          </cell>
          <cell r="B298" t="str">
            <v>MISCELLANEOUS REVENUE</v>
          </cell>
        </row>
        <row r="299">
          <cell r="A299" t="str">
            <v>1991</v>
          </cell>
          <cell r="B299" t="str">
            <v>JURY FEES</v>
          </cell>
        </row>
        <row r="300">
          <cell r="A300" t="str">
            <v>1992</v>
          </cell>
          <cell r="B300" t="str">
            <v>ROYALTIES</v>
          </cell>
        </row>
        <row r="301">
          <cell r="A301" t="str">
            <v>1993</v>
          </cell>
          <cell r="B301" t="str">
            <v>COMMISSION FROM TELEPHONES</v>
          </cell>
        </row>
        <row r="302">
          <cell r="A302" t="str">
            <v>1994</v>
          </cell>
          <cell r="B302" t="str">
            <v>COURT FINES</v>
          </cell>
        </row>
        <row r="303">
          <cell r="A303" t="str">
            <v>1995</v>
          </cell>
          <cell r="B303" t="str">
            <v>SALE OF CURRICULUM</v>
          </cell>
        </row>
        <row r="304">
          <cell r="A304" t="str">
            <v>1996</v>
          </cell>
          <cell r="B304" t="str">
            <v>ANNEXED DISTRICTS</v>
          </cell>
        </row>
        <row r="305">
          <cell r="A305" t="str">
            <v>1997</v>
          </cell>
          <cell r="B305" t="str">
            <v>WAGE ASSIGNMENTS</v>
          </cell>
        </row>
        <row r="306">
          <cell r="A306" t="str">
            <v/>
          </cell>
          <cell r="B306" t="str">
            <v>INTERMEDIATE SOURCES</v>
          </cell>
        </row>
        <row r="307">
          <cell r="A307" t="str">
            <v/>
          </cell>
          <cell r="B307" t="str">
            <v>REVENUE FROM INTERMEDIATE SRCS</v>
          </cell>
        </row>
        <row r="308">
          <cell r="A308" t="str">
            <v>2010</v>
          </cell>
          <cell r="B308" t="str">
            <v>MINERAL LEASES</v>
          </cell>
        </row>
        <row r="309">
          <cell r="A309" t="str">
            <v>2020</v>
          </cell>
          <cell r="B309" t="str">
            <v>PUBLIC SCHOOL LANDS</v>
          </cell>
        </row>
        <row r="310">
          <cell r="A310" t="str">
            <v>2030</v>
          </cell>
          <cell r="B310" t="str">
            <v>IMPACT FEES/ GRANTS</v>
          </cell>
        </row>
        <row r="311">
          <cell r="A311" t="str">
            <v>2040</v>
          </cell>
          <cell r="B311" t="str">
            <v>CASH IN LIEU OF LAND</v>
          </cell>
        </row>
        <row r="312">
          <cell r="A312" t="str">
            <v>2090</v>
          </cell>
          <cell r="B312" t="str">
            <v>OTHER REVENUE INTERMEDIATE SRC</v>
          </cell>
        </row>
        <row r="313">
          <cell r="A313" t="str">
            <v/>
          </cell>
          <cell r="B313" t="str">
            <v>STATE SOURCES</v>
          </cell>
        </row>
        <row r="314">
          <cell r="A314" t="str">
            <v/>
          </cell>
          <cell r="B314" t="str">
            <v>REVENUE FROM STATE SOURCES</v>
          </cell>
        </row>
        <row r="315">
          <cell r="A315" t="str">
            <v>3111</v>
          </cell>
          <cell r="B315" t="str">
            <v>EQUALIZATION</v>
          </cell>
        </row>
        <row r="316">
          <cell r="A316" t="str">
            <v>3112</v>
          </cell>
          <cell r="B316" t="str">
            <v>CAPITAL CONSTRUCTION</v>
          </cell>
        </row>
        <row r="317">
          <cell r="A317" t="str">
            <v>3121</v>
          </cell>
          <cell r="B317" t="str">
            <v>VOCATIONAL EDUCATION</v>
          </cell>
        </row>
        <row r="318">
          <cell r="A318" t="str">
            <v>3122</v>
          </cell>
          <cell r="B318" t="str">
            <v>E.C.E.A.</v>
          </cell>
        </row>
        <row r="319">
          <cell r="A319" t="str">
            <v>3123</v>
          </cell>
          <cell r="B319" t="str">
            <v>TRANSPORTATION</v>
          </cell>
        </row>
        <row r="320">
          <cell r="A320" t="str">
            <v>3124</v>
          </cell>
          <cell r="B320" t="str">
            <v>ENGLISH LANG PROF ACT E.L.P.A.</v>
          </cell>
        </row>
        <row r="321">
          <cell r="A321" t="str">
            <v>3210</v>
          </cell>
          <cell r="B321" t="str">
            <v>EQUALIZATION ADJUSTMENT</v>
          </cell>
        </row>
        <row r="322">
          <cell r="A322" t="str">
            <v>3260</v>
          </cell>
          <cell r="B322" t="str">
            <v>TRANSPORTATION ADJUSTMENT</v>
          </cell>
        </row>
        <row r="323">
          <cell r="A323" t="str">
            <v>3900</v>
          </cell>
          <cell r="B323" t="str">
            <v>OTHER STATE REVENUE - CDE SRCS</v>
          </cell>
        </row>
        <row r="324">
          <cell r="A324" t="str">
            <v>3901</v>
          </cell>
          <cell r="B324" t="str">
            <v>REHAB PROGS-STATE SUPPORT</v>
          </cell>
        </row>
        <row r="325">
          <cell r="A325" t="str">
            <v>3902</v>
          </cell>
          <cell r="B325" t="str">
            <v>ENERGY CONSERVATION-STATE SUPP</v>
          </cell>
        </row>
        <row r="326">
          <cell r="A326" t="str">
            <v>3903</v>
          </cell>
          <cell r="B326" t="str">
            <v>STORAGE TANK REMEDIAL PROGRAM</v>
          </cell>
        </row>
        <row r="327">
          <cell r="A327" t="str">
            <v>3904</v>
          </cell>
          <cell r="B327" t="str">
            <v>1000 STATE SOCIAL SERVICES</v>
          </cell>
        </row>
        <row r="328">
          <cell r="A328" t="str">
            <v>3950</v>
          </cell>
          <cell r="B328" t="str">
            <v>STATE REVENUE OTHER THAN CDE</v>
          </cell>
        </row>
        <row r="329">
          <cell r="A329" t="str">
            <v/>
          </cell>
          <cell r="B329" t="str">
            <v>FEDERAL SOURCES</v>
          </cell>
        </row>
        <row r="330">
          <cell r="A330" t="str">
            <v/>
          </cell>
          <cell r="B330" t="str">
            <v>REVENUE FROM FEDERAL SOURCES</v>
          </cell>
        </row>
        <row r="331">
          <cell r="A331" t="str">
            <v>4000</v>
          </cell>
          <cell r="B331" t="str">
            <v>FEDERAL REVENUE FROM CDE</v>
          </cell>
        </row>
        <row r="332">
          <cell r="A332" t="str">
            <v>4010</v>
          </cell>
          <cell r="B332" t="str">
            <v>FEDERAL REVENUE OTHER THAN CDE</v>
          </cell>
        </row>
        <row r="333">
          <cell r="A333" t="str">
            <v>4401</v>
          </cell>
          <cell r="B333" t="str">
            <v>FEDERAL IMPACT AREAS-PL81-874</v>
          </cell>
        </row>
        <row r="334">
          <cell r="A334" t="str">
            <v>4421</v>
          </cell>
          <cell r="B334" t="str">
            <v>MILITARY SCIENCE ROTC</v>
          </cell>
        </row>
        <row r="335">
          <cell r="A335" t="str">
            <v>4430</v>
          </cell>
          <cell r="B335" t="str">
            <v>VOCATIONAL ED-FED SUPPORT</v>
          </cell>
        </row>
        <row r="336">
          <cell r="A336" t="str">
            <v>4440</v>
          </cell>
          <cell r="B336" t="str">
            <v>MANPOWER &amp; RELATED PROG'S</v>
          </cell>
        </row>
        <row r="337">
          <cell r="A337" t="str">
            <v>4444</v>
          </cell>
          <cell r="B337" t="str">
            <v>VETERAN'S PROGRAM-FED SUP</v>
          </cell>
        </row>
        <row r="338">
          <cell r="A338" t="str">
            <v>4450</v>
          </cell>
          <cell r="B338" t="str">
            <v>ELEMENTARY + SECONDARY EDUCATI</v>
          </cell>
        </row>
        <row r="339">
          <cell r="A339" t="str">
            <v>4462</v>
          </cell>
          <cell r="B339" t="str">
            <v>INDIAN EDUCATION ACT</v>
          </cell>
        </row>
        <row r="340">
          <cell r="A340" t="str">
            <v>4471</v>
          </cell>
          <cell r="B340" t="str">
            <v>ECIA, CHAPTER I</v>
          </cell>
        </row>
        <row r="341">
          <cell r="A341" t="str">
            <v>4472</v>
          </cell>
          <cell r="B341" t="str">
            <v>ECIA, CHAPTER II</v>
          </cell>
        </row>
        <row r="342">
          <cell r="A342" t="str">
            <v>4474</v>
          </cell>
          <cell r="B342" t="str">
            <v>SPECIAL ALT ENGLISH LANG PROG.</v>
          </cell>
        </row>
        <row r="343">
          <cell r="A343" t="str">
            <v>4476</v>
          </cell>
          <cell r="B343" t="str">
            <v>PL 94-142 ED OF THE HANDICAPD</v>
          </cell>
        </row>
        <row r="344">
          <cell r="A344" t="str">
            <v>4490</v>
          </cell>
          <cell r="B344" t="str">
            <v>MISC FEDERAL REVENUE</v>
          </cell>
        </row>
        <row r="345">
          <cell r="A345" t="str">
            <v>4499</v>
          </cell>
          <cell r="B345" t="str">
            <v>GOV DESIG GRANTS FUNDS</v>
          </cell>
        </row>
        <row r="346">
          <cell r="A346" t="str">
            <v>4553</v>
          </cell>
          <cell r="B346" t="str">
            <v>STUDENT BREAKFASTS</v>
          </cell>
        </row>
        <row r="347">
          <cell r="A347" t="str">
            <v>4555</v>
          </cell>
          <cell r="B347" t="str">
            <v>STUDENT LUNCHES</v>
          </cell>
        </row>
        <row r="348">
          <cell r="A348" t="str">
            <v>4556</v>
          </cell>
          <cell r="B348" t="str">
            <v>STUDENT SPECIAL MILK</v>
          </cell>
        </row>
        <row r="349">
          <cell r="A349" t="str">
            <v>4559</v>
          </cell>
          <cell r="B349" t="str">
            <v>STDNT LUNCHES/BREAKFAST, SUMMR</v>
          </cell>
        </row>
        <row r="350">
          <cell r="A350" t="str">
            <v>4590</v>
          </cell>
          <cell r="B350" t="str">
            <v>OTHER FOOD SERVICES REVENUE</v>
          </cell>
        </row>
        <row r="351">
          <cell r="A351" t="str">
            <v>4611</v>
          </cell>
          <cell r="B351" t="str">
            <v>STUDENT LUNCHES</v>
          </cell>
        </row>
        <row r="352">
          <cell r="A352" t="str">
            <v>4612</v>
          </cell>
          <cell r="B352" t="str">
            <v>STUDENT BREAKFAST</v>
          </cell>
        </row>
        <row r="353">
          <cell r="A353" t="str">
            <v>4614</v>
          </cell>
          <cell r="B353" t="str">
            <v>STDNT LUNCHES/BREAKFAST, SUMMR</v>
          </cell>
        </row>
        <row r="354">
          <cell r="A354" t="str">
            <v/>
          </cell>
          <cell r="B354" t="str">
            <v>OTHER SOURCES</v>
          </cell>
        </row>
        <row r="355">
          <cell r="A355" t="str">
            <v/>
          </cell>
          <cell r="B355" t="str">
            <v>OTHER SOURCES</v>
          </cell>
        </row>
        <row r="356">
          <cell r="A356" t="str">
            <v>5110</v>
          </cell>
          <cell r="B356" t="str">
            <v>BOND PRINCIPAL</v>
          </cell>
        </row>
        <row r="357">
          <cell r="A357" t="str">
            <v>5120</v>
          </cell>
          <cell r="B357" t="str">
            <v>PREMIUM/DISCOUNT</v>
          </cell>
        </row>
        <row r="358">
          <cell r="A358" t="str">
            <v>5130</v>
          </cell>
          <cell r="B358" t="str">
            <v>ACCRUED INTEREST</v>
          </cell>
        </row>
        <row r="359">
          <cell r="A359" t="str">
            <v>5200</v>
          </cell>
          <cell r="B359" t="str">
            <v>FUND TRANSFERS</v>
          </cell>
        </row>
        <row r="360">
          <cell r="A360" t="str">
            <v>5201</v>
          </cell>
          <cell r="B360" t="str">
            <v>IF TRANSFERS LOCAL FRINGE BEN.</v>
          </cell>
        </row>
        <row r="361">
          <cell r="A361" t="str">
            <v>5202</v>
          </cell>
          <cell r="B361" t="str">
            <v>IF TRANSFERS - LOCAL INDIRECT</v>
          </cell>
        </row>
        <row r="362">
          <cell r="A362" t="str">
            <v>5203</v>
          </cell>
          <cell r="B362" t="str">
            <v>IF TRANSFERS/STATE FRINGE BEN.</v>
          </cell>
        </row>
        <row r="363">
          <cell r="A363" t="str">
            <v>5204</v>
          </cell>
          <cell r="B363" t="str">
            <v>IF TRANSFERS - STATE INDIRECT</v>
          </cell>
        </row>
        <row r="364">
          <cell r="A364" t="str">
            <v>5205</v>
          </cell>
          <cell r="B364" t="str">
            <v>IF TRANSFERS/FEDRL FRINGE BEN.</v>
          </cell>
        </row>
        <row r="365">
          <cell r="A365" t="str">
            <v>5206</v>
          </cell>
          <cell r="B365" t="str">
            <v>IF TRANSFERS - FED INDIRECT</v>
          </cell>
        </row>
        <row r="366">
          <cell r="A366" t="str">
            <v>5210</v>
          </cell>
          <cell r="B366" t="str">
            <v>INTERFND TSFR - GENERAL FUND</v>
          </cell>
        </row>
        <row r="367">
          <cell r="A367" t="str">
            <v>5222</v>
          </cell>
          <cell r="B367" t="str">
            <v>INTERFND TSFR-GDPGF</v>
          </cell>
        </row>
        <row r="368">
          <cell r="A368" t="str">
            <v>5223</v>
          </cell>
          <cell r="B368" t="str">
            <v>INTERFND TSFR-PUPIL ACTIVITY</v>
          </cell>
        </row>
        <row r="369">
          <cell r="A369" t="str">
            <v>5251</v>
          </cell>
          <cell r="B369" t="str">
            <v>INTERFND TSFR - FOOD SERVICE</v>
          </cell>
        </row>
        <row r="370">
          <cell r="A370" t="str">
            <v>5261</v>
          </cell>
          <cell r="B370" t="str">
            <v>INTERFND TSFR - WAREHOUSE FUND</v>
          </cell>
        </row>
        <row r="371">
          <cell r="A371" t="str">
            <v>5264</v>
          </cell>
          <cell r="B371" t="str">
            <v>INTERFND TSFR - RISK-RELATED</v>
          </cell>
        </row>
        <row r="372">
          <cell r="A372" t="str">
            <v>5271</v>
          </cell>
          <cell r="B372" t="str">
            <v>INTERFND TSFR-EXPENDABLE TRUST</v>
          </cell>
        </row>
        <row r="373">
          <cell r="A373" t="str">
            <v>5400</v>
          </cell>
          <cell r="B373" t="str">
            <v>CAPITAL LEASES</v>
          </cell>
        </row>
        <row r="374">
          <cell r="A374" t="str">
            <v>5500</v>
          </cell>
          <cell r="B374" t="str">
            <v>OTH LTD INCLUDING CERT OF PART</v>
          </cell>
        </row>
        <row r="375">
          <cell r="A375" t="str">
            <v>5900</v>
          </cell>
          <cell r="B375" t="str">
            <v>OTHER SOURCES</v>
          </cell>
        </row>
        <row r="376">
          <cell r="A376" t="str">
            <v/>
          </cell>
          <cell r="B376" t="str">
            <v>FUND TRANSFERS</v>
          </cell>
        </row>
        <row r="377">
          <cell r="A377" t="str">
            <v>5210</v>
          </cell>
          <cell r="B377" t="str">
            <v>INTERFND TSFR - GENERAL FUND</v>
          </cell>
        </row>
        <row r="378">
          <cell r="A378" t="str">
            <v/>
          </cell>
          <cell r="B378" t="str">
            <v>CAPITAL LEASES</v>
          </cell>
        </row>
        <row r="379">
          <cell r="A379" t="str">
            <v>5400</v>
          </cell>
          <cell r="B379" t="str">
            <v>CAPITAL LEASES</v>
          </cell>
        </row>
        <row r="380">
          <cell r="A380" t="str">
            <v/>
          </cell>
          <cell r="B380" t="str">
            <v>CERTIFICATES OF PARTICIPATION</v>
          </cell>
        </row>
        <row r="381">
          <cell r="A381" t="str">
            <v>5500</v>
          </cell>
          <cell r="B381" t="str">
            <v>CERTIFICATES OF PARTICIPATION</v>
          </cell>
        </row>
        <row r="382">
          <cell r="A382" t="str">
            <v/>
          </cell>
          <cell r="B382" t="str">
            <v>PER-PUPIL DIRECT ALLOCATION</v>
          </cell>
        </row>
        <row r="383">
          <cell r="A383" t="str">
            <v>5600</v>
          </cell>
          <cell r="B383" t="str">
            <v>PER-PUPIL DIRECT ALLOCATION</v>
          </cell>
        </row>
        <row r="384">
          <cell r="A384" t="str">
            <v/>
          </cell>
          <cell r="B384" t="str">
            <v>ALLOCATION FROM GRANTS</v>
          </cell>
        </row>
        <row r="385">
          <cell r="A385" t="str">
            <v>5710</v>
          </cell>
          <cell r="B385" t="str">
            <v>ALLOCATION FROM GRANTS</v>
          </cell>
        </row>
        <row r="386">
          <cell r="A386" t="str">
            <v/>
          </cell>
          <cell r="B386" t="str">
            <v>OTHER SOURCES</v>
          </cell>
        </row>
        <row r="387">
          <cell r="A387" t="str">
            <v>5900</v>
          </cell>
          <cell r="B387" t="str">
            <v>OTHER SOURCES</v>
          </cell>
        </row>
        <row r="388">
          <cell r="A388" t="str">
            <v/>
          </cell>
          <cell r="B388" t="str">
            <v>EQUITY</v>
          </cell>
        </row>
        <row r="389">
          <cell r="A389" t="str">
            <v/>
          </cell>
          <cell r="B389" t="str">
            <v>FUND EQUITY</v>
          </cell>
        </row>
        <row r="390">
          <cell r="A390" t="str">
            <v/>
          </cell>
          <cell r="B390" t="str">
            <v>INVESTMENT IN GEN. FIXED ASSTS</v>
          </cell>
        </row>
        <row r="391">
          <cell r="A391" t="str">
            <v>6711</v>
          </cell>
          <cell r="B391" t="str">
            <v>INVESTMENT IN GENL FIXED ASSTS</v>
          </cell>
        </row>
        <row r="392">
          <cell r="A392" t="str">
            <v>6721</v>
          </cell>
          <cell r="B392" t="str">
            <v>CONTRIBUTED CAPITAL</v>
          </cell>
        </row>
        <row r="393">
          <cell r="A393" t="str">
            <v/>
          </cell>
          <cell r="B393" t="str">
            <v>RESERVED RETAINED EARNINGS</v>
          </cell>
        </row>
        <row r="394">
          <cell r="A394" t="str">
            <v>6730</v>
          </cell>
          <cell r="B394" t="str">
            <v>RESERVED RETAINED EARNINGS</v>
          </cell>
        </row>
        <row r="395">
          <cell r="A395" t="str">
            <v/>
          </cell>
          <cell r="B395" t="str">
            <v>UNRESERVED RETAINED EARNINGS</v>
          </cell>
        </row>
        <row r="396">
          <cell r="A396" t="str">
            <v>6740</v>
          </cell>
          <cell r="B396" t="str">
            <v>UNRESERVED RETAINED EARNINGS</v>
          </cell>
        </row>
        <row r="397">
          <cell r="A397" t="str">
            <v/>
          </cell>
          <cell r="B397" t="str">
            <v>FUND BALANCE</v>
          </cell>
        </row>
        <row r="398">
          <cell r="A398" t="str">
            <v>6751</v>
          </cell>
          <cell r="B398" t="str">
            <v>RESERVE FOR INVENTORIES</v>
          </cell>
        </row>
        <row r="399">
          <cell r="A399" t="str">
            <v>6752</v>
          </cell>
          <cell r="B399" t="str">
            <v>RESERVE FOR PREPAID EXPENSES</v>
          </cell>
        </row>
        <row r="400">
          <cell r="A400" t="str">
            <v>6753</v>
          </cell>
          <cell r="B400" t="str">
            <v>RESERVE FOR ENCUMBRANCES</v>
          </cell>
        </row>
        <row r="401">
          <cell r="A401" t="str">
            <v>6754</v>
          </cell>
          <cell r="B401" t="str">
            <v>RESERVE FOR RECEIVABLES</v>
          </cell>
        </row>
        <row r="402">
          <cell r="A402" t="str">
            <v>6755</v>
          </cell>
          <cell r="B402" t="str">
            <v>RESERVE FOR NOTES RECEIVABLE</v>
          </cell>
        </row>
        <row r="403">
          <cell r="A403" t="str">
            <v>6756</v>
          </cell>
          <cell r="B403" t="str">
            <v>RESERVE FOR TAX COLL. ANTIC.</v>
          </cell>
        </row>
        <row r="404">
          <cell r="A404" t="str">
            <v>6757</v>
          </cell>
          <cell r="B404" t="str">
            <v>RESERVE FOR CAPITAL OUTLAY</v>
          </cell>
        </row>
        <row r="405">
          <cell r="A405" t="str">
            <v>6758</v>
          </cell>
          <cell r="B405" t="str">
            <v>RESERVE- CERTIFICATES OF PART.</v>
          </cell>
        </row>
        <row r="406">
          <cell r="A406" t="str">
            <v>6759</v>
          </cell>
          <cell r="B406" t="str">
            <v>RESERVE FOR INTEREST ON BONDS</v>
          </cell>
        </row>
        <row r="407">
          <cell r="A407" t="str">
            <v>6769</v>
          </cell>
          <cell r="B407" t="str">
            <v>RESERVE FOR EMERGENCY</v>
          </cell>
        </row>
        <row r="408">
          <cell r="A408" t="str">
            <v>6771</v>
          </cell>
          <cell r="B408" t="str">
            <v>F/B - UNRES - DESGNTD SUB. YR</v>
          </cell>
        </row>
        <row r="409">
          <cell r="A409" t="str">
            <v>6772</v>
          </cell>
          <cell r="B409" t="str">
            <v>F/B UNDESIGNATED</v>
          </cell>
        </row>
        <row r="410">
          <cell r="A410" t="str">
            <v/>
          </cell>
          <cell r="B410" t="str">
            <v>RESERVE FOR INVENTORIES</v>
          </cell>
        </row>
        <row r="411">
          <cell r="A411" t="str">
            <v>6751</v>
          </cell>
          <cell r="B411" t="str">
            <v>RESERVE FOR INVENTORIES</v>
          </cell>
        </row>
        <row r="412">
          <cell r="A412" t="str">
            <v/>
          </cell>
          <cell r="B412" t="str">
            <v>RESERVE FOR PREPAID EXPENSES</v>
          </cell>
        </row>
        <row r="413">
          <cell r="A413" t="str">
            <v>6752</v>
          </cell>
          <cell r="B413" t="str">
            <v>RESERVE FOR PREPAID EXPENSES</v>
          </cell>
        </row>
        <row r="414">
          <cell r="A414" t="str">
            <v/>
          </cell>
          <cell r="B414" t="str">
            <v>RESERVE FOR ENCUMBRANCES</v>
          </cell>
        </row>
        <row r="415">
          <cell r="A415" t="str">
            <v>6753</v>
          </cell>
          <cell r="B415" t="str">
            <v>RESERVE FOR ENCUMBRANCES</v>
          </cell>
        </row>
        <row r="416">
          <cell r="A416" t="str">
            <v/>
          </cell>
          <cell r="B416" t="str">
            <v>RESERVED FUND BALANCE</v>
          </cell>
        </row>
        <row r="417">
          <cell r="A417" t="str">
            <v>6760</v>
          </cell>
          <cell r="B417" t="str">
            <v>RESERVED FUND BALANCE</v>
          </cell>
        </row>
        <row r="418">
          <cell r="A418" t="str">
            <v/>
          </cell>
          <cell r="B418" t="str">
            <v>UNRESERVED FUND BALANCE</v>
          </cell>
        </row>
        <row r="419">
          <cell r="A419" t="str">
            <v>6770</v>
          </cell>
          <cell r="B419" t="str">
            <v>UNRESERVED FUND BALANCE</v>
          </cell>
        </row>
        <row r="420">
          <cell r="A420" t="str">
            <v>6772</v>
          </cell>
          <cell r="B420" t="str">
            <v>DESIGNATED FUND BALANCE</v>
          </cell>
        </row>
        <row r="421">
          <cell r="A421" t="str">
            <v/>
          </cell>
          <cell r="B421" t="str">
            <v>SYSTEM CONTROL</v>
          </cell>
        </row>
        <row r="422">
          <cell r="A422" t="str">
            <v>6781</v>
          </cell>
          <cell r="B422" t="str">
            <v>CONTROL BALANCE</v>
          </cell>
        </row>
        <row r="423">
          <cell r="A423" t="str">
            <v>6782</v>
          </cell>
          <cell r="B423" t="str">
            <v>BUDGET CONTROL</v>
          </cell>
        </row>
        <row r="424">
          <cell r="A424" t="str">
            <v/>
          </cell>
          <cell r="B424" t="str">
            <v>LIABILITIES</v>
          </cell>
        </row>
        <row r="425">
          <cell r="A425" t="str">
            <v/>
          </cell>
          <cell r="B425" t="str">
            <v>LIABILITIES</v>
          </cell>
        </row>
        <row r="426">
          <cell r="A426" t="str">
            <v/>
          </cell>
          <cell r="B426" t="str">
            <v>CURRENT LIABILITIES</v>
          </cell>
        </row>
        <row r="427">
          <cell r="A427" t="str">
            <v/>
          </cell>
          <cell r="B427" t="str">
            <v>INTERFUND PAYABLES</v>
          </cell>
        </row>
        <row r="428">
          <cell r="A428" t="str">
            <v>7401</v>
          </cell>
          <cell r="B428" t="str">
            <v>INTERFUND LOAN PAYABLE</v>
          </cell>
        </row>
        <row r="429">
          <cell r="A429" t="str">
            <v>7402</v>
          </cell>
          <cell r="B429" t="str">
            <v>INTERFUND ACCOUNTS PAYABLE</v>
          </cell>
        </row>
        <row r="430">
          <cell r="A430" t="str">
            <v/>
          </cell>
          <cell r="B430" t="str">
            <v>INTERGOVERNMENTAL  PAYABLE</v>
          </cell>
        </row>
        <row r="431">
          <cell r="A431" t="str">
            <v/>
          </cell>
          <cell r="B431" t="str">
            <v>OTHER PAYABLES</v>
          </cell>
        </row>
        <row r="432">
          <cell r="A432" t="str">
            <v>7421</v>
          </cell>
          <cell r="B432" t="str">
            <v>ACCOUNTS PAYABLE</v>
          </cell>
        </row>
        <row r="433">
          <cell r="A433" t="str">
            <v>7422</v>
          </cell>
          <cell r="B433" t="str">
            <v>A/P RECEIVING</v>
          </cell>
        </row>
        <row r="434">
          <cell r="A434" t="str">
            <v>7423</v>
          </cell>
          <cell r="B434" t="str">
            <v>MISCELLEANEOUS PAYABLE</v>
          </cell>
        </row>
        <row r="435">
          <cell r="A435" t="str">
            <v>7424</v>
          </cell>
          <cell r="B435" t="str">
            <v>LOANS PAYABLE</v>
          </cell>
        </row>
        <row r="436">
          <cell r="A436" t="str">
            <v>7425</v>
          </cell>
          <cell r="B436" t="str">
            <v>GREAT COLORADO PAYBACK</v>
          </cell>
        </row>
        <row r="437">
          <cell r="A437" t="str">
            <v>7426</v>
          </cell>
          <cell r="B437" t="str">
            <v>RETAINAGE PAYABLE</v>
          </cell>
        </row>
        <row r="438">
          <cell r="A438" t="str">
            <v>7427</v>
          </cell>
          <cell r="B438" t="str">
            <v>REFUND PAYABLE</v>
          </cell>
        </row>
        <row r="439">
          <cell r="A439" t="str">
            <v>7429</v>
          </cell>
          <cell r="B439" t="str">
            <v>ENCUMBRANCES PAYABLE</v>
          </cell>
        </row>
        <row r="440">
          <cell r="A440" t="str">
            <v/>
          </cell>
          <cell r="B440" t="str">
            <v>CONTRACTS PAYABLE</v>
          </cell>
        </row>
        <row r="441">
          <cell r="A441" t="str">
            <v>7431</v>
          </cell>
          <cell r="B441" t="str">
            <v>CONTRACTS PAYABLE</v>
          </cell>
        </row>
        <row r="442">
          <cell r="A442" t="str">
            <v>7432</v>
          </cell>
          <cell r="B442" t="str">
            <v>CONST CONTRACTS PAYBL-RETAINED</v>
          </cell>
        </row>
        <row r="443">
          <cell r="A443" t="str">
            <v>7433</v>
          </cell>
          <cell r="B443" t="str">
            <v>CONSTRUCTION CLAIMS PAYABLE</v>
          </cell>
        </row>
        <row r="444">
          <cell r="A444" t="str">
            <v/>
          </cell>
          <cell r="B444" t="str">
            <v>BONDS PAYABLE</v>
          </cell>
        </row>
        <row r="445">
          <cell r="A445" t="str">
            <v>7441</v>
          </cell>
          <cell r="B445" t="str">
            <v>MATURED BONDS PAYABLE</v>
          </cell>
        </row>
        <row r="446">
          <cell r="A446" t="str">
            <v>7442</v>
          </cell>
          <cell r="B446" t="str">
            <v>BONDS PAYABLE</v>
          </cell>
        </row>
        <row r="447">
          <cell r="A447" t="str">
            <v>7443</v>
          </cell>
          <cell r="B447" t="str">
            <v>AMORTIZED PREMIUM ON G O. BOND</v>
          </cell>
        </row>
        <row r="448">
          <cell r="A448" t="str">
            <v>7451</v>
          </cell>
          <cell r="B448" t="str">
            <v>LOANS PAYABLE</v>
          </cell>
        </row>
        <row r="449">
          <cell r="A449" t="str">
            <v>7455</v>
          </cell>
          <cell r="B449" t="str">
            <v>INTEREST PAYABLE</v>
          </cell>
        </row>
        <row r="450">
          <cell r="A450" t="str">
            <v/>
          </cell>
          <cell r="B450" t="str">
            <v>ACCRUED EXPENSES</v>
          </cell>
        </row>
        <row r="451">
          <cell r="A451" t="str">
            <v>7461</v>
          </cell>
          <cell r="B451" t="str">
            <v>ACCRUED SALARIES</v>
          </cell>
        </row>
        <row r="452">
          <cell r="A452" t="str">
            <v>7462</v>
          </cell>
          <cell r="B452" t="str">
            <v>ACCRUED PENSIONS-EMPLOYEE SHRE</v>
          </cell>
        </row>
        <row r="453">
          <cell r="A453" t="str">
            <v>7463</v>
          </cell>
          <cell r="B453" t="str">
            <v>ACCRUED PENSION-EMPLOYER SHARE</v>
          </cell>
        </row>
        <row r="454">
          <cell r="A454" t="str">
            <v>7464</v>
          </cell>
          <cell r="B454" t="str">
            <v>STATE UNEMP 800 GTL 841</v>
          </cell>
        </row>
        <row r="455">
          <cell r="A455" t="str">
            <v>7465</v>
          </cell>
          <cell r="B455" t="str">
            <v>ACCRUED WORKER COMPENSATION</v>
          </cell>
        </row>
        <row r="456">
          <cell r="A456" t="str">
            <v>7467</v>
          </cell>
          <cell r="B456" t="str">
            <v>ACCRD HEALTH INS CLMS INCURRED</v>
          </cell>
        </row>
        <row r="457">
          <cell r="A457" t="str">
            <v>7468</v>
          </cell>
          <cell r="B457" t="str">
            <v>PAYROLL SURCHARGE</v>
          </cell>
        </row>
        <row r="458">
          <cell r="A458" t="str">
            <v>7469</v>
          </cell>
          <cell r="B458" t="str">
            <v>ACCRUED LIABILITIES</v>
          </cell>
        </row>
        <row r="459">
          <cell r="A459" t="str">
            <v/>
          </cell>
          <cell r="B459" t="str">
            <v>PAYROLL DEDUCT. &amp; WITHHOLDINGS</v>
          </cell>
        </row>
        <row r="460">
          <cell r="A460" t="str">
            <v>7471</v>
          </cell>
          <cell r="B460" t="str">
            <v>COLORADO STATE TAX WITHHELD</v>
          </cell>
        </row>
        <row r="461">
          <cell r="A461" t="str">
            <v>7472</v>
          </cell>
          <cell r="B461" t="str">
            <v>FICA, MEDICARE, FEDERAL - EE</v>
          </cell>
        </row>
        <row r="462">
          <cell r="A462" t="str">
            <v>7473</v>
          </cell>
          <cell r="B462" t="str">
            <v>FICA, MEDICARE - ER</v>
          </cell>
        </row>
        <row r="463">
          <cell r="A463" t="str">
            <v>7474</v>
          </cell>
          <cell r="B463" t="str">
            <v>CITY TAX WITHHELD</v>
          </cell>
        </row>
        <row r="464">
          <cell r="A464" t="str">
            <v>7475</v>
          </cell>
          <cell r="B464" t="str">
            <v>GARNISHMENTS WITHHELD</v>
          </cell>
        </row>
        <row r="465">
          <cell r="A465" t="str">
            <v>7476</v>
          </cell>
          <cell r="B465" t="str">
            <v>TSA WITHHELD</v>
          </cell>
        </row>
        <row r="466">
          <cell r="A466" t="str">
            <v>7477</v>
          </cell>
          <cell r="B466" t="str">
            <v>SAVINGS BOND WITHHELD</v>
          </cell>
        </row>
        <row r="467">
          <cell r="A467" t="str">
            <v>7478</v>
          </cell>
          <cell r="B467" t="str">
            <v>UNION DUES, TEACHERS CLUB INS</v>
          </cell>
        </row>
        <row r="468">
          <cell r="A468" t="str">
            <v>7479</v>
          </cell>
          <cell r="B468" t="str">
            <v>MISCELLANEOUS WITHHELD</v>
          </cell>
        </row>
        <row r="469">
          <cell r="A469" t="str">
            <v>7481</v>
          </cell>
          <cell r="B469" t="str">
            <v>DEFERRED REVENUES</v>
          </cell>
        </row>
        <row r="470">
          <cell r="A470" t="str">
            <v>7482</v>
          </cell>
          <cell r="B470" t="str">
            <v>HEALTH INSURANCE PAYABLE-EE</v>
          </cell>
        </row>
        <row r="471">
          <cell r="A471" t="str">
            <v>7483</v>
          </cell>
          <cell r="B471" t="str">
            <v>HEALTH INSURANCE PAYABLE-ER</v>
          </cell>
        </row>
        <row r="472">
          <cell r="A472" t="str">
            <v>7484</v>
          </cell>
          <cell r="B472" t="str">
            <v>DENTAL INSURANCE PAYABLE-EE</v>
          </cell>
        </row>
        <row r="473">
          <cell r="A473" t="str">
            <v>7485</v>
          </cell>
          <cell r="B473" t="str">
            <v>DENTAL INSURANCE PAYABLE-ER</v>
          </cell>
        </row>
        <row r="474">
          <cell r="A474" t="str">
            <v>7486</v>
          </cell>
          <cell r="B474" t="str">
            <v>VISION INSURANCE PAYABLE-EE</v>
          </cell>
        </row>
        <row r="475">
          <cell r="A475" t="str">
            <v>7487</v>
          </cell>
          <cell r="B475" t="str">
            <v>VISION INSURANCE PAYABLE-ER</v>
          </cell>
        </row>
        <row r="476">
          <cell r="A476" t="str">
            <v>7488</v>
          </cell>
          <cell r="B476" t="str">
            <v>ADD, LTD, CLIA-EMPLOYEE SHARE</v>
          </cell>
        </row>
        <row r="477">
          <cell r="A477" t="str">
            <v>7489</v>
          </cell>
          <cell r="B477" t="str">
            <v>LIFE INSURANCE PAYABLE-EMPLYEE</v>
          </cell>
        </row>
        <row r="478">
          <cell r="A478" t="str">
            <v>7490</v>
          </cell>
          <cell r="B478" t="str">
            <v>OPTIONAL LIFE INS. - EMPLOYEE</v>
          </cell>
        </row>
        <row r="479">
          <cell r="A479" t="str">
            <v>7493</v>
          </cell>
          <cell r="B479" t="str">
            <v>DEPENDENT CARE-EMPLOYEE</v>
          </cell>
        </row>
        <row r="480">
          <cell r="A480" t="str">
            <v>7494</v>
          </cell>
          <cell r="B480" t="str">
            <v>HEALTH FLEX - EMPLOYEE</v>
          </cell>
        </row>
        <row r="481">
          <cell r="A481" t="str">
            <v/>
          </cell>
          <cell r="B481" t="str">
            <v>GRANTS DEFERRED REVENUES</v>
          </cell>
        </row>
        <row r="482">
          <cell r="A482" t="str">
            <v>7482</v>
          </cell>
          <cell r="B482" t="str">
            <v>GRANTS DEFERRED REVENUES</v>
          </cell>
        </row>
        <row r="483">
          <cell r="A483" t="str">
            <v/>
          </cell>
          <cell r="B483" t="str">
            <v>OTHER CURRENT LIABILITIES</v>
          </cell>
        </row>
        <row r="484">
          <cell r="A484" t="str">
            <v>7491</v>
          </cell>
          <cell r="B484" t="str">
            <v>DEPOSITS PAYABLE</v>
          </cell>
        </row>
        <row r="485">
          <cell r="A485" t="str">
            <v>7492</v>
          </cell>
          <cell r="B485" t="str">
            <v>DUE TO FISCAL AGENT</v>
          </cell>
        </row>
        <row r="486">
          <cell r="A486" t="str">
            <v>7499</v>
          </cell>
          <cell r="B486" t="str">
            <v>OTHER CURRENT LIABILITIES</v>
          </cell>
        </row>
        <row r="487">
          <cell r="A487" t="str">
            <v/>
          </cell>
          <cell r="B487" t="str">
            <v>LONG-TERM LIABILITIES</v>
          </cell>
        </row>
        <row r="488">
          <cell r="A488" t="str">
            <v>7531</v>
          </cell>
          <cell r="B488" t="str">
            <v>LEASE OBLIGATIONS</v>
          </cell>
        </row>
        <row r="489">
          <cell r="A489" t="str">
            <v/>
          </cell>
          <cell r="B489" t="str">
            <v>LONG-TERM NOTES PAYABLE</v>
          </cell>
        </row>
        <row r="490">
          <cell r="A490" t="str">
            <v>7511</v>
          </cell>
          <cell r="B490" t="str">
            <v>BONDS PAYABLE</v>
          </cell>
        </row>
        <row r="491">
          <cell r="A491" t="str">
            <v>7521</v>
          </cell>
          <cell r="B491" t="str">
            <v>LOANS PAYABLE</v>
          </cell>
        </row>
        <row r="492">
          <cell r="A492" t="str">
            <v>7531</v>
          </cell>
          <cell r="B492" t="str">
            <v>LEASE OBLIGATIONS</v>
          </cell>
        </row>
        <row r="493">
          <cell r="A493" t="str">
            <v>7532</v>
          </cell>
          <cell r="B493" t="str">
            <v>CERTIFICATES OF PARTICIPATION</v>
          </cell>
        </row>
        <row r="494">
          <cell r="A494" t="str">
            <v/>
          </cell>
          <cell r="B494" t="str">
            <v>UNFUNDED PENSION LIABILITIES</v>
          </cell>
        </row>
        <row r="495">
          <cell r="A495" t="str">
            <v>7541</v>
          </cell>
          <cell r="B495" t="str">
            <v>COMPENSATED ABSENCES</v>
          </cell>
        </row>
        <row r="496">
          <cell r="A496" t="str">
            <v>7590</v>
          </cell>
          <cell r="B496" t="str">
            <v>OTHER LONG-TERN LIABILITIES</v>
          </cell>
        </row>
        <row r="497">
          <cell r="A497" t="str">
            <v/>
          </cell>
          <cell r="B497" t="str">
            <v>ASSETS</v>
          </cell>
        </row>
        <row r="498">
          <cell r="A498" t="str">
            <v/>
          </cell>
          <cell r="B498" t="str">
            <v>CURRENT ASSETS</v>
          </cell>
        </row>
        <row r="499">
          <cell r="A499" t="str">
            <v/>
          </cell>
          <cell r="B499" t="str">
            <v>CASH</v>
          </cell>
        </row>
        <row r="500">
          <cell r="A500" t="str">
            <v>8101</v>
          </cell>
          <cell r="B500" t="str">
            <v>CASH IN BANK</v>
          </cell>
        </row>
        <row r="501">
          <cell r="A501" t="str">
            <v>8102</v>
          </cell>
          <cell r="B501" t="str">
            <v>RESTRICTED CASH</v>
          </cell>
        </row>
        <row r="502">
          <cell r="A502" t="str">
            <v>8103</v>
          </cell>
          <cell r="B502" t="str">
            <v>PETTY CASH</v>
          </cell>
        </row>
        <row r="503">
          <cell r="A503" t="str">
            <v>8104</v>
          </cell>
          <cell r="B503" t="str">
            <v>CHANGE CASH</v>
          </cell>
        </row>
        <row r="504">
          <cell r="A504" t="str">
            <v>8105</v>
          </cell>
          <cell r="B504" t="str">
            <v>CASH WITH FISCAL AGENTS</v>
          </cell>
        </row>
        <row r="505">
          <cell r="A505" t="str">
            <v/>
          </cell>
          <cell r="B505" t="str">
            <v>INVESTMENTS</v>
          </cell>
        </row>
        <row r="506">
          <cell r="A506" t="str">
            <v>8111</v>
          </cell>
          <cell r="B506" t="str">
            <v>INVESTMENTS</v>
          </cell>
        </row>
        <row r="507">
          <cell r="A507" t="str">
            <v>8112</v>
          </cell>
          <cell r="B507" t="str">
            <v>RESTRICTED INVESTMENTS</v>
          </cell>
        </row>
        <row r="508">
          <cell r="A508" t="str">
            <v>8113</v>
          </cell>
          <cell r="B508" t="str">
            <v>UNAMORTIZED PREMIUMS ON INVEST</v>
          </cell>
        </row>
        <row r="509">
          <cell r="A509" t="str">
            <v>8114</v>
          </cell>
          <cell r="B509" t="str">
            <v>UNAMORTIZED DISCOUNTS ON INVST</v>
          </cell>
        </row>
        <row r="510">
          <cell r="A510" t="str">
            <v>8115</v>
          </cell>
          <cell r="B510" t="str">
            <v>INTEREST RECEIVABLE ON INVEST.</v>
          </cell>
        </row>
        <row r="511">
          <cell r="A511" t="str">
            <v>8116</v>
          </cell>
          <cell r="B511" t="str">
            <v>ACCRD INT ON INVESTMENTS PURCH</v>
          </cell>
        </row>
        <row r="512">
          <cell r="A512" t="str">
            <v/>
          </cell>
          <cell r="B512" t="str">
            <v>TAXES RECEIVABLE</v>
          </cell>
        </row>
        <row r="513">
          <cell r="A513" t="str">
            <v>8121</v>
          </cell>
          <cell r="B513" t="str">
            <v>TAXES RECEIVABLE</v>
          </cell>
        </row>
        <row r="514">
          <cell r="A514" t="str">
            <v>8122</v>
          </cell>
          <cell r="B514" t="str">
            <v>TAXES RECEIVABLE - CURRENT</v>
          </cell>
        </row>
        <row r="515">
          <cell r="A515" t="str">
            <v>8123</v>
          </cell>
          <cell r="B515" t="str">
            <v>TAXES RECEIVABLE - DELINQUENT</v>
          </cell>
        </row>
        <row r="516">
          <cell r="A516" t="str">
            <v>8124</v>
          </cell>
          <cell r="B516" t="str">
            <v>TAXES RECEIVABLE - INTEREST</v>
          </cell>
        </row>
        <row r="517">
          <cell r="A517" t="str">
            <v>8125</v>
          </cell>
          <cell r="B517" t="str">
            <v>TAX COLLECTIONS ANTICIPATED</v>
          </cell>
        </row>
        <row r="518">
          <cell r="A518" t="str">
            <v/>
          </cell>
          <cell r="B518" t="str">
            <v>INTERFUND LOANS RECEIVABLE</v>
          </cell>
        </row>
        <row r="519">
          <cell r="A519" t="str">
            <v>8131</v>
          </cell>
          <cell r="B519" t="str">
            <v>INTERFUND LOANS RECEIVABLE</v>
          </cell>
        </row>
        <row r="520">
          <cell r="A520" t="str">
            <v>8132</v>
          </cell>
          <cell r="B520" t="str">
            <v>INTERFUND ACCOUNTS RECEIVABLE</v>
          </cell>
        </row>
        <row r="521">
          <cell r="A521" t="str">
            <v>8133</v>
          </cell>
          <cell r="B521" t="str">
            <v>INTERFUND INVENTORY</v>
          </cell>
        </row>
        <row r="522">
          <cell r="A522" t="str">
            <v/>
          </cell>
          <cell r="B522" t="str">
            <v>INTERGOVERNMENTAL RECEIVABLES</v>
          </cell>
        </row>
        <row r="523">
          <cell r="A523" t="str">
            <v>8141</v>
          </cell>
          <cell r="B523" t="str">
            <v>INTERGOVERNMENTAL AR</v>
          </cell>
        </row>
        <row r="524">
          <cell r="A524" t="str">
            <v/>
          </cell>
          <cell r="B524" t="str">
            <v>GRANTS ACCOUNTS RECEIVABLES</v>
          </cell>
        </row>
        <row r="525">
          <cell r="A525" t="str">
            <v>0850</v>
          </cell>
          <cell r="B525" t="str">
            <v>INTERNAL CHARGE/REIMBUR ACCNTS</v>
          </cell>
        </row>
        <row r="526">
          <cell r="A526" t="str">
            <v/>
          </cell>
          <cell r="B526" t="str">
            <v>OTHER RECEIVABLES</v>
          </cell>
        </row>
        <row r="527">
          <cell r="A527" t="str">
            <v>8151</v>
          </cell>
          <cell r="B527" t="str">
            <v>LOANS RECEIVABLE</v>
          </cell>
        </row>
        <row r="528">
          <cell r="A528" t="str">
            <v>8152</v>
          </cell>
          <cell r="B528" t="str">
            <v>ESTIMATED UNCOLLECTIBLE LOANS</v>
          </cell>
        </row>
        <row r="529">
          <cell r="A529" t="str">
            <v>8153</v>
          </cell>
          <cell r="B529" t="str">
            <v>OTHER ACCOUNTS RECEIVABLE</v>
          </cell>
        </row>
        <row r="530">
          <cell r="A530" t="str">
            <v>8154</v>
          </cell>
          <cell r="B530" t="str">
            <v>ESTIMATED UNCOLLECTIBLE AR</v>
          </cell>
        </row>
        <row r="531">
          <cell r="A531" t="str">
            <v>8161</v>
          </cell>
          <cell r="B531" t="str">
            <v>BOND PROCEEDS RECEIVABLE</v>
          </cell>
        </row>
        <row r="532">
          <cell r="A532" t="str">
            <v/>
          </cell>
          <cell r="B532" t="str">
            <v>INVENTORIES</v>
          </cell>
        </row>
        <row r="533">
          <cell r="A533" t="str">
            <v>8171</v>
          </cell>
          <cell r="B533" t="str">
            <v>INVENTORIES - INTERNAL USE</v>
          </cell>
        </row>
        <row r="534">
          <cell r="A534" t="str">
            <v>8172</v>
          </cell>
          <cell r="B534" t="str">
            <v>GOVERNMENT COMMODITY INVENTORY</v>
          </cell>
        </row>
        <row r="535">
          <cell r="A535" t="str">
            <v>8173</v>
          </cell>
          <cell r="B535" t="str">
            <v>INVENTORY - WAREHOUSE</v>
          </cell>
        </row>
        <row r="536">
          <cell r="A536" t="str">
            <v/>
          </cell>
          <cell r="B536" t="str">
            <v>PREPAID EXPENSES</v>
          </cell>
        </row>
        <row r="537">
          <cell r="A537" t="str">
            <v>8181</v>
          </cell>
          <cell r="B537" t="str">
            <v>PREPAID EXPENSES</v>
          </cell>
        </row>
        <row r="538">
          <cell r="A538" t="str">
            <v>8182</v>
          </cell>
          <cell r="B538" t="str">
            <v>PREPAID INSURANCE</v>
          </cell>
        </row>
        <row r="539">
          <cell r="A539" t="str">
            <v/>
          </cell>
          <cell r="B539" t="str">
            <v>OTHER CURRENT ASSETS</v>
          </cell>
        </row>
        <row r="540">
          <cell r="A540" t="str">
            <v>8191</v>
          </cell>
          <cell r="B540" t="str">
            <v>DEPOSITS</v>
          </cell>
        </row>
        <row r="541">
          <cell r="A541" t="str">
            <v>8192</v>
          </cell>
          <cell r="B541" t="str">
            <v>PREPAID POOL CONTRIBUTION</v>
          </cell>
        </row>
        <row r="542">
          <cell r="A542" t="str">
            <v>8193</v>
          </cell>
          <cell r="B542" t="str">
            <v>OTHER CURRENT ASSETS</v>
          </cell>
        </row>
        <row r="543">
          <cell r="A543" t="str">
            <v/>
          </cell>
          <cell r="B543" t="str">
            <v>FIXED ASSETS</v>
          </cell>
        </row>
        <row r="544">
          <cell r="A544" t="str">
            <v>8241</v>
          </cell>
          <cell r="B544" t="str">
            <v>MACHINERY AND EQUIPMENT</v>
          </cell>
        </row>
        <row r="545">
          <cell r="A545" t="str">
            <v>8242</v>
          </cell>
          <cell r="B545" t="str">
            <v>ACCUM DEPRECIATION ON M&amp;E</v>
          </cell>
        </row>
        <row r="546">
          <cell r="A546" t="str">
            <v/>
          </cell>
          <cell r="B546" t="str">
            <v>SITES</v>
          </cell>
        </row>
        <row r="547">
          <cell r="A547" t="str">
            <v>8211</v>
          </cell>
          <cell r="B547" t="str">
            <v>SITES</v>
          </cell>
        </row>
        <row r="548">
          <cell r="A548" t="str">
            <v/>
          </cell>
          <cell r="B548" t="str">
            <v>SITE IMPROVEMENTS</v>
          </cell>
        </row>
        <row r="549">
          <cell r="A549" t="str">
            <v>8221</v>
          </cell>
          <cell r="B549" t="str">
            <v>SITE IMPROVEMENTS</v>
          </cell>
        </row>
        <row r="550">
          <cell r="A550" t="str">
            <v>8222</v>
          </cell>
          <cell r="B550" t="str">
            <v>ACCUM DEPR ON SITE IMPROVEMENT</v>
          </cell>
        </row>
        <row r="551">
          <cell r="A551" t="str">
            <v/>
          </cell>
          <cell r="B551" t="str">
            <v>BUILDINGS</v>
          </cell>
        </row>
        <row r="552">
          <cell r="A552" t="str">
            <v>8231</v>
          </cell>
          <cell r="B552" t="str">
            <v>BUILDING AND BUILDING IMPROVEM</v>
          </cell>
        </row>
        <row r="553">
          <cell r="A553" t="str">
            <v>8232</v>
          </cell>
          <cell r="B553" t="str">
            <v>ACCUM DEPR ON BLDGS AND BLDNG</v>
          </cell>
        </row>
        <row r="554">
          <cell r="A554" t="str">
            <v/>
          </cell>
          <cell r="B554" t="str">
            <v>MACHINERY AND EQUIPMENT</v>
          </cell>
        </row>
        <row r="555">
          <cell r="A555" t="str">
            <v>8241</v>
          </cell>
          <cell r="B555" t="str">
            <v>MACHINERY AND EQUIPMENT</v>
          </cell>
        </row>
        <row r="556">
          <cell r="A556" t="str">
            <v>8242</v>
          </cell>
          <cell r="B556" t="str">
            <v>ACCUM DEPR ON MACH AND EQUIP</v>
          </cell>
        </row>
        <row r="557">
          <cell r="A557" t="str">
            <v>8243</v>
          </cell>
          <cell r="B557" t="str">
            <v>CAPITALIZED LEASES</v>
          </cell>
        </row>
        <row r="558">
          <cell r="A558" t="str">
            <v>8251</v>
          </cell>
          <cell r="B558" t="str">
            <v>CONSTRUCTION IN PROGRESS</v>
          </cell>
        </row>
        <row r="559">
          <cell r="A559" t="str">
            <v/>
          </cell>
          <cell r="B559" t="str">
            <v>OTHER DEBITS</v>
          </cell>
        </row>
        <row r="560">
          <cell r="A560" t="str">
            <v>8311</v>
          </cell>
          <cell r="B560" t="str">
            <v>AMNT FOR RETIREMENT/BONDS</v>
          </cell>
        </row>
        <row r="561">
          <cell r="A561" t="str">
            <v>8312</v>
          </cell>
          <cell r="B561" t="str">
            <v>AMNT FOR RETIREMENT/COP'S</v>
          </cell>
        </row>
        <row r="562">
          <cell r="A562" t="str">
            <v>8313</v>
          </cell>
          <cell r="B562" t="str">
            <v>AMNT FOR RETIREMENT/ABSENCES</v>
          </cell>
        </row>
        <row r="563">
          <cell r="A563" t="str">
            <v>0721</v>
          </cell>
          <cell r="B563" t="str">
            <v>PURCHASE OF EXISTING BUILDINGS</v>
          </cell>
        </row>
        <row r="564">
          <cell r="A564" t="str">
            <v>0722</v>
          </cell>
          <cell r="B564" t="str">
            <v>NEW CONST AND MAJR RENOVATIONS</v>
          </cell>
        </row>
        <row r="565">
          <cell r="A565" t="str">
            <v>0566</v>
          </cell>
          <cell r="B565" t="str">
            <v>SHARE (EQLZTN) W/H O/DIST PUP</v>
          </cell>
        </row>
        <row r="566">
          <cell r="A566" t="str">
            <v>1986</v>
          </cell>
          <cell r="B566" t="str">
            <v>INSURANCE REFUNDS</v>
          </cell>
        </row>
        <row r="567">
          <cell r="A567" t="str">
            <v>1978</v>
          </cell>
          <cell r="B567" t="str">
            <v>INTERNAL SVC REV-MAINTENANCE</v>
          </cell>
        </row>
        <row r="568">
          <cell r="A568" t="str">
            <v>1979</v>
          </cell>
          <cell r="B568" t="str">
            <v>INTERNAL SVC REV-OTHER</v>
          </cell>
        </row>
        <row r="569">
          <cell r="A569" t="str">
            <v>1741</v>
          </cell>
          <cell r="B569" t="str">
            <v>PAY-TO-PLAY FEE</v>
          </cell>
        </row>
        <row r="570">
          <cell r="A570" t="str">
            <v>1977</v>
          </cell>
          <cell r="B570" t="str">
            <v>INTERNAL SVC REV-WAREHSE SVCS</v>
          </cell>
        </row>
        <row r="571">
          <cell r="A571" t="str">
            <v>1975</v>
          </cell>
          <cell r="B571" t="str">
            <v>INTERNAL SVC REV-PRINT SHOP</v>
          </cell>
        </row>
        <row r="572">
          <cell r="A572" t="str">
            <v>8142</v>
          </cell>
          <cell r="B572" t="str">
            <v>GRANTS ACCOUNTS RECEIVABLES</v>
          </cell>
        </row>
        <row r="573">
          <cell r="A573" t="str">
            <v>0100</v>
          </cell>
          <cell r="B573" t="str">
            <v>SALARIES</v>
          </cell>
        </row>
        <row r="574">
          <cell r="A574" t="str">
            <v>3160</v>
          </cell>
          <cell r="B574" t="str">
            <v>TRANSPORTATION</v>
          </cell>
        </row>
        <row r="575">
          <cell r="A575" t="str">
            <v>5229</v>
          </cell>
          <cell r="B575" t="str">
            <v>INTERFND TSFR -SPECIAL REVENUE</v>
          </cell>
        </row>
        <row r="576">
          <cell r="A576" t="str">
            <v>3130</v>
          </cell>
          <cell r="B576" t="str">
            <v>EXCPTL CHLDRN'S ED ACT E.C.E.A</v>
          </cell>
        </row>
        <row r="577">
          <cell r="A577" t="str">
            <v>0598</v>
          </cell>
          <cell r="B577" t="str">
            <v>CONTRA WORKERS/UMEMPLOY COMPEN</v>
          </cell>
        </row>
        <row r="578">
          <cell r="A578" t="str">
            <v>4550</v>
          </cell>
          <cell r="B578" t="str">
            <v>COMMODITIES</v>
          </cell>
        </row>
        <row r="579">
          <cell r="A579" t="str">
            <v>0330</v>
          </cell>
          <cell r="B579" t="str">
            <v>OTHER PROFESSIONAL SERVICES</v>
          </cell>
        </row>
        <row r="580">
          <cell r="A580" t="str">
            <v>0841</v>
          </cell>
          <cell r="B580" t="str">
            <v>CPI CONTINGENCY</v>
          </cell>
        </row>
        <row r="581">
          <cell r="A581" t="str">
            <v>0725</v>
          </cell>
          <cell r="B581" t="str">
            <v>CONSULTANT &amp; PROFESSIONAL FEES</v>
          </cell>
        </row>
        <row r="582">
          <cell r="A582" t="str">
            <v>0728</v>
          </cell>
          <cell r="B582" t="str">
            <v>STARTUP UTILITIES AND TAP FEES</v>
          </cell>
        </row>
        <row r="583">
          <cell r="A583" t="str">
            <v>0723</v>
          </cell>
          <cell r="B583" t="str">
            <v>LEGAL FEES</v>
          </cell>
        </row>
        <row r="584">
          <cell r="A584" t="str">
            <v>0724</v>
          </cell>
          <cell r="B584" t="str">
            <v>ARCHITECTURAL/DESIGN FEES</v>
          </cell>
        </row>
        <row r="585">
          <cell r="A585" t="str">
            <v>0727</v>
          </cell>
          <cell r="B585" t="str">
            <v>PUBLIC RELATIONS</v>
          </cell>
        </row>
        <row r="586">
          <cell r="A586" t="str">
            <v>0726</v>
          </cell>
          <cell r="B586" t="str">
            <v>PERMITS</v>
          </cell>
        </row>
        <row r="587">
          <cell r="A587" t="str">
            <v>0729</v>
          </cell>
          <cell r="B587" t="str">
            <v>ASBESTOS ABATEMENT</v>
          </cell>
        </row>
        <row r="588">
          <cell r="A588" t="str">
            <v>8111</v>
          </cell>
          <cell r="B588" t="str">
            <v>INVESTMENTS</v>
          </cell>
        </row>
        <row r="589">
          <cell r="A589" t="str">
            <v>5241</v>
          </cell>
          <cell r="B589" t="str">
            <v>INTERFND TSFR - BUILDING FD</v>
          </cell>
        </row>
        <row r="590">
          <cell r="A590" t="str">
            <v>1627</v>
          </cell>
          <cell r="B590" t="str">
            <v>STUDENT, A LA CARTE BREAKFAST</v>
          </cell>
        </row>
        <row r="591">
          <cell r="A591" t="str">
            <v>5212</v>
          </cell>
          <cell r="B591" t="str">
            <v>INTERFND TSFR - MILL LEVY 1998</v>
          </cell>
        </row>
        <row r="592">
          <cell r="A592" t="str">
            <v>8155</v>
          </cell>
          <cell r="B592" t="str">
            <v>VISA ACCOUNTS RECEIVABLE</v>
          </cell>
        </row>
        <row r="593">
          <cell r="A593" t="str">
            <v>1628</v>
          </cell>
          <cell r="B593" t="str">
            <v>VENDING</v>
          </cell>
        </row>
        <row r="594">
          <cell r="A594" t="str">
            <v>0337</v>
          </cell>
          <cell r="B594" t="str">
            <v>FINANCIAL LIAISON SERVICES</v>
          </cell>
        </row>
        <row r="595">
          <cell r="A595" t="str">
            <v>2050</v>
          </cell>
          <cell r="B595" t="str">
            <v>PAYMENTS IN LIEU OF TAXES</v>
          </cell>
        </row>
        <row r="596">
          <cell r="A596" t="str">
            <v>0565</v>
          </cell>
          <cell r="B596" t="str">
            <v>TUITION TO AGENCIES-CDE APPROV</v>
          </cell>
        </row>
        <row r="597">
          <cell r="A597" t="str">
            <v>0960</v>
          </cell>
          <cell r="B597" t="str">
            <v>UP-FRONT MATCHING FED FUNDS</v>
          </cell>
        </row>
        <row r="598">
          <cell r="A598" t="str">
            <v>0671</v>
          </cell>
          <cell r="B598" t="str">
            <v>COST OF GOODS SOLD-PRINTING</v>
          </cell>
        </row>
        <row r="599">
          <cell r="A599" t="str">
            <v>0501</v>
          </cell>
          <cell r="B599" t="str">
            <v>FAC-EMPAC PURCH MAINT SRVCS</v>
          </cell>
        </row>
        <row r="600">
          <cell r="A600" t="str">
            <v>0101</v>
          </cell>
          <cell r="B600" t="str">
            <v>EMPAC DIST LABOR FACILITIES</v>
          </cell>
        </row>
        <row r="601">
          <cell r="A601" t="str">
            <v>0102</v>
          </cell>
          <cell r="B601" t="str">
            <v>EMPAC DIST LABOR TRANSPORT</v>
          </cell>
        </row>
        <row r="602">
          <cell r="A602" t="str">
            <v>0103</v>
          </cell>
          <cell r="B602" t="str">
            <v>EMPAC NON-DIST SHOP LABOR</v>
          </cell>
        </row>
        <row r="603">
          <cell r="A603" t="str">
            <v>0502</v>
          </cell>
          <cell r="B603" t="str">
            <v>TSP-EMPAC PURCH MAINT SRVCS</v>
          </cell>
        </row>
        <row r="604">
          <cell r="A604" t="str">
            <v>7466</v>
          </cell>
          <cell r="B604" t="str">
            <v>GTL</v>
          </cell>
        </row>
        <row r="605">
          <cell r="A605" t="str">
            <v>0636</v>
          </cell>
          <cell r="B605" t="str">
            <v>NOT USED</v>
          </cell>
        </row>
        <row r="606">
          <cell r="A606" t="str">
            <v>0638</v>
          </cell>
          <cell r="B606" t="str">
            <v>NOT USED</v>
          </cell>
        </row>
        <row r="607">
          <cell r="A607" t="str">
            <v>0685</v>
          </cell>
          <cell r="B607" t="str">
            <v>CLEANING/CHEMICAL SUPPLIES</v>
          </cell>
        </row>
        <row r="608">
          <cell r="A608" t="str">
            <v>0686</v>
          </cell>
          <cell r="B608" t="str">
            <v>SUNDRIES</v>
          </cell>
        </row>
        <row r="609">
          <cell r="A609" t="str">
            <v>0687</v>
          </cell>
          <cell r="B609" t="str">
            <v>SMALL KITCHEN SUPPLIES</v>
          </cell>
        </row>
        <row r="610">
          <cell r="A610" t="str">
            <v>0688</v>
          </cell>
          <cell r="B610" t="str">
            <v>FOOD SERVICE-REFRIGERATION PRT</v>
          </cell>
        </row>
        <row r="611">
          <cell r="A611" t="str">
            <v>0689</v>
          </cell>
          <cell r="B611" t="str">
            <v>FOOD SRV-NON REFRIGERATION PRT</v>
          </cell>
        </row>
        <row r="612">
          <cell r="A612" t="str">
            <v>0595</v>
          </cell>
          <cell r="B612" t="str">
            <v>PURCH ADMN OH COST-CHRTR SCHLS</v>
          </cell>
        </row>
        <row r="613">
          <cell r="A613" t="str">
            <v>0696</v>
          </cell>
          <cell r="B613" t="str">
            <v>PURCHASE PRICE VARIANCE</v>
          </cell>
        </row>
        <row r="614">
          <cell r="A614" t="str">
            <v>7428</v>
          </cell>
          <cell r="B614" t="str">
            <v>VISA/PETTY CASH PAYABLE</v>
          </cell>
        </row>
        <row r="615">
          <cell r="A615" t="str">
            <v>5231</v>
          </cell>
          <cell r="B615" t="str">
            <v>INTERFND TSFR - BOND REDEMPTIO</v>
          </cell>
        </row>
        <row r="616">
          <cell r="A616" t="str">
            <v>0231</v>
          </cell>
          <cell r="B616" t="str">
            <v>TSA Contribution</v>
          </cell>
        </row>
        <row r="617">
          <cell r="A617" t="str">
            <v>0693</v>
          </cell>
          <cell r="B617" t="str">
            <v>PURCHASE PRICE VARIANCE</v>
          </cell>
        </row>
        <row r="618">
          <cell r="A618" t="str">
            <v>1322</v>
          </cell>
          <cell r="B618" t="str">
            <v>TUITION OTHR COLO DIST,  BOCES</v>
          </cell>
        </row>
        <row r="619">
          <cell r="A619" t="str">
            <v>3140</v>
          </cell>
          <cell r="B619" t="str">
            <v>ENGLISH LANG PROF ACT E.L.P.A.</v>
          </cell>
        </row>
        <row r="620">
          <cell r="A620" t="str">
            <v>3150</v>
          </cell>
          <cell r="B620" t="str">
            <v>GIFTED AND TALENTED (E.C.E.A.)</v>
          </cell>
        </row>
        <row r="621">
          <cell r="A621" t="str">
            <v>3230</v>
          </cell>
          <cell r="B621" t="str">
            <v>E.C.E.A. ADJUSTMNT</v>
          </cell>
        </row>
        <row r="622">
          <cell r="A622" t="str">
            <v>6775</v>
          </cell>
          <cell r="B622" t="str">
            <v>RESTRICTED FUND BALANCE</v>
          </cell>
        </row>
        <row r="623">
          <cell r="A623" t="str">
            <v>0741</v>
          </cell>
          <cell r="B623" t="str">
            <v>DEPRECIATION ADJUSTMENT</v>
          </cell>
        </row>
        <row r="624">
          <cell r="A624" t="str">
            <v>3240</v>
          </cell>
          <cell r="B624" t="str">
            <v>E.L.P.A. ADJUSTMENT</v>
          </cell>
        </row>
        <row r="625">
          <cell r="A625" t="str">
            <v>8244</v>
          </cell>
          <cell r="B625" t="str">
            <v>ACCUM DEPR ON CAPITAL LEASES</v>
          </cell>
        </row>
        <row r="626">
          <cell r="A626" t="str">
            <v>3161</v>
          </cell>
          <cell r="B626" t="str">
            <v>STATE MATCHING CHILD NUTRITION</v>
          </cell>
        </row>
        <row r="627">
          <cell r="A627" t="str">
            <v>3180</v>
          </cell>
          <cell r="B627" t="str">
            <v>TEACHER PAY INCENTIVE</v>
          </cell>
        </row>
        <row r="628">
          <cell r="A628" t="str">
            <v>0104</v>
          </cell>
          <cell r="B628" t="str">
            <v>EMPAC MAINTENANCE OVERTIME</v>
          </cell>
        </row>
        <row r="629">
          <cell r="A629" t="str">
            <v>0910</v>
          </cell>
          <cell r="B629" t="str">
            <v>REDEMPTION OF PRINCIPAL</v>
          </cell>
        </row>
        <row r="630">
          <cell r="A630" t="str">
            <v>0845</v>
          </cell>
          <cell r="B630" t="str">
            <v>RESERVES</v>
          </cell>
        </row>
        <row r="631">
          <cell r="A631" t="str">
            <v>8156</v>
          </cell>
          <cell r="B631" t="str">
            <v>EMPAC CHARGEBACK DR DEFAULT</v>
          </cell>
        </row>
        <row r="632">
          <cell r="A632" t="str">
            <v>6761</v>
          </cell>
          <cell r="B632" t="str">
            <v>TABOR 3% RESERVE</v>
          </cell>
        </row>
        <row r="633">
          <cell r="A633" t="str">
            <v>4491</v>
          </cell>
          <cell r="B633" t="str">
            <v>MISC FEDERAL REVENUE CARRYFRWD</v>
          </cell>
        </row>
        <row r="634">
          <cell r="A634" t="str">
            <v/>
          </cell>
          <cell r="B634" t="str">
            <v>PAYROLL DEDUCT. &amp; WITHHOLDINGS</v>
          </cell>
        </row>
        <row r="635">
          <cell r="A635" t="str">
            <v>7471</v>
          </cell>
          <cell r="B635" t="str">
            <v>COLORADO STATE TAX WITHHELD</v>
          </cell>
        </row>
        <row r="636">
          <cell r="A636" t="str">
            <v>7472</v>
          </cell>
          <cell r="B636" t="str">
            <v>FICA, MEDICARE, FEDERAL - EE</v>
          </cell>
        </row>
        <row r="637">
          <cell r="A637" t="str">
            <v>7473</v>
          </cell>
          <cell r="B637" t="str">
            <v>FICA, MEDICARE - ER</v>
          </cell>
        </row>
        <row r="638">
          <cell r="A638" t="str">
            <v>7474</v>
          </cell>
          <cell r="B638" t="str">
            <v>CITY TAX WITHHELD</v>
          </cell>
        </row>
        <row r="639">
          <cell r="A639" t="str">
            <v>7475</v>
          </cell>
          <cell r="B639" t="str">
            <v>GARNISHMENTS WITHHELD</v>
          </cell>
        </row>
        <row r="640">
          <cell r="A640" t="str">
            <v>7476</v>
          </cell>
          <cell r="B640" t="str">
            <v>TSA WITHHELD</v>
          </cell>
        </row>
        <row r="641">
          <cell r="A641" t="str">
            <v>7477</v>
          </cell>
          <cell r="B641" t="str">
            <v>SAVINGS BOND WITHHELD</v>
          </cell>
        </row>
        <row r="642">
          <cell r="A642" t="str">
            <v>7478</v>
          </cell>
          <cell r="B642" t="str">
            <v>UNION DUES, TEACHERS CLUB INS</v>
          </cell>
        </row>
        <row r="643">
          <cell r="A643" t="str">
            <v>7479</v>
          </cell>
          <cell r="B643" t="str">
            <v>MISCELLANEOUS WITHHELD</v>
          </cell>
        </row>
        <row r="644">
          <cell r="A644" t="str">
            <v>7481</v>
          </cell>
          <cell r="B644" t="str">
            <v>DEFERRED REVENUES</v>
          </cell>
        </row>
        <row r="645">
          <cell r="A645" t="str">
            <v>7482</v>
          </cell>
          <cell r="B645" t="str">
            <v>HEALTH INSURANCE PAYABLE-EE</v>
          </cell>
        </row>
        <row r="646">
          <cell r="A646" t="str">
            <v>7483</v>
          </cell>
          <cell r="B646" t="str">
            <v>HEALTH INSURANCE PAYABLE-ER</v>
          </cell>
        </row>
        <row r="647">
          <cell r="A647" t="str">
            <v>7484</v>
          </cell>
          <cell r="B647" t="str">
            <v>DENTAL INSURANCE PAYABLE-EE</v>
          </cell>
        </row>
        <row r="648">
          <cell r="A648" t="str">
            <v>7485</v>
          </cell>
          <cell r="B648" t="str">
            <v>DENTAL INSURANCE PAYABLE-ER</v>
          </cell>
        </row>
        <row r="649">
          <cell r="A649" t="str">
            <v>7486</v>
          </cell>
          <cell r="B649" t="str">
            <v>VISION INSURANCE PAYABLE-EE</v>
          </cell>
        </row>
        <row r="650">
          <cell r="A650" t="str">
            <v>7487</v>
          </cell>
          <cell r="B650" t="str">
            <v>VISION INSURANCE PAYABLE-ER</v>
          </cell>
        </row>
        <row r="651">
          <cell r="A651" t="str">
            <v>7488</v>
          </cell>
          <cell r="B651" t="str">
            <v>ADD, LTD, CLIA-EMPLOYEE SHARE</v>
          </cell>
        </row>
        <row r="652">
          <cell r="A652" t="str">
            <v>7489</v>
          </cell>
          <cell r="B652" t="str">
            <v>LIFE INSURANCE PAYABLE-EMPLYEE</v>
          </cell>
        </row>
        <row r="653">
          <cell r="A653" t="str">
            <v>7490</v>
          </cell>
          <cell r="B653" t="str">
            <v>OPTIONAL LIFE INS. - EMPLOYEE</v>
          </cell>
        </row>
        <row r="654">
          <cell r="A654" t="str">
            <v>7493</v>
          </cell>
          <cell r="B654" t="str">
            <v>DEPENDENT CARE-EMPLOYEE</v>
          </cell>
        </row>
        <row r="655">
          <cell r="A655" t="str">
            <v>7494</v>
          </cell>
          <cell r="B655" t="str">
            <v>HEALTH FLEX - EMPLOYEE</v>
          </cell>
        </row>
        <row r="656">
          <cell r="A656" t="str">
            <v>1323</v>
          </cell>
          <cell r="B656" t="str">
            <v>TUITION FROM EXCESS COSTS</v>
          </cell>
        </row>
        <row r="657">
          <cell r="A657" t="str">
            <v>1324</v>
          </cell>
          <cell r="B657" t="str">
            <v>TUITION-CDE OUT-OF-DIST PLACED</v>
          </cell>
        </row>
        <row r="658">
          <cell r="A658" t="str">
            <v/>
          </cell>
          <cell r="B658" t="str">
            <v>PRE-SCHOOL ALLOCATION</v>
          </cell>
        </row>
        <row r="659">
          <cell r="A659" t="str">
            <v>5810</v>
          </cell>
          <cell r="B659" t="str">
            <v>PRE-SCHOOL ALLOCATION</v>
          </cell>
        </row>
        <row r="660">
          <cell r="A660" t="str">
            <v>5819</v>
          </cell>
          <cell r="B660" t="str">
            <v>PRE-SCHOOL ALLOCATION</v>
          </cell>
        </row>
        <row r="661">
          <cell r="A661" t="str">
            <v>3110</v>
          </cell>
          <cell r="B661" t="str">
            <v>STATE SHARE (EQUALIZATION)</v>
          </cell>
        </row>
        <row r="662">
          <cell r="A662" t="str">
            <v>0830</v>
          </cell>
          <cell r="B662" t="str">
            <v>INTEREST</v>
          </cell>
        </row>
        <row r="663">
          <cell r="A663" t="str">
            <v/>
          </cell>
          <cell r="B663" t="str">
            <v>LOANS PAYABLE</v>
          </cell>
        </row>
        <row r="664">
          <cell r="A664" t="str">
            <v>7451</v>
          </cell>
          <cell r="B664" t="str">
            <v>LOANS PAYABLE</v>
          </cell>
        </row>
        <row r="665">
          <cell r="A665" t="str">
            <v>8157</v>
          </cell>
          <cell r="B665" t="str">
            <v>EMPAC CHARGEBACK CR DEFAULT</v>
          </cell>
        </row>
        <row r="666">
          <cell r="A666" t="str">
            <v>8158</v>
          </cell>
          <cell r="B666" t="str">
            <v>EMPAC INSURANCE RECEIVABLE</v>
          </cell>
        </row>
        <row r="667">
          <cell r="A667" t="str">
            <v>8159</v>
          </cell>
          <cell r="B667" t="str">
            <v>EMPAC INSURANCE RECEIVABLE-INV</v>
          </cell>
        </row>
        <row r="668">
          <cell r="A668" t="str">
            <v>7495</v>
          </cell>
          <cell r="B668" t="str">
            <v>TEMPORARY LOAN</v>
          </cell>
        </row>
        <row r="669">
          <cell r="A669" t="str">
            <v>1850</v>
          </cell>
          <cell r="B669" t="str">
            <v>CHARTER SCHOOL REVENUES</v>
          </cell>
        </row>
        <row r="670">
          <cell r="A670" t="str">
            <v>0564</v>
          </cell>
          <cell r="B670" t="str">
            <v>TUITION TO PRIVATE SOURCES</v>
          </cell>
        </row>
        <row r="671">
          <cell r="A671" t="str">
            <v/>
          </cell>
          <cell r="B671" t="str">
            <v>DEFERRED REVENUES</v>
          </cell>
        </row>
        <row r="672">
          <cell r="A672" t="str">
            <v>7481</v>
          </cell>
          <cell r="B672" t="str">
            <v>DEFERRED REVENUES</v>
          </cell>
        </row>
        <row r="673">
          <cell r="A673" t="str">
            <v>3162</v>
          </cell>
          <cell r="B673" t="str">
            <v>SCHOOL BREAKFAST PROGRAM</v>
          </cell>
        </row>
        <row r="674">
          <cell r="A674" t="str">
            <v>0899</v>
          </cell>
          <cell r="B674" t="str">
            <v>CHANGE TO BE IDENTIFIED</v>
          </cell>
        </row>
        <row r="675">
          <cell r="A675" t="str">
            <v>7590</v>
          </cell>
          <cell r="B675" t="str">
            <v>OTHER LONG-TERM LIABILITIES</v>
          </cell>
        </row>
        <row r="676">
          <cell r="A676" t="str">
            <v>8314</v>
          </cell>
          <cell r="B676" t="str">
            <v>AMNT FOR RETIREMENT/PENSION</v>
          </cell>
        </row>
        <row r="677">
          <cell r="A677" t="str">
            <v>7551</v>
          </cell>
          <cell r="B677" t="str">
            <v>NET PENSION OBLIGATION</v>
          </cell>
        </row>
        <row r="678">
          <cell r="A678" t="str">
            <v>7496</v>
          </cell>
          <cell r="B678" t="str">
            <v>AFLAC</v>
          </cell>
        </row>
        <row r="679">
          <cell r="A679" t="str">
            <v>5243</v>
          </cell>
          <cell r="B679" t="str">
            <v>INTERFND TSFR - CAPITAL RESERV</v>
          </cell>
        </row>
        <row r="680">
          <cell r="A680" t="str">
            <v>8245</v>
          </cell>
          <cell r="B680" t="str">
            <v>WORK IN PROGRESS EQUIPMENT</v>
          </cell>
        </row>
        <row r="681">
          <cell r="A681" t="str">
            <v>5216</v>
          </cell>
          <cell r="B681" t="str">
            <v>INTERFND TSFR - MILL LEVY 2003</v>
          </cell>
        </row>
        <row r="682">
          <cell r="A682" t="str">
            <v>0154</v>
          </cell>
          <cell r="B682" t="str">
            <v>PART-TIME EXTRA PAY</v>
          </cell>
        </row>
        <row r="683">
          <cell r="A683" t="str">
            <v>5266</v>
          </cell>
          <cell r="B683" t="str">
            <v>INTERFND TSFR - DOTS</v>
          </cell>
        </row>
        <row r="684">
          <cell r="A684" t="str">
            <v>8117</v>
          </cell>
          <cell r="B684" t="str">
            <v>INVESTMENT LOSS/GAIN</v>
          </cell>
        </row>
        <row r="685">
          <cell r="A685" t="str">
            <v>1198</v>
          </cell>
          <cell r="B685" t="str">
            <v>PROCOMP TAX TRANSFER</v>
          </cell>
        </row>
        <row r="686">
          <cell r="A686" t="str">
            <v>8199</v>
          </cell>
          <cell r="B686" t="str">
            <v>OTHER CURRENT ASSETS</v>
          </cell>
        </row>
        <row r="687">
          <cell r="A687" t="str">
            <v>5710</v>
          </cell>
          <cell r="B687" t="str">
            <v>CHARTER SCHOOL ALLOCATION</v>
          </cell>
        </row>
        <row r="688">
          <cell r="A688" t="str">
            <v>0520</v>
          </cell>
          <cell r="B688" t="str">
            <v>INSURANCE PREMIUMS</v>
          </cell>
        </row>
        <row r="689">
          <cell r="A689" t="str">
            <v>1900</v>
          </cell>
          <cell r="B689" t="str">
            <v>OTHER REVENUE FROM LOCAL SRCS</v>
          </cell>
        </row>
        <row r="690">
          <cell r="A690" t="str">
            <v>0201</v>
          </cell>
          <cell r="B690" t="str">
            <v>YEAR END BENEFIT ACCRUALS</v>
          </cell>
        </row>
        <row r="691">
          <cell r="A691" t="str">
            <v>7494</v>
          </cell>
          <cell r="B691" t="str">
            <v>PAYMENT CLEARING</v>
          </cell>
        </row>
        <row r="692">
          <cell r="A692" t="str">
            <v>7493</v>
          </cell>
          <cell r="B692" t="str">
            <v>UNAPPLIED PAYMENT</v>
          </cell>
        </row>
        <row r="693">
          <cell r="A693" t="str">
            <v>1399</v>
          </cell>
          <cell r="B693" t="str">
            <v>TUITION WRITE-OFF</v>
          </cell>
        </row>
        <row r="694">
          <cell r="A694" t="str">
            <v>1976</v>
          </cell>
          <cell r="B694" t="str">
            <v>INTERNAL SVC REV-TECHNOLOGY</v>
          </cell>
        </row>
        <row r="695">
          <cell r="A695" t="str">
            <v>0290</v>
          </cell>
          <cell r="B695" t="str">
            <v>OTHER EMPLOYEE BENEFITS</v>
          </cell>
        </row>
        <row r="696">
          <cell r="A696" t="str">
            <v>3164</v>
          </cell>
          <cell r="B696" t="str">
            <v>START SMART NUTRITION</v>
          </cell>
        </row>
        <row r="697">
          <cell r="A697" t="str">
            <v>3163</v>
          </cell>
          <cell r="B697" t="str">
            <v>CO FRESH FRUIT AND VEGETABLES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Q51"/>
  <sheetViews>
    <sheetView showGridLines="0" zoomScaleNormal="100" workbookViewId="0">
      <selection activeCell="E11" sqref="E11"/>
    </sheetView>
  </sheetViews>
  <sheetFormatPr defaultRowHeight="12.75" outlineLevelRow="1"/>
  <cols>
    <col min="2" max="2" width="15.140625" style="411" customWidth="1"/>
    <col min="3" max="3" width="24.7109375" customWidth="1"/>
    <col min="4" max="10" width="11.7109375" customWidth="1"/>
    <col min="11" max="11" width="11.5703125" customWidth="1"/>
    <col min="12" max="12" width="9.7109375" bestFit="1" customWidth="1"/>
  </cols>
  <sheetData>
    <row r="1" spans="2:12" ht="9.75" customHeight="1"/>
    <row r="2" spans="2:12">
      <c r="B2" s="600" t="s">
        <v>1572</v>
      </c>
      <c r="C2" s="760" t="s">
        <v>1744</v>
      </c>
      <c r="D2" s="487"/>
      <c r="E2" s="488"/>
    </row>
    <row r="3" spans="2:12">
      <c r="B3" s="601" t="s">
        <v>280</v>
      </c>
      <c r="C3" s="489" t="s">
        <v>281</v>
      </c>
      <c r="D3" s="69"/>
      <c r="E3" s="112"/>
    </row>
    <row r="4" spans="2:12">
      <c r="B4" s="486"/>
      <c r="C4" s="112"/>
      <c r="D4" s="112"/>
      <c r="E4" s="112"/>
    </row>
    <row r="5" spans="2:12">
      <c r="B5" s="604" t="s">
        <v>1671</v>
      </c>
      <c r="C5" s="603"/>
      <c r="D5" s="513"/>
      <c r="E5" s="513">
        <v>0</v>
      </c>
      <c r="F5" s="762">
        <v>0.01</v>
      </c>
      <c r="G5" s="513">
        <v>0.01</v>
      </c>
      <c r="H5" s="513">
        <v>0.01</v>
      </c>
      <c r="I5" s="513">
        <v>0.01</v>
      </c>
      <c r="J5" s="513">
        <v>0.01</v>
      </c>
    </row>
    <row r="6" spans="2:12">
      <c r="B6" s="604" t="s">
        <v>1652</v>
      </c>
      <c r="C6" s="602"/>
      <c r="D6" s="761">
        <v>200000</v>
      </c>
      <c r="E6" s="761">
        <v>300000</v>
      </c>
      <c r="F6" s="761">
        <v>0</v>
      </c>
      <c r="G6" s="761">
        <v>0</v>
      </c>
      <c r="H6" s="761">
        <v>0</v>
      </c>
      <c r="I6" s="761">
        <v>0</v>
      </c>
      <c r="J6" s="761">
        <v>0</v>
      </c>
      <c r="L6" s="337"/>
    </row>
    <row r="7" spans="2:12" ht="13.5" thickBot="1">
      <c r="B7" s="606"/>
      <c r="C7" s="421"/>
      <c r="D7" s="605"/>
      <c r="E7" s="428"/>
      <c r="F7" s="429"/>
      <c r="G7" s="429"/>
    </row>
    <row r="8" spans="2:12" ht="13.5" customHeight="1" thickBot="1">
      <c r="B8" s="851" t="s">
        <v>1689</v>
      </c>
      <c r="C8" s="852"/>
      <c r="D8" s="852"/>
      <c r="E8" s="852"/>
      <c r="F8" s="852"/>
      <c r="G8" s="852"/>
      <c r="H8" s="852"/>
      <c r="I8" s="852"/>
      <c r="J8" s="853"/>
    </row>
    <row r="9" spans="2:12" ht="13.5" thickBot="1">
      <c r="B9" s="681"/>
      <c r="C9" s="682"/>
      <c r="D9" s="683" t="s">
        <v>1679</v>
      </c>
      <c r="E9" s="684" t="s">
        <v>1576</v>
      </c>
      <c r="F9" s="684" t="s">
        <v>1577</v>
      </c>
      <c r="G9" s="684" t="s">
        <v>1578</v>
      </c>
      <c r="H9" s="785" t="s">
        <v>1579</v>
      </c>
      <c r="I9" s="786" t="s">
        <v>1580</v>
      </c>
      <c r="J9" s="685"/>
    </row>
    <row r="10" spans="2:12">
      <c r="B10" s="596" t="s">
        <v>1735</v>
      </c>
      <c r="C10" s="679"/>
      <c r="D10" s="783"/>
      <c r="E10" s="783"/>
      <c r="F10" s="783">
        <v>70</v>
      </c>
      <c r="G10" s="783">
        <v>70</v>
      </c>
      <c r="H10" s="783">
        <v>70</v>
      </c>
      <c r="I10" s="783">
        <v>70</v>
      </c>
      <c r="J10" s="901"/>
    </row>
    <row r="11" spans="2:12">
      <c r="B11" s="597" t="s">
        <v>1736</v>
      </c>
      <c r="C11" s="680"/>
      <c r="D11" s="784"/>
      <c r="E11" s="784">
        <v>112</v>
      </c>
      <c r="F11" s="784">
        <v>110</v>
      </c>
      <c r="G11" s="784">
        <v>110</v>
      </c>
      <c r="H11" s="784">
        <v>110</v>
      </c>
      <c r="I11" s="784">
        <v>110</v>
      </c>
      <c r="J11" s="902"/>
    </row>
    <row r="12" spans="2:12">
      <c r="B12" s="598" t="s">
        <v>1737</v>
      </c>
      <c r="C12" s="680"/>
      <c r="D12" s="784"/>
      <c r="E12" s="784">
        <v>205</v>
      </c>
      <c r="F12" s="784">
        <v>480</v>
      </c>
      <c r="G12" s="784">
        <v>500</v>
      </c>
      <c r="H12" s="784">
        <v>500</v>
      </c>
      <c r="I12" s="784">
        <v>500</v>
      </c>
      <c r="J12" s="902"/>
    </row>
    <row r="13" spans="2:12">
      <c r="B13" s="598" t="s">
        <v>1738</v>
      </c>
      <c r="C13" s="680"/>
      <c r="D13" s="784"/>
      <c r="E13" s="789">
        <v>0</v>
      </c>
      <c r="F13" s="789">
        <v>0</v>
      </c>
      <c r="G13" s="789">
        <v>0</v>
      </c>
      <c r="H13" s="789">
        <v>0</v>
      </c>
      <c r="I13" s="789">
        <v>0</v>
      </c>
      <c r="J13" s="790"/>
    </row>
    <row r="14" spans="2:12" ht="13.5" thickBot="1">
      <c r="B14" s="598" t="s">
        <v>1739</v>
      </c>
      <c r="C14" s="678"/>
      <c r="D14" s="752"/>
      <c r="E14" s="789">
        <v>0</v>
      </c>
      <c r="F14" s="789">
        <v>0</v>
      </c>
      <c r="G14" s="789">
        <v>0</v>
      </c>
      <c r="H14" s="789">
        <v>0</v>
      </c>
      <c r="I14" s="789">
        <v>0</v>
      </c>
      <c r="J14" s="790"/>
    </row>
    <row r="15" spans="2:12" ht="13.5" thickBot="1">
      <c r="B15" s="599" t="s">
        <v>1636</v>
      </c>
      <c r="C15" s="674"/>
      <c r="D15" s="737">
        <f>SUM(D10:D14)</f>
        <v>0</v>
      </c>
      <c r="E15" s="738">
        <f>SUM(E10:E14)</f>
        <v>317</v>
      </c>
      <c r="F15" s="738">
        <f t="shared" ref="F15:J15" si="0">SUM(F10:F14)</f>
        <v>660</v>
      </c>
      <c r="G15" s="738">
        <f t="shared" si="0"/>
        <v>680</v>
      </c>
      <c r="H15" s="738">
        <f t="shared" si="0"/>
        <v>680</v>
      </c>
      <c r="I15" s="738">
        <f t="shared" si="0"/>
        <v>680</v>
      </c>
      <c r="J15" s="739">
        <f t="shared" si="0"/>
        <v>0</v>
      </c>
    </row>
    <row r="16" spans="2:12" ht="13.5" thickBot="1">
      <c r="B16" s="599" t="s">
        <v>1581</v>
      </c>
      <c r="C16" s="674"/>
      <c r="D16" s="675">
        <f t="shared" ref="D16:J16" si="1">ROUND(D11/2,0)+SUM(D12:D14)</f>
        <v>0</v>
      </c>
      <c r="E16" s="676">
        <f t="shared" si="1"/>
        <v>261</v>
      </c>
      <c r="F16" s="676">
        <f t="shared" si="1"/>
        <v>535</v>
      </c>
      <c r="G16" s="676">
        <f t="shared" si="1"/>
        <v>555</v>
      </c>
      <c r="H16" s="676">
        <f t="shared" si="1"/>
        <v>555</v>
      </c>
      <c r="I16" s="676">
        <f t="shared" si="1"/>
        <v>555</v>
      </c>
      <c r="J16" s="677">
        <f t="shared" si="1"/>
        <v>0</v>
      </c>
    </row>
    <row r="17" spans="2:17">
      <c r="B17" s="740" t="s">
        <v>1691</v>
      </c>
      <c r="C17" s="741"/>
      <c r="D17" s="783">
        <v>0</v>
      </c>
      <c r="E17" s="789">
        <v>17</v>
      </c>
      <c r="F17" s="789">
        <v>30</v>
      </c>
      <c r="G17" s="789">
        <v>30</v>
      </c>
      <c r="H17" s="789">
        <v>30</v>
      </c>
      <c r="I17" s="789">
        <v>30</v>
      </c>
      <c r="J17" s="790"/>
    </row>
    <row r="18" spans="2:17">
      <c r="B18" s="673" t="s">
        <v>1690</v>
      </c>
      <c r="C18" s="678"/>
      <c r="D18" s="784">
        <v>0</v>
      </c>
      <c r="E18" s="789">
        <v>1</v>
      </c>
      <c r="F18" s="789">
        <v>2</v>
      </c>
      <c r="G18" s="789">
        <v>2</v>
      </c>
      <c r="H18" s="789">
        <v>2</v>
      </c>
      <c r="I18" s="789">
        <v>2</v>
      </c>
      <c r="J18" s="790"/>
    </row>
    <row r="19" spans="2:17">
      <c r="B19" s="673" t="s">
        <v>1688</v>
      </c>
      <c r="C19" s="678"/>
      <c r="D19" s="784">
        <v>0</v>
      </c>
      <c r="E19" s="789">
        <v>134</v>
      </c>
      <c r="F19" s="789">
        <v>280</v>
      </c>
      <c r="G19" s="789">
        <v>280</v>
      </c>
      <c r="H19" s="789">
        <v>280</v>
      </c>
      <c r="I19" s="789">
        <v>280</v>
      </c>
      <c r="J19" s="790"/>
    </row>
    <row r="20" spans="2:17">
      <c r="B20" s="742" t="s">
        <v>1620</v>
      </c>
      <c r="C20" s="680"/>
      <c r="D20" s="754"/>
      <c r="E20" s="753"/>
      <c r="F20" s="762">
        <v>0</v>
      </c>
      <c r="G20" s="762">
        <v>0</v>
      </c>
      <c r="H20" s="762">
        <v>0</v>
      </c>
      <c r="I20" s="762">
        <v>0</v>
      </c>
      <c r="J20" s="755"/>
    </row>
    <row r="21" spans="2:17">
      <c r="B21" s="742" t="s">
        <v>1653</v>
      </c>
      <c r="C21" s="680"/>
      <c r="D21" s="756">
        <v>0</v>
      </c>
      <c r="E21" s="753"/>
      <c r="F21" s="753"/>
      <c r="G21" s="753"/>
      <c r="H21" s="753"/>
      <c r="I21" s="753"/>
      <c r="J21" s="755"/>
    </row>
    <row r="22" spans="2:17" ht="13.5" thickBot="1">
      <c r="B22" s="744" t="s">
        <v>1654</v>
      </c>
      <c r="C22" s="743"/>
      <c r="D22" s="757">
        <v>0</v>
      </c>
      <c r="E22" s="758"/>
      <c r="F22" s="758"/>
      <c r="G22" s="758"/>
      <c r="H22" s="758"/>
      <c r="I22" s="758"/>
      <c r="J22" s="759"/>
    </row>
    <row r="23" spans="2:17">
      <c r="B23" s="486"/>
      <c r="C23" s="112"/>
      <c r="D23" s="112"/>
      <c r="E23" s="112"/>
      <c r="F23" s="112"/>
      <c r="G23" s="112"/>
      <c r="K23" s="115"/>
      <c r="L23" s="115"/>
      <c r="M23" s="115"/>
      <c r="N23" s="415"/>
    </row>
    <row r="24" spans="2:17">
      <c r="B24" s="604" t="s">
        <v>1575</v>
      </c>
      <c r="C24" s="602"/>
      <c r="D24" s="696" t="s">
        <v>1707</v>
      </c>
      <c r="E24" s="787">
        <v>0.5</v>
      </c>
      <c r="F24" s="787">
        <v>0.5</v>
      </c>
      <c r="G24" s="787">
        <v>0.5</v>
      </c>
      <c r="H24" s="787">
        <v>0.5</v>
      </c>
      <c r="I24" s="787">
        <v>0.5</v>
      </c>
      <c r="J24" s="787">
        <v>0.5</v>
      </c>
    </row>
    <row r="25" spans="2:17">
      <c r="B25" s="604" t="s">
        <v>1573</v>
      </c>
      <c r="C25" s="602"/>
      <c r="D25" s="696" t="s">
        <v>1707</v>
      </c>
      <c r="E25" s="787">
        <v>0.85</v>
      </c>
      <c r="F25" s="787">
        <v>0.85</v>
      </c>
      <c r="G25" s="787">
        <v>0.85</v>
      </c>
      <c r="H25" s="787">
        <v>0.85</v>
      </c>
      <c r="I25" s="787">
        <v>0.85</v>
      </c>
      <c r="J25" s="787">
        <v>0.85</v>
      </c>
    </row>
    <row r="26" spans="2:17">
      <c r="B26" s="604" t="s">
        <v>1574</v>
      </c>
      <c r="C26" s="602"/>
      <c r="D26" s="696" t="s">
        <v>1707</v>
      </c>
      <c r="E26" s="787">
        <v>0.85</v>
      </c>
      <c r="F26" s="787">
        <v>0.85</v>
      </c>
      <c r="G26" s="787">
        <v>0.85</v>
      </c>
      <c r="H26" s="787">
        <v>0.85</v>
      </c>
      <c r="I26" s="787">
        <v>0.85</v>
      </c>
      <c r="J26" s="787">
        <v>0.85</v>
      </c>
      <c r="K26" s="114"/>
      <c r="L26" s="412"/>
      <c r="M26" s="114"/>
      <c r="N26" s="413"/>
      <c r="O26" s="414"/>
    </row>
    <row r="27" spans="2:17">
      <c r="B27" s="606"/>
      <c r="C27" s="421"/>
      <c r="D27" s="605"/>
      <c r="E27" s="428"/>
      <c r="F27" s="429"/>
      <c r="G27" s="429"/>
    </row>
    <row r="28" spans="2:17">
      <c r="C28" s="112"/>
      <c r="D28" s="112"/>
      <c r="E28" s="112"/>
    </row>
    <row r="31" spans="2:17" hidden="1" outlineLevel="1">
      <c r="B31" s="424" t="s">
        <v>1582</v>
      </c>
      <c r="C31" s="424"/>
      <c r="D31" s="115">
        <f>IF(D16&gt;999,3,IF(D16&gt;700,2.5,IF(D16&gt;399,2,1)))</f>
        <v>1</v>
      </c>
      <c r="J31" s="419"/>
      <c r="K31" s="419"/>
      <c r="L31" s="419"/>
      <c r="M31" s="419"/>
      <c r="N31" s="419"/>
      <c r="O31" s="420"/>
      <c r="P31" s="420"/>
      <c r="Q31" s="120"/>
    </row>
    <row r="32" spans="2:17" hidden="1" outlineLevel="1">
      <c r="B32" s="424" t="s">
        <v>1583</v>
      </c>
      <c r="C32" s="424"/>
      <c r="D32" s="115">
        <f>IF(D16&gt;399,2.5,2)</f>
        <v>2</v>
      </c>
      <c r="J32" s="422"/>
      <c r="K32" s="419"/>
      <c r="L32" s="419"/>
      <c r="M32" s="419"/>
      <c r="N32" s="416"/>
      <c r="O32" s="417"/>
      <c r="P32" s="417"/>
      <c r="Q32" s="423"/>
    </row>
    <row r="33" spans="2:17" hidden="1" outlineLevel="1">
      <c r="B33" s="424" t="s">
        <v>1584</v>
      </c>
      <c r="C33" s="424"/>
      <c r="D33" s="115">
        <f>Calculations!B65</f>
        <v>1</v>
      </c>
      <c r="J33" s="422"/>
      <c r="K33" s="421"/>
      <c r="L33" s="421"/>
      <c r="M33" s="419"/>
      <c r="N33" s="416"/>
      <c r="O33" s="417"/>
      <c r="P33" s="417"/>
      <c r="Q33" s="423"/>
    </row>
    <row r="34" spans="2:17" hidden="1" outlineLevel="1">
      <c r="B34" s="424" t="s">
        <v>1585</v>
      </c>
      <c r="C34" s="424"/>
      <c r="D34" s="115">
        <f>IF(D16&lt;=200,0.5,IF(AND(D16&lt;=400,D16&gt;200),0.5,IF(AND(D16&lt;=549,D16&gt;400),1,IF(AND(D16&lt;=600,D16&gt;549),1.5,IF(AND(D16&lt;=1000,D16&gt;600),1.5,1.5)))))</f>
        <v>0.5</v>
      </c>
      <c r="J34" s="422"/>
      <c r="K34" s="421"/>
      <c r="L34" s="421"/>
      <c r="M34" s="419"/>
      <c r="N34" s="416"/>
      <c r="O34" s="417"/>
      <c r="P34" s="417"/>
      <c r="Q34" s="423"/>
    </row>
    <row r="35" spans="2:17" hidden="1" outlineLevel="1">
      <c r="B35" s="424" t="s">
        <v>1586</v>
      </c>
      <c r="C35" s="424"/>
      <c r="D35" s="115">
        <f>IF(D16&lt;=200,1,IF(AND(D16&lt;=400,D16&gt;200),1.5,IF(AND(D16&lt;=549,D16&gt;400),2,IF(AND(D16&lt;=600,D16&gt;549),2.5,IF(AND(D16&lt;=1000,D16&gt;600),3.5,3)))))</f>
        <v>1</v>
      </c>
      <c r="J35" s="422"/>
      <c r="K35" s="421"/>
      <c r="L35" s="421"/>
      <c r="M35" s="419"/>
      <c r="N35" s="416"/>
      <c r="O35" s="418"/>
      <c r="P35" s="417"/>
      <c r="Q35" s="423"/>
    </row>
    <row r="36" spans="2:17" collapsed="1">
      <c r="J36" s="422"/>
      <c r="K36" s="421"/>
      <c r="L36" s="421"/>
      <c r="M36" s="419"/>
      <c r="N36" s="416"/>
      <c r="O36" s="418"/>
      <c r="P36" s="417"/>
      <c r="Q36" s="423"/>
    </row>
    <row r="37" spans="2:17">
      <c r="J37" s="422"/>
      <c r="K37" s="421"/>
      <c r="L37" s="421"/>
      <c r="M37" s="419"/>
      <c r="N37" s="416"/>
      <c r="O37" s="417"/>
      <c r="P37" s="417"/>
      <c r="Q37" s="423"/>
    </row>
    <row r="38" spans="2:17">
      <c r="J38" s="120"/>
      <c r="K38" s="120"/>
      <c r="L38" s="120"/>
      <c r="M38" s="120"/>
      <c r="N38" s="120"/>
      <c r="O38" s="120"/>
      <c r="P38" s="120"/>
      <c r="Q38" s="120"/>
    </row>
    <row r="44" spans="2:17" hidden="1" outlineLevel="1">
      <c r="C44" t="s">
        <v>296</v>
      </c>
      <c r="D44" t="s">
        <v>1726</v>
      </c>
      <c r="E44" t="s">
        <v>1727</v>
      </c>
      <c r="F44" t="s">
        <v>104</v>
      </c>
    </row>
    <row r="45" spans="2:17" hidden="1" outlineLevel="1">
      <c r="B45" s="500" t="s">
        <v>281</v>
      </c>
      <c r="C45" t="s">
        <v>216</v>
      </c>
      <c r="D45" t="s">
        <v>209</v>
      </c>
      <c r="E45" t="s">
        <v>147</v>
      </c>
      <c r="F45" s="303" t="s">
        <v>148</v>
      </c>
    </row>
    <row r="46" spans="2:17" hidden="1" outlineLevel="1">
      <c r="B46" s="500" t="s">
        <v>298</v>
      </c>
      <c r="C46" t="s">
        <v>213</v>
      </c>
      <c r="D46" t="s">
        <v>214</v>
      </c>
      <c r="E46" t="s">
        <v>147</v>
      </c>
      <c r="F46" s="303" t="s">
        <v>148</v>
      </c>
    </row>
    <row r="47" spans="2:17" hidden="1" outlineLevel="1">
      <c r="B47" s="500" t="s">
        <v>282</v>
      </c>
      <c r="C47" t="s">
        <v>212</v>
      </c>
      <c r="D47" t="s">
        <v>211</v>
      </c>
      <c r="E47" t="s">
        <v>300</v>
      </c>
      <c r="F47" s="303" t="s">
        <v>303</v>
      </c>
    </row>
    <row r="48" spans="2:17" hidden="1" outlineLevel="1">
      <c r="B48" s="501" t="s">
        <v>1571</v>
      </c>
      <c r="C48" t="s">
        <v>215</v>
      </c>
      <c r="D48" t="s">
        <v>210</v>
      </c>
      <c r="E48" t="s">
        <v>301</v>
      </c>
      <c r="F48" s="303" t="s">
        <v>303</v>
      </c>
    </row>
    <row r="49" spans="2:6" hidden="1" outlineLevel="1">
      <c r="B49" s="500" t="s">
        <v>283</v>
      </c>
      <c r="C49" t="s">
        <v>215</v>
      </c>
      <c r="D49" t="s">
        <v>210</v>
      </c>
      <c r="E49" t="s">
        <v>301</v>
      </c>
      <c r="F49" s="303" t="s">
        <v>303</v>
      </c>
    </row>
    <row r="50" spans="2:6" hidden="1" outlineLevel="1"/>
    <row r="51" spans="2:6" collapsed="1"/>
  </sheetData>
  <sheetProtection password="C072" sheet="1" objects="1" scenarios="1"/>
  <mergeCells count="1">
    <mergeCell ref="B8:J8"/>
  </mergeCells>
  <dataValidations disablePrompts="1" count="1">
    <dataValidation type="list" allowBlank="1" showInputMessage="1" showErrorMessage="1" sqref="C28 C3">
      <formula1>$B$45:$B$49</formula1>
    </dataValidation>
  </dataValidations>
  <pageMargins left="0.7" right="0.7" top="0.75" bottom="0.75" header="0.3" footer="0.3"/>
  <pageSetup scale="9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F69"/>
  <sheetViews>
    <sheetView showGridLines="0" view="pageBreakPreview" topLeftCell="A19" zoomScale="60" zoomScaleNormal="100" workbookViewId="0">
      <selection activeCell="I23" sqref="I23"/>
    </sheetView>
  </sheetViews>
  <sheetFormatPr defaultRowHeight="12.75"/>
  <cols>
    <col min="1" max="1" width="47.42578125" bestFit="1" customWidth="1"/>
    <col min="2" max="6" width="10.42578125" style="843" bestFit="1" customWidth="1"/>
  </cols>
  <sheetData>
    <row r="2" spans="1:6">
      <c r="B2" s="847" t="s">
        <v>1576</v>
      </c>
      <c r="C2" s="847" t="s">
        <v>1577</v>
      </c>
      <c r="D2" s="847" t="s">
        <v>1578</v>
      </c>
      <c r="E2" s="847" t="s">
        <v>1579</v>
      </c>
      <c r="F2" s="847" t="s">
        <v>1580</v>
      </c>
    </row>
    <row r="4" spans="1:6">
      <c r="A4" s="845" t="s">
        <v>1659</v>
      </c>
    </row>
    <row r="5" spans="1:6">
      <c r="A5" t="s">
        <v>1660</v>
      </c>
      <c r="B5" s="843">
        <v>3000</v>
      </c>
      <c r="C5" s="843">
        <v>3000</v>
      </c>
      <c r="D5" s="843">
        <v>3000</v>
      </c>
      <c r="E5" s="843">
        <v>3000</v>
      </c>
      <c r="F5" s="843">
        <v>3000</v>
      </c>
    </row>
    <row r="6" spans="1:6">
      <c r="A6" t="s">
        <v>1660</v>
      </c>
      <c r="B6" s="843">
        <v>0</v>
      </c>
      <c r="C6" s="843">
        <v>0</v>
      </c>
      <c r="D6" s="843">
        <v>0</v>
      </c>
      <c r="E6" s="843">
        <v>0</v>
      </c>
      <c r="F6" s="843">
        <v>0</v>
      </c>
    </row>
    <row r="7" spans="1:6">
      <c r="A7" t="s">
        <v>1660</v>
      </c>
      <c r="B7" s="843">
        <v>0</v>
      </c>
      <c r="C7" s="843">
        <v>0</v>
      </c>
      <c r="D7" s="843">
        <v>0</v>
      </c>
      <c r="E7" s="843">
        <v>0</v>
      </c>
      <c r="F7" s="843">
        <v>0</v>
      </c>
    </row>
    <row r="8" spans="1:6">
      <c r="A8" t="s">
        <v>1660</v>
      </c>
      <c r="B8" s="843">
        <v>0</v>
      </c>
      <c r="C8" s="843">
        <v>0</v>
      </c>
      <c r="D8" s="843">
        <v>0</v>
      </c>
      <c r="E8" s="843">
        <v>0</v>
      </c>
      <c r="F8" s="843">
        <v>0</v>
      </c>
    </row>
    <row r="9" spans="1:6">
      <c r="A9" s="845" t="s">
        <v>1662</v>
      </c>
      <c r="B9" s="846">
        <v>3000</v>
      </c>
      <c r="C9" s="846">
        <v>3000</v>
      </c>
      <c r="D9" s="846">
        <v>3000</v>
      </c>
      <c r="E9" s="846">
        <v>3000</v>
      </c>
      <c r="F9" s="846">
        <v>3000</v>
      </c>
    </row>
    <row r="11" spans="1:6">
      <c r="A11" s="845" t="s">
        <v>133</v>
      </c>
    </row>
    <row r="12" spans="1:6">
      <c r="A12" t="s">
        <v>144</v>
      </c>
      <c r="B12" s="843">
        <v>1.25</v>
      </c>
      <c r="C12" s="843">
        <v>1.75</v>
      </c>
      <c r="D12" s="843">
        <v>1.75</v>
      </c>
      <c r="E12" s="843">
        <v>1.75</v>
      </c>
      <c r="F12" s="843">
        <v>1.75</v>
      </c>
    </row>
    <row r="13" spans="1:6">
      <c r="A13" t="s">
        <v>98</v>
      </c>
      <c r="B13" s="843">
        <v>10</v>
      </c>
      <c r="C13" s="843">
        <v>25</v>
      </c>
      <c r="D13" s="843">
        <v>25</v>
      </c>
      <c r="E13" s="843">
        <v>25</v>
      </c>
      <c r="F13" s="843">
        <v>25</v>
      </c>
    </row>
    <row r="14" spans="1:6">
      <c r="A14" t="s">
        <v>56</v>
      </c>
      <c r="B14" s="843">
        <v>0.25</v>
      </c>
      <c r="C14" s="843">
        <v>0.25</v>
      </c>
      <c r="D14" s="843">
        <v>0.25</v>
      </c>
      <c r="E14" s="843">
        <v>0.25</v>
      </c>
      <c r="F14" s="843">
        <v>0.25</v>
      </c>
    </row>
    <row r="15" spans="1:6">
      <c r="A15" t="s">
        <v>61</v>
      </c>
      <c r="B15" s="843">
        <v>0</v>
      </c>
      <c r="C15" s="843">
        <v>0</v>
      </c>
      <c r="D15" s="843">
        <v>0</v>
      </c>
      <c r="E15" s="843">
        <v>0</v>
      </c>
      <c r="F15" s="843">
        <v>0</v>
      </c>
    </row>
    <row r="16" spans="1:6">
      <c r="A16" t="s">
        <v>57</v>
      </c>
      <c r="B16" s="843">
        <v>1</v>
      </c>
      <c r="C16" s="843">
        <v>2</v>
      </c>
      <c r="D16" s="843">
        <v>2</v>
      </c>
      <c r="E16" s="843">
        <v>2</v>
      </c>
      <c r="F16" s="843">
        <v>2</v>
      </c>
    </row>
    <row r="17" spans="1:6">
      <c r="A17" t="s">
        <v>115</v>
      </c>
      <c r="B17" s="843">
        <v>0</v>
      </c>
      <c r="C17" s="843">
        <v>0</v>
      </c>
      <c r="D17" s="843">
        <v>0</v>
      </c>
      <c r="E17" s="843">
        <v>0</v>
      </c>
      <c r="F17" s="843">
        <v>0</v>
      </c>
    </row>
    <row r="18" spans="1:6">
      <c r="A18" t="s">
        <v>1673</v>
      </c>
      <c r="B18" s="843">
        <v>2</v>
      </c>
      <c r="C18" s="843">
        <v>2</v>
      </c>
      <c r="D18" s="843">
        <v>2</v>
      </c>
      <c r="E18" s="843">
        <v>2</v>
      </c>
      <c r="F18" s="843">
        <v>2</v>
      </c>
    </row>
    <row r="19" spans="1:6">
      <c r="A19" t="s">
        <v>1708</v>
      </c>
    </row>
    <row r="20" spans="1:6">
      <c r="A20" t="s">
        <v>59</v>
      </c>
      <c r="B20" s="843">
        <v>1</v>
      </c>
      <c r="C20" s="843">
        <v>1</v>
      </c>
      <c r="D20" s="843">
        <v>1</v>
      </c>
      <c r="E20" s="843">
        <v>1</v>
      </c>
      <c r="F20" s="843">
        <v>1</v>
      </c>
    </row>
    <row r="21" spans="1:6">
      <c r="A21" t="s">
        <v>63</v>
      </c>
    </row>
    <row r="22" spans="1:6">
      <c r="A22" t="s">
        <v>62</v>
      </c>
      <c r="B22" s="843">
        <v>0</v>
      </c>
      <c r="C22" s="843">
        <v>0</v>
      </c>
      <c r="D22" s="843">
        <v>0</v>
      </c>
      <c r="E22" s="843">
        <v>0</v>
      </c>
      <c r="F22" s="843">
        <v>0</v>
      </c>
    </row>
    <row r="23" spans="1:6">
      <c r="A23" t="s">
        <v>1741</v>
      </c>
      <c r="B23" s="843">
        <v>0.4</v>
      </c>
      <c r="C23" s="843">
        <v>0.4</v>
      </c>
      <c r="D23" s="843">
        <v>0.4</v>
      </c>
      <c r="E23" s="843">
        <v>0.4</v>
      </c>
      <c r="F23" s="843">
        <v>0.4</v>
      </c>
    </row>
    <row r="24" spans="1:6">
      <c r="A24" t="s">
        <v>1742</v>
      </c>
      <c r="B24" s="843">
        <v>0.2</v>
      </c>
      <c r="C24" s="843">
        <v>0.2</v>
      </c>
      <c r="D24" s="843">
        <v>0.2</v>
      </c>
      <c r="E24" s="843">
        <v>0.2</v>
      </c>
      <c r="F24" s="843">
        <v>0.2</v>
      </c>
    </row>
    <row r="25" spans="1:6">
      <c r="A25" t="s">
        <v>58</v>
      </c>
    </row>
    <row r="26" spans="1:6">
      <c r="A26" t="s">
        <v>139</v>
      </c>
      <c r="B26" s="843">
        <v>0</v>
      </c>
      <c r="C26" s="843">
        <v>0</v>
      </c>
      <c r="D26" s="843">
        <v>0</v>
      </c>
      <c r="E26" s="843">
        <v>0</v>
      </c>
      <c r="F26" s="843">
        <v>0</v>
      </c>
    </row>
    <row r="27" spans="1:6">
      <c r="A27" t="s">
        <v>933</v>
      </c>
      <c r="B27" s="843">
        <v>0</v>
      </c>
      <c r="C27" s="843">
        <v>0</v>
      </c>
      <c r="D27" s="843">
        <v>0</v>
      </c>
      <c r="E27" s="843">
        <v>0</v>
      </c>
      <c r="F27" s="843">
        <v>0</v>
      </c>
    </row>
    <row r="28" spans="1:6">
      <c r="A28" s="845" t="s">
        <v>134</v>
      </c>
      <c r="B28" s="846">
        <v>16.100000000000001</v>
      </c>
      <c r="C28" s="846">
        <v>32.6</v>
      </c>
      <c r="D28" s="846">
        <v>32.6</v>
      </c>
      <c r="E28" s="846">
        <v>32.6</v>
      </c>
      <c r="F28" s="846">
        <v>32.6</v>
      </c>
    </row>
    <row r="30" spans="1:6">
      <c r="A30" s="845" t="s">
        <v>222</v>
      </c>
    </row>
    <row r="31" spans="1:6">
      <c r="A31" t="s">
        <v>71</v>
      </c>
      <c r="B31" s="843">
        <v>0</v>
      </c>
      <c r="C31" s="843">
        <v>0</v>
      </c>
      <c r="D31" s="843">
        <v>0</v>
      </c>
      <c r="E31" s="843">
        <v>0</v>
      </c>
      <c r="F31" s="843">
        <v>0</v>
      </c>
    </row>
    <row r="32" spans="1:6">
      <c r="A32" t="s">
        <v>990</v>
      </c>
      <c r="B32" s="843">
        <v>0</v>
      </c>
      <c r="C32" s="843">
        <v>0</v>
      </c>
      <c r="D32" s="843">
        <v>0</v>
      </c>
      <c r="E32" s="843">
        <v>0</v>
      </c>
      <c r="F32" s="843">
        <v>0</v>
      </c>
    </row>
    <row r="33" spans="1:6">
      <c r="A33" t="s">
        <v>991</v>
      </c>
      <c r="B33" s="843">
        <v>1</v>
      </c>
      <c r="C33" s="843">
        <v>1</v>
      </c>
      <c r="D33" s="843">
        <v>1</v>
      </c>
      <c r="E33" s="843">
        <v>1</v>
      </c>
      <c r="F33" s="843">
        <v>1</v>
      </c>
    </row>
    <row r="34" spans="1:6">
      <c r="A34" t="s">
        <v>995</v>
      </c>
      <c r="B34" s="843">
        <v>0</v>
      </c>
      <c r="C34" s="843">
        <v>0</v>
      </c>
      <c r="D34" s="843">
        <v>0</v>
      </c>
      <c r="E34" s="843">
        <v>0</v>
      </c>
      <c r="F34" s="843">
        <v>0</v>
      </c>
    </row>
    <row r="35" spans="1:6">
      <c r="A35" t="s">
        <v>992</v>
      </c>
    </row>
    <row r="36" spans="1:6">
      <c r="A36" t="s">
        <v>988</v>
      </c>
      <c r="B36" s="843">
        <v>0</v>
      </c>
      <c r="C36" s="843">
        <v>0</v>
      </c>
      <c r="D36" s="843">
        <v>0</v>
      </c>
      <c r="E36" s="843">
        <v>0</v>
      </c>
      <c r="F36" s="843">
        <v>0</v>
      </c>
    </row>
    <row r="37" spans="1:6">
      <c r="A37" t="s">
        <v>989</v>
      </c>
      <c r="B37" s="843">
        <v>0</v>
      </c>
      <c r="C37" s="843">
        <v>0</v>
      </c>
      <c r="D37" s="843">
        <v>0</v>
      </c>
      <c r="E37" s="843">
        <v>0</v>
      </c>
      <c r="F37" s="843">
        <v>0</v>
      </c>
    </row>
    <row r="38" spans="1:6">
      <c r="A38" t="s">
        <v>1529</v>
      </c>
      <c r="B38" s="843">
        <v>1</v>
      </c>
      <c r="C38" s="843">
        <v>1</v>
      </c>
      <c r="D38" s="843">
        <v>1</v>
      </c>
      <c r="E38" s="843">
        <v>1</v>
      </c>
      <c r="F38" s="843">
        <v>1</v>
      </c>
    </row>
    <row r="39" spans="1:6">
      <c r="A39" t="s">
        <v>220</v>
      </c>
      <c r="B39" s="843">
        <v>0</v>
      </c>
      <c r="C39" s="843">
        <v>0</v>
      </c>
      <c r="D39" s="843">
        <v>0</v>
      </c>
      <c r="E39" s="843">
        <v>0</v>
      </c>
      <c r="F39" s="843">
        <v>0</v>
      </c>
    </row>
    <row r="40" spans="1:6">
      <c r="A40" t="s">
        <v>993</v>
      </c>
      <c r="B40" s="843">
        <v>0</v>
      </c>
      <c r="C40" s="843">
        <v>0</v>
      </c>
      <c r="D40" s="843">
        <v>0</v>
      </c>
      <c r="E40" s="843">
        <v>0</v>
      </c>
      <c r="F40" s="843">
        <v>0</v>
      </c>
    </row>
    <row r="41" spans="1:6">
      <c r="A41" t="s">
        <v>994</v>
      </c>
      <c r="B41" s="843">
        <v>0</v>
      </c>
      <c r="C41" s="843">
        <v>0</v>
      </c>
      <c r="D41" s="843">
        <v>0</v>
      </c>
      <c r="E41" s="843">
        <v>0</v>
      </c>
      <c r="F41" s="843">
        <v>0</v>
      </c>
    </row>
    <row r="42" spans="1:6">
      <c r="A42" t="s">
        <v>996</v>
      </c>
      <c r="B42" s="843">
        <v>0</v>
      </c>
      <c r="C42" s="843">
        <v>0</v>
      </c>
      <c r="D42" s="843">
        <v>0</v>
      </c>
      <c r="E42" s="843">
        <v>0</v>
      </c>
      <c r="F42" s="843">
        <v>0</v>
      </c>
    </row>
    <row r="43" spans="1:6">
      <c r="A43" t="s">
        <v>1745</v>
      </c>
      <c r="B43" s="843">
        <v>0</v>
      </c>
      <c r="C43" s="843">
        <v>1</v>
      </c>
      <c r="D43" s="843">
        <v>1</v>
      </c>
      <c r="E43" s="843">
        <v>1</v>
      </c>
      <c r="F43" s="843">
        <v>1</v>
      </c>
    </row>
    <row r="44" spans="1:6">
      <c r="A44" t="s">
        <v>1746</v>
      </c>
      <c r="B44" s="843">
        <v>0</v>
      </c>
      <c r="C44" s="843">
        <v>6</v>
      </c>
      <c r="D44" s="843">
        <v>6</v>
      </c>
      <c r="E44" s="843">
        <v>6</v>
      </c>
      <c r="F44" s="843">
        <v>5</v>
      </c>
    </row>
    <row r="45" spans="1:6">
      <c r="A45" s="845" t="s">
        <v>223</v>
      </c>
      <c r="B45" s="846">
        <v>2</v>
      </c>
      <c r="C45" s="846">
        <v>9</v>
      </c>
      <c r="D45" s="846">
        <v>9</v>
      </c>
      <c r="E45" s="846">
        <v>9</v>
      </c>
      <c r="F45" s="846">
        <v>8</v>
      </c>
    </row>
    <row r="47" spans="1:6">
      <c r="A47" s="845" t="s">
        <v>135</v>
      </c>
    </row>
    <row r="48" spans="1:6">
      <c r="A48" t="s">
        <v>296</v>
      </c>
      <c r="B48" s="843">
        <v>1</v>
      </c>
      <c r="C48" s="843">
        <v>1</v>
      </c>
      <c r="D48" s="843">
        <v>1</v>
      </c>
      <c r="E48" s="843">
        <v>1</v>
      </c>
      <c r="F48" s="843">
        <v>1</v>
      </c>
    </row>
    <row r="49" spans="1:6">
      <c r="A49" t="s">
        <v>297</v>
      </c>
      <c r="B49" s="843">
        <v>1</v>
      </c>
      <c r="C49" s="843">
        <v>1</v>
      </c>
      <c r="D49" s="843">
        <v>1</v>
      </c>
      <c r="E49" s="843">
        <v>1</v>
      </c>
      <c r="F49" s="843">
        <v>1</v>
      </c>
    </row>
    <row r="50" spans="1:6">
      <c r="A50" t="s">
        <v>103</v>
      </c>
      <c r="B50" s="843">
        <v>0</v>
      </c>
      <c r="C50" s="843">
        <v>0</v>
      </c>
      <c r="D50" s="843">
        <v>0</v>
      </c>
      <c r="E50" s="843">
        <v>0</v>
      </c>
      <c r="F50" s="843">
        <v>0</v>
      </c>
    </row>
    <row r="51" spans="1:6">
      <c r="A51" t="s">
        <v>104</v>
      </c>
      <c r="B51" s="843">
        <v>1</v>
      </c>
      <c r="C51" s="843">
        <v>1</v>
      </c>
      <c r="D51" s="843">
        <v>1</v>
      </c>
      <c r="E51" s="843">
        <v>1</v>
      </c>
      <c r="F51" s="843">
        <v>1</v>
      </c>
    </row>
    <row r="52" spans="1:6">
      <c r="A52" s="845" t="s">
        <v>136</v>
      </c>
      <c r="B52" s="846">
        <v>3</v>
      </c>
      <c r="C52" s="846">
        <v>3</v>
      </c>
      <c r="D52" s="846">
        <v>3</v>
      </c>
      <c r="E52" s="846">
        <v>3</v>
      </c>
      <c r="F52" s="846">
        <v>3</v>
      </c>
    </row>
    <row r="54" spans="1:6">
      <c r="A54" s="845" t="s">
        <v>137</v>
      </c>
    </row>
    <row r="55" spans="1:6">
      <c r="A55" t="s">
        <v>1714</v>
      </c>
    </row>
    <row r="56" spans="1:6">
      <c r="A56" t="s">
        <v>1715</v>
      </c>
    </row>
    <row r="57" spans="1:6">
      <c r="A57" t="s">
        <v>1716</v>
      </c>
      <c r="B57" s="843">
        <v>0</v>
      </c>
      <c r="C57" s="843">
        <v>0</v>
      </c>
      <c r="D57" s="843">
        <v>0</v>
      </c>
      <c r="E57" s="843">
        <v>0</v>
      </c>
      <c r="F57" s="843">
        <v>0</v>
      </c>
    </row>
    <row r="58" spans="1:6">
      <c r="A58" t="s">
        <v>1717</v>
      </c>
      <c r="B58" s="843">
        <v>1</v>
      </c>
      <c r="C58" s="843">
        <v>1</v>
      </c>
      <c r="D58" s="843">
        <v>1</v>
      </c>
      <c r="E58" s="843">
        <v>1</v>
      </c>
      <c r="F58" s="843">
        <v>1</v>
      </c>
    </row>
    <row r="59" spans="1:6">
      <c r="A59" t="s">
        <v>1718</v>
      </c>
      <c r="B59" s="843">
        <v>0</v>
      </c>
      <c r="C59" s="843">
        <v>0</v>
      </c>
      <c r="D59" s="843">
        <v>0</v>
      </c>
      <c r="E59" s="843">
        <v>0</v>
      </c>
      <c r="F59" s="843">
        <v>0</v>
      </c>
    </row>
    <row r="60" spans="1:6">
      <c r="A60" t="s">
        <v>1719</v>
      </c>
      <c r="B60" s="843">
        <v>0</v>
      </c>
      <c r="C60" s="843">
        <v>0</v>
      </c>
      <c r="D60" s="843">
        <v>0</v>
      </c>
      <c r="E60" s="843">
        <v>0</v>
      </c>
      <c r="F60" s="843">
        <v>0</v>
      </c>
    </row>
    <row r="61" spans="1:6">
      <c r="A61" t="s">
        <v>1720</v>
      </c>
      <c r="B61" s="843">
        <v>0</v>
      </c>
      <c r="C61" s="843">
        <v>0</v>
      </c>
      <c r="D61" s="843">
        <v>0</v>
      </c>
      <c r="E61" s="843">
        <v>0</v>
      </c>
      <c r="F61" s="843">
        <v>0</v>
      </c>
    </row>
    <row r="62" spans="1:6">
      <c r="A62" t="s">
        <v>1721</v>
      </c>
      <c r="B62" s="843">
        <v>0</v>
      </c>
      <c r="C62" s="843">
        <v>0</v>
      </c>
      <c r="D62" s="843">
        <v>0</v>
      </c>
      <c r="E62" s="843">
        <v>0</v>
      </c>
      <c r="F62" s="843">
        <v>0</v>
      </c>
    </row>
    <row r="63" spans="1:6">
      <c r="A63" t="s">
        <v>1722</v>
      </c>
      <c r="B63" s="843">
        <v>0</v>
      </c>
      <c r="C63" s="843">
        <v>0</v>
      </c>
      <c r="D63" s="843">
        <v>0</v>
      </c>
      <c r="E63" s="843">
        <v>0</v>
      </c>
      <c r="F63" s="843">
        <v>0</v>
      </c>
    </row>
    <row r="64" spans="1:6">
      <c r="A64" t="s">
        <v>1723</v>
      </c>
      <c r="B64" s="843">
        <v>0</v>
      </c>
      <c r="C64" s="843">
        <v>0</v>
      </c>
      <c r="D64" s="843">
        <v>0</v>
      </c>
      <c r="E64" s="843">
        <v>0</v>
      </c>
      <c r="F64" s="843">
        <v>0</v>
      </c>
    </row>
    <row r="65" spans="1:6">
      <c r="A65" t="s">
        <v>1724</v>
      </c>
      <c r="B65" s="843">
        <v>0</v>
      </c>
      <c r="C65" s="843">
        <v>0</v>
      </c>
      <c r="D65" s="843">
        <v>0</v>
      </c>
      <c r="E65" s="843">
        <v>0</v>
      </c>
      <c r="F65" s="843">
        <v>0</v>
      </c>
    </row>
    <row r="66" spans="1:6">
      <c r="A66" t="s">
        <v>1725</v>
      </c>
      <c r="B66" s="843">
        <v>0</v>
      </c>
      <c r="C66" s="843">
        <v>0</v>
      </c>
      <c r="D66" s="843">
        <v>0</v>
      </c>
      <c r="E66" s="843">
        <v>0</v>
      </c>
      <c r="F66" s="843">
        <v>0</v>
      </c>
    </row>
    <row r="67" spans="1:6">
      <c r="A67" s="845" t="s">
        <v>138</v>
      </c>
      <c r="B67" s="846">
        <v>1</v>
      </c>
      <c r="C67" s="846">
        <v>1</v>
      </c>
      <c r="D67" s="846">
        <v>1</v>
      </c>
      <c r="E67" s="846">
        <v>1</v>
      </c>
      <c r="F67" s="846">
        <v>1</v>
      </c>
    </row>
    <row r="69" spans="1:6">
      <c r="A69" s="845" t="s">
        <v>1661</v>
      </c>
      <c r="B69" s="846">
        <v>22.1</v>
      </c>
      <c r="C69" s="846">
        <v>45.6</v>
      </c>
      <c r="D69" s="846">
        <v>45.6</v>
      </c>
      <c r="E69" s="846">
        <v>45.6</v>
      </c>
      <c r="F69" s="846">
        <v>44.6</v>
      </c>
    </row>
  </sheetData>
  <pageMargins left="0.7" right="0.7" top="0.75" bottom="0.75" header="0.3" footer="0.3"/>
  <pageSetup scale="92" orientation="portrait" horizontalDpi="4294967293" verticalDpi="0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topLeftCell="A22" workbookViewId="0">
      <selection activeCell="A60" sqref="A60"/>
    </sheetView>
  </sheetViews>
  <sheetFormatPr defaultRowHeight="12.75"/>
  <cols>
    <col min="1" max="1" width="52.5703125" style="408" bestFit="1" customWidth="1"/>
    <col min="2" max="2" width="11.28515625" style="408" bestFit="1" customWidth="1"/>
    <col min="3" max="3" width="10.28515625" style="408" customWidth="1"/>
    <col min="4" max="4" width="14.85546875" customWidth="1"/>
    <col min="5" max="5" width="12.85546875" style="408" customWidth="1"/>
    <col min="6" max="7" width="12.5703125" customWidth="1"/>
    <col min="8" max="8" width="12.5703125" style="408" customWidth="1"/>
    <col min="9" max="9" width="19.140625" style="408" bestFit="1" customWidth="1"/>
    <col min="10" max="10" width="9.140625" style="408"/>
    <col min="11" max="11" width="28.85546875" style="408" bestFit="1" customWidth="1"/>
    <col min="12" max="12" width="9.140625" style="408"/>
  </cols>
  <sheetData>
    <row r="1" spans="1:8" ht="15">
      <c r="A1" s="494" t="s">
        <v>1631</v>
      </c>
      <c r="B1" s="433">
        <v>65944</v>
      </c>
      <c r="C1"/>
      <c r="D1" s="433">
        <f>B1*(1+Assumptions!E5)</f>
        <v>65944</v>
      </c>
      <c r="E1" s="433">
        <f>D1*(1+Assumptions!F5)</f>
        <v>66603.44</v>
      </c>
      <c r="F1" s="433">
        <f>E1*(1+Assumptions!G5)</f>
        <v>67269.474400000006</v>
      </c>
      <c r="G1" s="433">
        <f>F1*(1+Assumptions!H5)</f>
        <v>67942.169144000014</v>
      </c>
      <c r="H1" s="433">
        <f>G1*(1+Assumptions!I5)</f>
        <v>68621.590835440016</v>
      </c>
    </row>
    <row r="2" spans="1:8" ht="15">
      <c r="A2" s="494" t="s">
        <v>1632</v>
      </c>
      <c r="B2" s="433">
        <v>14723</v>
      </c>
      <c r="C2"/>
      <c r="D2" s="433">
        <f>B2*(1+Assumptions!E5)</f>
        <v>14723</v>
      </c>
      <c r="E2" s="433">
        <f>D2*(1+Assumptions!F5)</f>
        <v>14870.23</v>
      </c>
      <c r="F2" s="433">
        <f>E2*(1+Assumptions!G5)</f>
        <v>15018.9323</v>
      </c>
      <c r="G2" s="433">
        <f>F2*(1+Assumptions!H5)</f>
        <v>15169.121623000001</v>
      </c>
      <c r="H2" s="433">
        <f>G2*(1+Assumptions!I5)</f>
        <v>15320.81283923</v>
      </c>
    </row>
    <row r="3" spans="1:8" ht="15">
      <c r="A3" s="494" t="s">
        <v>1734</v>
      </c>
      <c r="B3" s="433">
        <v>90000</v>
      </c>
      <c r="C3"/>
      <c r="D3" s="433">
        <f>B3*(1+Assumptions!E5)</f>
        <v>90000</v>
      </c>
      <c r="E3" s="433">
        <f>D3*(1+Assumptions!F5)</f>
        <v>90900</v>
      </c>
      <c r="F3" s="433">
        <f>E3*(1+Assumptions!G5)</f>
        <v>91809</v>
      </c>
      <c r="G3" s="433">
        <f>F3*(1+Assumptions!H5)</f>
        <v>92727.09</v>
      </c>
      <c r="H3" s="433">
        <f>G3*(1+Assumptions!I5)</f>
        <v>93654.3609</v>
      </c>
    </row>
    <row r="4" spans="1:8" ht="15">
      <c r="A4" s="725" t="s">
        <v>1733</v>
      </c>
      <c r="B4" s="433">
        <v>40000</v>
      </c>
      <c r="C4"/>
      <c r="D4" s="433">
        <f>B4*(1+Assumptions!E5)</f>
        <v>40000</v>
      </c>
      <c r="E4" s="433">
        <f>D4*(1+Assumptions!F5)</f>
        <v>40400</v>
      </c>
      <c r="F4" s="433">
        <f>E4*(1+Assumptions!G5)</f>
        <v>40804</v>
      </c>
      <c r="G4" s="433">
        <f>F4*(1+Assumptions!H5)</f>
        <v>41212.04</v>
      </c>
      <c r="H4" s="433">
        <f>G4*(1+Assumptions!I5)</f>
        <v>41624.160400000001</v>
      </c>
    </row>
    <row r="5" spans="1:8" ht="15">
      <c r="A5" s="494"/>
      <c r="B5" s="433"/>
      <c r="C5"/>
      <c r="D5" s="433"/>
      <c r="E5" s="433"/>
      <c r="F5" s="433"/>
      <c r="G5" s="433"/>
      <c r="H5" s="433"/>
    </row>
    <row r="6" spans="1:8" ht="15">
      <c r="A6" s="494"/>
      <c r="B6" s="433"/>
      <c r="C6"/>
      <c r="D6" s="433"/>
      <c r="E6" s="433"/>
      <c r="F6" s="433"/>
      <c r="G6" s="433"/>
      <c r="H6" s="433"/>
    </row>
    <row r="7" spans="1:8" ht="15">
      <c r="A7" s="494"/>
      <c r="B7" s="433"/>
      <c r="C7"/>
      <c r="D7" s="433"/>
      <c r="E7" s="433"/>
      <c r="F7" s="433"/>
      <c r="G7" s="433"/>
      <c r="H7" s="433"/>
    </row>
    <row r="8" spans="1:8" ht="15">
      <c r="A8" s="494"/>
      <c r="B8" s="433"/>
      <c r="C8"/>
      <c r="D8" s="433"/>
      <c r="E8" s="433"/>
      <c r="F8" s="433"/>
      <c r="G8" s="433"/>
      <c r="H8" s="433"/>
    </row>
    <row r="9" spans="1:8" ht="15">
      <c r="A9" s="494"/>
      <c r="B9" s="433"/>
      <c r="C9"/>
      <c r="D9" s="433"/>
      <c r="E9" s="433"/>
      <c r="F9" s="433"/>
      <c r="G9" s="433"/>
      <c r="H9" s="433"/>
    </row>
    <row r="10" spans="1:8" ht="13.5" thickBot="1">
      <c r="A10"/>
      <c r="B10"/>
      <c r="C10"/>
    </row>
    <row r="11" spans="1:8" ht="15">
      <c r="A11" s="493" t="s">
        <v>1637</v>
      </c>
      <c r="B11" s="490">
        <f>B12+B13</f>
        <v>65944</v>
      </c>
      <c r="C11" s="120"/>
      <c r="D11" s="649">
        <f>D12+D13</f>
        <v>1944</v>
      </c>
      <c r="E11" s="649">
        <f t="shared" ref="E11:H11" si="0">E12+E13</f>
        <v>0</v>
      </c>
      <c r="F11" s="649">
        <f t="shared" si="0"/>
        <v>0</v>
      </c>
      <c r="G11" s="649">
        <f t="shared" si="0"/>
        <v>0</v>
      </c>
      <c r="H11" s="649">
        <f t="shared" si="0"/>
        <v>0</v>
      </c>
    </row>
    <row r="12" spans="1:8" ht="15">
      <c r="A12" s="491" t="s">
        <v>1604</v>
      </c>
      <c r="B12" s="431">
        <f>B70</f>
        <v>65944</v>
      </c>
      <c r="C12" s="433"/>
      <c r="D12" s="625">
        <f>D70</f>
        <v>0</v>
      </c>
      <c r="E12" s="625">
        <f t="shared" ref="E12:H12" si="1">E70</f>
        <v>0</v>
      </c>
      <c r="F12" s="625">
        <f t="shared" si="1"/>
        <v>0</v>
      </c>
      <c r="G12" s="625">
        <f t="shared" si="1"/>
        <v>0</v>
      </c>
      <c r="H12" s="625">
        <f t="shared" si="1"/>
        <v>0</v>
      </c>
    </row>
    <row r="13" spans="1:8" ht="15.75" thickBot="1">
      <c r="A13" s="492" t="s">
        <v>1605</v>
      </c>
      <c r="B13" s="432">
        <f>B117</f>
        <v>0</v>
      </c>
      <c r="C13" s="433"/>
      <c r="D13" s="720">
        <f>D117</f>
        <v>1944</v>
      </c>
      <c r="E13" s="720">
        <f t="shared" ref="E13:H13" si="2">E117</f>
        <v>0</v>
      </c>
      <c r="F13" s="720">
        <f t="shared" si="2"/>
        <v>0</v>
      </c>
      <c r="G13" s="720">
        <f t="shared" si="2"/>
        <v>0</v>
      </c>
      <c r="H13" s="720">
        <f t="shared" si="2"/>
        <v>0</v>
      </c>
    </row>
    <row r="14" spans="1:8" ht="13.5" thickBot="1">
      <c r="A14"/>
      <c r="B14"/>
      <c r="C14"/>
    </row>
    <row r="15" spans="1:8" ht="13.5" thickBot="1">
      <c r="A15" s="854" t="s">
        <v>1650</v>
      </c>
      <c r="B15" s="855"/>
      <c r="C15" s="855"/>
      <c r="D15" s="856"/>
    </row>
    <row r="16" spans="1:8" ht="13.5" thickBot="1">
      <c r="A16" s="502"/>
      <c r="B16" s="503" t="s">
        <v>1648</v>
      </c>
      <c r="C16" s="504" t="s">
        <v>1649</v>
      </c>
      <c r="D16" s="516" t="s">
        <v>1674</v>
      </c>
      <c r="E16" s="516" t="s">
        <v>1675</v>
      </c>
      <c r="F16" s="516" t="s">
        <v>1680</v>
      </c>
      <c r="G16" s="516" t="s">
        <v>1681</v>
      </c>
      <c r="H16" s="516" t="s">
        <v>1682</v>
      </c>
    </row>
    <row r="17" spans="1:8" ht="15">
      <c r="A17" s="438" t="s">
        <v>1643</v>
      </c>
      <c r="B17" s="505">
        <v>193</v>
      </c>
      <c r="C17" s="607">
        <f>Assumptions!D16</f>
        <v>0</v>
      </c>
      <c r="D17" s="686">
        <f>ROUND($B17*Assumptions!E16,0)</f>
        <v>50373</v>
      </c>
      <c r="E17" s="686">
        <f>ROUND($B17*Assumptions!F16,0)</f>
        <v>103255</v>
      </c>
      <c r="F17" s="686">
        <f>ROUND($B17*Assumptions!G16,0)</f>
        <v>107115</v>
      </c>
      <c r="G17" s="686">
        <f>ROUND($B17*Assumptions!H16,0)</f>
        <v>107115</v>
      </c>
      <c r="H17" s="686">
        <f>ROUND($B17*Assumptions!I16,0)</f>
        <v>107115</v>
      </c>
    </row>
    <row r="18" spans="1:8" ht="15">
      <c r="A18" s="438" t="s">
        <v>1640</v>
      </c>
      <c r="B18" s="505">
        <v>52</v>
      </c>
      <c r="C18" s="607">
        <f>Assumptions!D15</f>
        <v>0</v>
      </c>
      <c r="D18" s="666">
        <f>ROUND($B18*Assumptions!E15,0)</f>
        <v>16484</v>
      </c>
      <c r="E18" s="666">
        <f>ROUND($B18*Assumptions!F15,0)</f>
        <v>34320</v>
      </c>
      <c r="F18" s="666">
        <f>ROUND($B18*Assumptions!G15,0)</f>
        <v>35360</v>
      </c>
      <c r="G18" s="666">
        <f>ROUND($B18*Assumptions!H15,0)</f>
        <v>35360</v>
      </c>
      <c r="H18" s="666">
        <f>ROUND($B18*Assumptions!I15,0)</f>
        <v>35360</v>
      </c>
    </row>
    <row r="19" spans="1:8" ht="15">
      <c r="A19" s="438" t="s">
        <v>1644</v>
      </c>
      <c r="B19" s="506">
        <f>IF(Assumptions!C3="ES",95,IF(Assumptions!C3="K8",95,IF(Assumptions!C3="MS",95,IF(Assumptions!C3="6-12",95,0))))</f>
        <v>95</v>
      </c>
      <c r="C19" s="607">
        <f>Assumptions!F15</f>
        <v>660</v>
      </c>
      <c r="D19" s="666">
        <f>IF(Assumptions!$C$3="HS",0,(ROUND($B19*Assumptions!E18,0)))</f>
        <v>95</v>
      </c>
      <c r="E19" s="666">
        <f>IF(Assumptions!$C$3="HS",0,(ROUND($B19*Assumptions!F18,0)))</f>
        <v>190</v>
      </c>
      <c r="F19" s="666">
        <f>IF(Assumptions!$C$3="HS",0,(ROUND($B19*Assumptions!G18,0)))</f>
        <v>190</v>
      </c>
      <c r="G19" s="666">
        <f>IF(Assumptions!$C$3="HS",0,(ROUND($B19*Assumptions!H18,0)))</f>
        <v>190</v>
      </c>
      <c r="H19" s="666">
        <f>IF(Assumptions!$C$3="HS",0,(ROUND($B19*Assumptions!I18,0)))</f>
        <v>190</v>
      </c>
    </row>
    <row r="20" spans="1:8" ht="15">
      <c r="A20" s="438" t="s">
        <v>1633</v>
      </c>
      <c r="B20" s="505">
        <f>IF(Assumptions!C3="ES",ROUND(B1/4,0),IF(Assumptions!C3="K8",ROUND(B1/4,0),0))</f>
        <v>16486</v>
      </c>
      <c r="C20" s="607"/>
      <c r="D20" s="666">
        <f>IF(Assumptions!$C$3="HS",0,D1/4)</f>
        <v>16486</v>
      </c>
      <c r="E20" s="666">
        <f>IF(Assumptions!$C$3="HS",0,E1/4)</f>
        <v>16650.86</v>
      </c>
      <c r="F20" s="666">
        <f>IF(Assumptions!$C$3="HS",0,F1/4)</f>
        <v>16817.368600000002</v>
      </c>
      <c r="G20" s="666">
        <f>IF(Assumptions!$C$3="HS",0,G1/4)</f>
        <v>16985.542286000004</v>
      </c>
      <c r="H20" s="666">
        <f>IF(Assumptions!$C$3="HS",0,H1/4)</f>
        <v>17155.397708860004</v>
      </c>
    </row>
    <row r="21" spans="1:8" ht="15">
      <c r="A21" s="438" t="s">
        <v>1645</v>
      </c>
      <c r="B21" s="505">
        <v>69</v>
      </c>
      <c r="C21" s="607">
        <f>Assumptions!D16</f>
        <v>0</v>
      </c>
      <c r="D21" s="666">
        <f>ROUND($B21*Assumptions!E16,0)</f>
        <v>18009</v>
      </c>
      <c r="E21" s="666">
        <f>ROUND($B21*Assumptions!F16,0)</f>
        <v>36915</v>
      </c>
      <c r="F21" s="666">
        <f>ROUND($B21*Assumptions!G16,0)</f>
        <v>38295</v>
      </c>
      <c r="G21" s="666">
        <f>ROUND($B21*Assumptions!H16,0)</f>
        <v>38295</v>
      </c>
      <c r="H21" s="666">
        <f>ROUND($B21*Assumptions!I16,0)</f>
        <v>38295</v>
      </c>
    </row>
    <row r="22" spans="1:8" ht="15">
      <c r="A22" s="438" t="s">
        <v>1646</v>
      </c>
      <c r="B22" s="505">
        <v>22</v>
      </c>
      <c r="C22" s="607">
        <f>Assumptions!D15</f>
        <v>0</v>
      </c>
      <c r="D22" s="666">
        <f>ROUND($B22*Assumptions!E15,0)</f>
        <v>6974</v>
      </c>
      <c r="E22" s="666">
        <f>ROUND($B22*Assumptions!F15,0)</f>
        <v>14520</v>
      </c>
      <c r="F22" s="666">
        <f>ROUND($B22*Assumptions!G15,0)</f>
        <v>14960</v>
      </c>
      <c r="G22" s="666">
        <f>ROUND($B22*Assumptions!H15,0)</f>
        <v>14960</v>
      </c>
      <c r="H22" s="666">
        <f>ROUND($B22*Assumptions!I15,0)</f>
        <v>14960</v>
      </c>
    </row>
    <row r="23" spans="1:8" ht="15">
      <c r="A23" s="438" t="s">
        <v>1639</v>
      </c>
      <c r="B23" s="505">
        <f>(IF(Assumptions!D16&lt;=200,0.5,IF(AND(Assumptions!D16&lt;=400,Assumptions!D16&gt;200),1,IF(AND(Assumptions!D16&lt;=549,Assumptions!D16&gt;400),1,IF(AND(Assumptions!D16&lt;=600,Assumptions!D16&gt;549),2,IF(AND(Assumptions!D16&lt;=1000,Assumptions!D16&gt;600),2,3))))))*B1</f>
        <v>32972</v>
      </c>
      <c r="C23" s="607"/>
      <c r="D23" s="666">
        <f>IF(OR(Assumptions!$C$3="ES",Assumptions!$C$3="K8"),((IF(Assumptions!E16&lt;=200,0.5,IF(AND(Assumptions!E16&lt;=400,Assumptions!E16&gt;200),1,IF(AND(Assumptions!E16&lt;=549,Assumptions!E16&gt;400),1,IF(AND(Assumptions!E16&lt;=600,Assumptions!E16&gt;549),2,IF(AND(Assumptions!E16&lt;=1000,Assumptions!E16&gt;600),2,3))))))*D1),0)</f>
        <v>65944</v>
      </c>
      <c r="E23" s="666">
        <f>IF(OR(Assumptions!$C$3="ES",Assumptions!$C$3="K8"),((IF(Assumptions!F16&lt;=200,0.5,IF(AND(Assumptions!F16&lt;=400,Assumptions!F16&gt;200),1,IF(AND(Assumptions!F16&lt;=549,Assumptions!F16&gt;400),1,IF(AND(Assumptions!F16&lt;=600,Assumptions!F16&gt;549),2,IF(AND(Assumptions!F16&lt;=1000,Assumptions!F16&gt;600),2,3))))))*E1),0)</f>
        <v>66603.44</v>
      </c>
      <c r="F23" s="666">
        <f>IF(OR(Assumptions!$C$3="ES",Assumptions!$C$3="K8"),((IF(Assumptions!G16&lt;=200,0.5,IF(AND(Assumptions!G16&lt;=400,Assumptions!G16&gt;200),1,IF(AND(Assumptions!G16&lt;=549,Assumptions!G16&gt;400),1,IF(AND(Assumptions!G16&lt;=600,Assumptions!G16&gt;549),2,IF(AND(Assumptions!G16&lt;=1000,Assumptions!G16&gt;600),2,3))))))*F1),0)</f>
        <v>134538.94880000001</v>
      </c>
      <c r="G23" s="666">
        <f>IF(OR(Assumptions!$C$3="ES",Assumptions!$C$3="K8"),((IF(Assumptions!H16&lt;=200,0.5,IF(AND(Assumptions!H16&lt;=400,Assumptions!H16&gt;200),1,IF(AND(Assumptions!H16&lt;=549,Assumptions!H16&gt;400),1,IF(AND(Assumptions!H16&lt;=600,Assumptions!H16&gt;549),2,IF(AND(Assumptions!H16&lt;=1000,Assumptions!H16&gt;600),2,3))))))*G1),0)</f>
        <v>135884.33828800003</v>
      </c>
      <c r="H23" s="666">
        <f>IF(OR(Assumptions!$C$3="ES",Assumptions!$C$3="K8"),((IF(Assumptions!I16&lt;=200,0.5,IF(AND(Assumptions!I16&lt;=400,Assumptions!I16&gt;200),1,IF(AND(Assumptions!I16&lt;=549,Assumptions!I16&gt;400),1,IF(AND(Assumptions!I16&lt;=600,Assumptions!I16&gt;549),2,IF(AND(Assumptions!I16&lt;=1000,Assumptions!I16&gt;600),2,3))))))*H1),0)</f>
        <v>137243.18167088003</v>
      </c>
    </row>
    <row r="24" spans="1:8" ht="15">
      <c r="A24" s="438" t="s">
        <v>1647</v>
      </c>
      <c r="B24" s="505">
        <v>7</v>
      </c>
      <c r="C24" s="607">
        <f>SUM(Assumptions!D11:D13)</f>
        <v>0</v>
      </c>
      <c r="D24" s="666">
        <f>IF(OR(Assumptions!$C$3="ES",Assumptions!$C$3="K8"),(ROUND($B24*(SUM(Assumptions!E11:E13)),0)),0)</f>
        <v>2219</v>
      </c>
      <c r="E24" s="666">
        <f>IF(OR(Assumptions!$C$3="ES",Assumptions!$C$3="K8"),(ROUND($B24*(SUM(Assumptions!F11:F13)),0)),0)</f>
        <v>4130</v>
      </c>
      <c r="F24" s="666">
        <f>IF(OR(Assumptions!$C$3="ES",Assumptions!$C$3="K8"),(ROUND($B24*(SUM(Assumptions!G11:G13)),0)),0)</f>
        <v>4270</v>
      </c>
      <c r="G24" s="666">
        <f>IF(OR(Assumptions!$C$3="ES",Assumptions!$C$3="K8"),(ROUND($B24*(SUM(Assumptions!H11:H13)),0)),0)</f>
        <v>4270</v>
      </c>
      <c r="H24" s="666">
        <f>IF(OR(Assumptions!$C$3="ES",Assumptions!$C$3="K8"),(ROUND($B24*(SUM(Assumptions!I11:I13)),0)),0)</f>
        <v>4270</v>
      </c>
    </row>
    <row r="25" spans="1:8" ht="15">
      <c r="A25" s="438" t="s">
        <v>1641</v>
      </c>
      <c r="B25" s="505">
        <v>10</v>
      </c>
      <c r="C25" s="607">
        <f>SUM(Assumptions!D11:D14)</f>
        <v>0</v>
      </c>
      <c r="D25" s="666">
        <f>ROUND($B25*SUM(Assumptions!E11:E14),0)</f>
        <v>3170</v>
      </c>
      <c r="E25" s="666">
        <f>ROUND($B25*SUM(Assumptions!F11:F14),0)</f>
        <v>5900</v>
      </c>
      <c r="F25" s="666">
        <f>ROUND($B25*SUM(Assumptions!G11:G14),0)</f>
        <v>6100</v>
      </c>
      <c r="G25" s="666">
        <f>ROUND($B25*SUM(Assumptions!H11:H14),0)</f>
        <v>6100</v>
      </c>
      <c r="H25" s="666">
        <f>ROUND($B25*SUM(Assumptions!I11:I14),0)</f>
        <v>6100</v>
      </c>
    </row>
    <row r="26" spans="1:8" ht="15">
      <c r="A26" s="438" t="s">
        <v>1642</v>
      </c>
      <c r="B26" s="505">
        <v>6</v>
      </c>
      <c r="C26" s="607">
        <f>SUM(Assumptions!D15)</f>
        <v>0</v>
      </c>
      <c r="D26" s="666">
        <f>ROUND($B26*Assumptions!E15,0)</f>
        <v>1902</v>
      </c>
      <c r="E26" s="666">
        <f>ROUND($B26*Assumptions!F15,0)</f>
        <v>3960</v>
      </c>
      <c r="F26" s="666">
        <f>ROUND($B26*Assumptions!G15,0)</f>
        <v>4080</v>
      </c>
      <c r="G26" s="666">
        <f>ROUND($B26*Assumptions!H15,0)</f>
        <v>4080</v>
      </c>
      <c r="H26" s="666">
        <f>ROUND($B26*Assumptions!I15,0)</f>
        <v>4080</v>
      </c>
    </row>
    <row r="27" spans="1:8" ht="15">
      <c r="A27" s="438" t="s">
        <v>1655</v>
      </c>
      <c r="B27" s="505">
        <v>90000</v>
      </c>
      <c r="C27" s="607"/>
      <c r="D27" s="517">
        <f>IF(OR(Assumptions!$C$3="ES",Assumptions!$C$3="K8"),(ROUND(D3*Assumptions!E21,0)),0)</f>
        <v>0</v>
      </c>
      <c r="E27" s="517">
        <f>IF(OR(Assumptions!$C$3="ES",Assumptions!$C$3="K8"),(ROUND(E3*Assumptions!F21,0)),0)</f>
        <v>0</v>
      </c>
      <c r="F27" s="517">
        <f>IF(OR(Assumptions!$C$3="ES",Assumptions!$C$3="K8"),(ROUND(F3*Assumptions!G21,0)),0)</f>
        <v>0</v>
      </c>
      <c r="G27" s="517">
        <f>IF(OR(Assumptions!$C$3="ES",Assumptions!$C$3="K8"),(ROUND(G3*Assumptions!H21,0)),0)</f>
        <v>0</v>
      </c>
      <c r="H27" s="517">
        <f>IF(OR(Assumptions!$C$3="ES",Assumptions!$C$3="K8"),(ROUND(H3*Assumptions!I21,0)),0)</f>
        <v>0</v>
      </c>
    </row>
    <row r="28" spans="1:8" ht="15">
      <c r="A28" s="438" t="s">
        <v>1656</v>
      </c>
      <c r="B28" s="505">
        <v>40000</v>
      </c>
      <c r="C28" s="607"/>
      <c r="D28" s="517">
        <f>IF(OR(Assumptions!$C$3="ES",Assumptions!$C$3="K8"),(ROUND($B$28*Assumptions!E22,0)),0)</f>
        <v>0</v>
      </c>
      <c r="E28" s="517">
        <f>IF(OR(Assumptions!$C$3="ES",Assumptions!$C$3="K8"),(ROUND($B$28*Assumptions!F22,0)),0)</f>
        <v>0</v>
      </c>
      <c r="F28" s="517">
        <f>IF(OR(Assumptions!$C$3="ES",Assumptions!$C$3="K8"),(ROUND($B$28*Assumptions!G22,0)),0)</f>
        <v>0</v>
      </c>
      <c r="G28" s="517">
        <f>IF(OR(Assumptions!$C$3="ES",Assumptions!$C$3="K8"),(ROUND($B$28*Assumptions!H22,0)),0)</f>
        <v>0</v>
      </c>
      <c r="H28" s="517">
        <f>IF(OR(Assumptions!$C$3="ES",Assumptions!$C$3="K8"),(ROUND($B$28*Assumptions!I22,0)),0)</f>
        <v>0</v>
      </c>
    </row>
    <row r="29" spans="1:8" ht="15">
      <c r="A29" s="438" t="s">
        <v>1731</v>
      </c>
      <c r="B29" s="505">
        <v>408</v>
      </c>
      <c r="C29" s="607">
        <f>IF(Assumptions!E26&gt;66%,ROUND(Assumptions!E16*Assumptions!E26,0),0)</f>
        <v>222</v>
      </c>
      <c r="D29" s="517">
        <f>IF(Assumptions!E26&gt;66%,ROUND(Assumptions!E16*Assumptions!E26,0),0)*$B$29</f>
        <v>90576</v>
      </c>
      <c r="E29" s="517">
        <f>IF(Assumptions!F26&gt;66%,ROUND(Assumptions!F16*Assumptions!F26,0),0)*$B$29</f>
        <v>185640</v>
      </c>
      <c r="F29" s="517">
        <f>IF(Assumptions!G26&gt;66%,ROUND(Assumptions!G16*Assumptions!G26,0),0)*$B$29</f>
        <v>192576</v>
      </c>
      <c r="G29" s="517">
        <f>IF(Assumptions!H26&gt;66%,ROUND(Assumptions!H16*Assumptions!H26,0),0)*$B$29</f>
        <v>192576</v>
      </c>
      <c r="H29" s="517">
        <f>IF(Assumptions!I26&gt;66%,ROUND(Assumptions!I16*Assumptions!I26,0),0)*$B$29</f>
        <v>192576</v>
      </c>
    </row>
    <row r="30" spans="1:8" ht="15.75" thickBot="1">
      <c r="A30" s="608" t="s">
        <v>1732</v>
      </c>
      <c r="B30" s="507">
        <v>38</v>
      </c>
      <c r="C30" s="609">
        <f>Assumptions!E16</f>
        <v>261</v>
      </c>
      <c r="D30" s="518">
        <f>ROUND($B$30*Assumptions!E16,0)</f>
        <v>9918</v>
      </c>
      <c r="E30" s="518">
        <f>ROUND($B$30*Assumptions!F16,0)</f>
        <v>20330</v>
      </c>
      <c r="F30" s="518">
        <f>ROUND($B$30*Assumptions!G16,0)</f>
        <v>21090</v>
      </c>
      <c r="G30" s="518">
        <f>ROUND($B$30*Assumptions!H16,0)</f>
        <v>21090</v>
      </c>
      <c r="H30" s="518">
        <f>ROUND($B$30*Assumptions!I16,0)</f>
        <v>21090</v>
      </c>
    </row>
    <row r="31" spans="1:8">
      <c r="D31" s="337"/>
    </row>
    <row r="32" spans="1:8" ht="13.5" thickBot="1"/>
    <row r="33" spans="1:8" ht="13.5" thickBot="1">
      <c r="A33" s="854" t="s">
        <v>1630</v>
      </c>
      <c r="B33" s="855"/>
      <c r="C33" s="856"/>
      <c r="D33" s="616" t="s">
        <v>1674</v>
      </c>
      <c r="E33" s="614" t="s">
        <v>1675</v>
      </c>
      <c r="F33" s="614" t="s">
        <v>1680</v>
      </c>
      <c r="G33" s="614" t="s">
        <v>1681</v>
      </c>
      <c r="H33" s="619" t="s">
        <v>1682</v>
      </c>
    </row>
    <row r="34" spans="1:8">
      <c r="A34" s="434"/>
      <c r="B34" s="435"/>
      <c r="C34" s="436"/>
      <c r="D34" s="610"/>
      <c r="E34" s="620"/>
      <c r="F34" s="615"/>
      <c r="G34" s="615"/>
      <c r="H34" s="750"/>
    </row>
    <row r="35" spans="1:8">
      <c r="A35" s="434"/>
      <c r="B35" s="435"/>
      <c r="C35" s="436"/>
      <c r="D35" s="610"/>
      <c r="E35" s="620"/>
      <c r="F35" s="615"/>
      <c r="G35" s="615"/>
      <c r="H35" s="620"/>
    </row>
    <row r="36" spans="1:8">
      <c r="A36" s="434"/>
      <c r="B36" s="435"/>
      <c r="C36" s="436"/>
      <c r="D36" s="610"/>
      <c r="E36" s="620"/>
      <c r="F36" s="615"/>
      <c r="G36" s="615"/>
      <c r="H36" s="620"/>
    </row>
    <row r="37" spans="1:8" ht="15">
      <c r="A37" s="430" t="s">
        <v>1602</v>
      </c>
      <c r="B37" s="427"/>
      <c r="C37" s="437">
        <f>Assumptions!D16</f>
        <v>0</v>
      </c>
      <c r="D37" s="610">
        <f>Assumptions!E16</f>
        <v>261</v>
      </c>
      <c r="E37" s="610">
        <f>Assumptions!F16</f>
        <v>535</v>
      </c>
      <c r="F37" s="610">
        <f>Assumptions!G16</f>
        <v>555</v>
      </c>
      <c r="G37" s="610">
        <f>Assumptions!H16</f>
        <v>555</v>
      </c>
      <c r="H37" s="615">
        <f>Assumptions!I16</f>
        <v>555</v>
      </c>
    </row>
    <row r="38" spans="1:8" ht="15">
      <c r="A38" s="438" t="s">
        <v>1541</v>
      </c>
      <c r="B38" s="439">
        <f>VLOOKUP(Assumptions!C3,$A$46:$B$50,2,FALSE)</f>
        <v>3335</v>
      </c>
      <c r="C38" s="437">
        <f>$B$38*C37</f>
        <v>0</v>
      </c>
      <c r="D38" s="617">
        <f t="shared" ref="D38:H38" si="3">$B$38*D37</f>
        <v>870435</v>
      </c>
      <c r="E38" s="611">
        <f t="shared" si="3"/>
        <v>1784225</v>
      </c>
      <c r="F38" s="611">
        <f t="shared" si="3"/>
        <v>1850925</v>
      </c>
      <c r="G38" s="611">
        <f t="shared" si="3"/>
        <v>1850925</v>
      </c>
      <c r="H38" s="611">
        <f t="shared" si="3"/>
        <v>1850925</v>
      </c>
    </row>
    <row r="39" spans="1:8" ht="15">
      <c r="A39" s="438" t="s">
        <v>1626</v>
      </c>
      <c r="B39" s="440">
        <f>+$B$46-B38</f>
        <v>0</v>
      </c>
      <c r="C39" s="441">
        <f>+$B$39*C37</f>
        <v>0</v>
      </c>
      <c r="D39" s="618">
        <f t="shared" ref="D39:H39" si="4">+$B$39*D37</f>
        <v>0</v>
      </c>
      <c r="E39" s="612">
        <f t="shared" si="4"/>
        <v>0</v>
      </c>
      <c r="F39" s="612">
        <f t="shared" si="4"/>
        <v>0</v>
      </c>
      <c r="G39" s="612">
        <f t="shared" si="4"/>
        <v>0</v>
      </c>
      <c r="H39" s="612">
        <f t="shared" si="4"/>
        <v>0</v>
      </c>
    </row>
    <row r="40" spans="1:8" ht="15">
      <c r="A40" s="442" t="s">
        <v>1598</v>
      </c>
      <c r="B40" s="427"/>
      <c r="C40" s="441">
        <f>C38</f>
        <v>0</v>
      </c>
      <c r="D40" s="618">
        <f t="shared" ref="D40:H40" si="5">D38</f>
        <v>870435</v>
      </c>
      <c r="E40" s="612">
        <f t="shared" si="5"/>
        <v>1784225</v>
      </c>
      <c r="F40" s="612">
        <f t="shared" si="5"/>
        <v>1850925</v>
      </c>
      <c r="G40" s="612">
        <f t="shared" si="5"/>
        <v>1850925</v>
      </c>
      <c r="H40" s="612">
        <f t="shared" si="5"/>
        <v>1850925</v>
      </c>
    </row>
    <row r="41" spans="1:8" ht="15">
      <c r="A41" s="442" t="s">
        <v>1599</v>
      </c>
      <c r="B41" s="427"/>
      <c r="C41" s="441">
        <f>C39</f>
        <v>0</v>
      </c>
      <c r="D41" s="618">
        <f t="shared" ref="D41:H41" si="6">D39</f>
        <v>0</v>
      </c>
      <c r="E41" s="612">
        <f t="shared" si="6"/>
        <v>0</v>
      </c>
      <c r="F41" s="612">
        <f t="shared" si="6"/>
        <v>0</v>
      </c>
      <c r="G41" s="612">
        <f t="shared" si="6"/>
        <v>0</v>
      </c>
      <c r="H41" s="612">
        <f t="shared" si="6"/>
        <v>0</v>
      </c>
    </row>
    <row r="42" spans="1:8" ht="15.75" thickBot="1">
      <c r="A42" s="442" t="s">
        <v>1600</v>
      </c>
      <c r="B42" s="427"/>
      <c r="C42" s="441">
        <f>C41</f>
        <v>0</v>
      </c>
      <c r="D42" s="618">
        <f t="shared" ref="D42:H42" si="7">D41</f>
        <v>0</v>
      </c>
      <c r="E42" s="612">
        <f t="shared" si="7"/>
        <v>0</v>
      </c>
      <c r="F42" s="612">
        <f t="shared" si="7"/>
        <v>0</v>
      </c>
      <c r="G42" s="612">
        <f t="shared" si="7"/>
        <v>0</v>
      </c>
      <c r="H42" s="612">
        <f t="shared" si="7"/>
        <v>0</v>
      </c>
    </row>
    <row r="43" spans="1:8" ht="15.75" thickBot="1">
      <c r="A43" s="462" t="s">
        <v>1611</v>
      </c>
      <c r="B43" s="463"/>
      <c r="C43" s="464">
        <f>C42+C40</f>
        <v>0</v>
      </c>
      <c r="D43" s="667">
        <f t="shared" ref="D43:H43" si="8">D42+D40</f>
        <v>870435</v>
      </c>
      <c r="E43" s="613">
        <f t="shared" si="8"/>
        <v>1784225</v>
      </c>
      <c r="F43" s="613">
        <f t="shared" si="8"/>
        <v>1850925</v>
      </c>
      <c r="G43" s="613">
        <f t="shared" si="8"/>
        <v>1850925</v>
      </c>
      <c r="H43" s="613">
        <f t="shared" si="8"/>
        <v>1850925</v>
      </c>
    </row>
    <row r="44" spans="1:8">
      <c r="A44" s="434"/>
      <c r="B44" s="435"/>
      <c r="C44" s="436"/>
    </row>
    <row r="45" spans="1:8">
      <c r="A45" s="434"/>
      <c r="B45" s="435"/>
      <c r="C45" s="436"/>
    </row>
    <row r="46" spans="1:8">
      <c r="A46" s="434" t="s">
        <v>281</v>
      </c>
      <c r="B46" s="482">
        <v>3335</v>
      </c>
      <c r="C46" s="436"/>
    </row>
    <row r="47" spans="1:8">
      <c r="A47" s="434" t="s">
        <v>298</v>
      </c>
      <c r="B47" s="482">
        <v>3335</v>
      </c>
      <c r="C47" s="436"/>
    </row>
    <row r="48" spans="1:8">
      <c r="A48" s="434" t="s">
        <v>282</v>
      </c>
      <c r="B48" s="482">
        <v>3278</v>
      </c>
      <c r="C48" s="436"/>
    </row>
    <row r="49" spans="1:12">
      <c r="A49" s="443" t="s">
        <v>1571</v>
      </c>
      <c r="B49" s="482">
        <v>3332</v>
      </c>
      <c r="C49" s="436"/>
    </row>
    <row r="50" spans="1:12" ht="13.5" thickBot="1">
      <c r="A50" s="444" t="s">
        <v>283</v>
      </c>
      <c r="B50" s="483">
        <v>3181</v>
      </c>
      <c r="C50" s="445"/>
    </row>
    <row r="51" spans="1:12" ht="13.5" thickBot="1"/>
    <row r="52" spans="1:12" ht="13.5" thickBot="1">
      <c r="A52" s="857" t="s">
        <v>1627</v>
      </c>
      <c r="B52" s="858"/>
      <c r="C52" s="621"/>
      <c r="D52" s="616" t="s">
        <v>1674</v>
      </c>
      <c r="E52" s="614" t="s">
        <v>1675</v>
      </c>
      <c r="F52" s="614" t="s">
        <v>1680</v>
      </c>
      <c r="G52" s="614" t="s">
        <v>1681</v>
      </c>
      <c r="H52" s="619" t="s">
        <v>1682</v>
      </c>
      <c r="J52"/>
      <c r="K52"/>
      <c r="L52"/>
    </row>
    <row r="53" spans="1:12" ht="15">
      <c r="A53" s="430" t="s">
        <v>1602</v>
      </c>
      <c r="B53" s="431">
        <f>Assumptions!D16</f>
        <v>0</v>
      </c>
      <c r="C53" s="502"/>
      <c r="D53" s="635">
        <f>Assumptions!E16</f>
        <v>261</v>
      </c>
      <c r="E53" s="635">
        <f>Assumptions!F16</f>
        <v>535</v>
      </c>
      <c r="F53" s="635">
        <f>Assumptions!G16</f>
        <v>555</v>
      </c>
      <c r="G53" s="635">
        <f>Assumptions!H16</f>
        <v>555</v>
      </c>
      <c r="H53" s="649">
        <f>Assumptions!I16</f>
        <v>555</v>
      </c>
      <c r="J53"/>
      <c r="K53"/>
      <c r="L53"/>
    </row>
    <row r="54" spans="1:12" ht="15">
      <c r="A54" s="438" t="s">
        <v>1588</v>
      </c>
      <c r="B54" s="446">
        <f>Assumptions!E26</f>
        <v>0.85</v>
      </c>
      <c r="C54" s="610"/>
      <c r="D54" s="637">
        <f>Assumptions!E26</f>
        <v>0.85</v>
      </c>
      <c r="E54" s="622">
        <f>Assumptions!F26</f>
        <v>0.85</v>
      </c>
      <c r="F54" s="622">
        <f>Assumptions!G26</f>
        <v>0.85</v>
      </c>
      <c r="G54" s="622">
        <f>Assumptions!H26</f>
        <v>0.85</v>
      </c>
      <c r="H54" s="622">
        <f>Assumptions!I26</f>
        <v>0.85</v>
      </c>
      <c r="J54"/>
      <c r="K54"/>
      <c r="L54"/>
    </row>
    <row r="55" spans="1:12" ht="15">
      <c r="A55" s="430" t="s">
        <v>1589</v>
      </c>
      <c r="B55" s="447">
        <f>ROUND((+B53*B54),0)</f>
        <v>0</v>
      </c>
      <c r="C55" s="610"/>
      <c r="D55" s="638">
        <f>ROUND((+D53*D54),0)</f>
        <v>222</v>
      </c>
      <c r="E55" s="623">
        <f t="shared" ref="E55:H55" si="9">ROUND((+E53*E54),0)</f>
        <v>455</v>
      </c>
      <c r="F55" s="623">
        <f t="shared" si="9"/>
        <v>472</v>
      </c>
      <c r="G55" s="623">
        <f t="shared" si="9"/>
        <v>472</v>
      </c>
      <c r="H55" s="623">
        <f t="shared" si="9"/>
        <v>472</v>
      </c>
      <c r="J55"/>
      <c r="K55"/>
      <c r="L55"/>
    </row>
    <row r="56" spans="1:12" ht="15">
      <c r="A56" s="430" t="s">
        <v>1590</v>
      </c>
      <c r="B56" s="448">
        <f>+B53-B55</f>
        <v>0</v>
      </c>
      <c r="C56" s="610"/>
      <c r="D56" s="639">
        <f>+D53-D55</f>
        <v>39</v>
      </c>
      <c r="E56" s="624">
        <f t="shared" ref="E56:H56" si="10">+E53-E55</f>
        <v>80</v>
      </c>
      <c r="F56" s="624">
        <f t="shared" si="10"/>
        <v>83</v>
      </c>
      <c r="G56" s="624">
        <f t="shared" si="10"/>
        <v>83</v>
      </c>
      <c r="H56" s="624">
        <f t="shared" si="10"/>
        <v>83</v>
      </c>
      <c r="J56"/>
      <c r="K56"/>
      <c r="L56"/>
    </row>
    <row r="57" spans="1:12" ht="15">
      <c r="A57" s="438" t="s">
        <v>1591</v>
      </c>
      <c r="B57" s="431">
        <f>ROUND((334*B55),0)</f>
        <v>0</v>
      </c>
      <c r="C57" s="610"/>
      <c r="D57" s="640">
        <f>ROUND((334*D55),0)</f>
        <v>74148</v>
      </c>
      <c r="E57" s="625">
        <f t="shared" ref="E57:H57" si="11">ROUND((334*E55),0)</f>
        <v>151970</v>
      </c>
      <c r="F57" s="625">
        <f t="shared" si="11"/>
        <v>157648</v>
      </c>
      <c r="G57" s="625">
        <f t="shared" si="11"/>
        <v>157648</v>
      </c>
      <c r="H57" s="625">
        <f t="shared" si="11"/>
        <v>157648</v>
      </c>
      <c r="J57"/>
      <c r="K57"/>
      <c r="L57"/>
    </row>
    <row r="58" spans="1:12" ht="15">
      <c r="A58" s="438" t="s">
        <v>1592</v>
      </c>
      <c r="B58" s="431">
        <f>ROUND((223*B56),0)</f>
        <v>0</v>
      </c>
      <c r="C58" s="610"/>
      <c r="D58" s="640">
        <f>ROUND((223*D56),0)</f>
        <v>8697</v>
      </c>
      <c r="E58" s="625">
        <f t="shared" ref="E58:H58" si="12">ROUND((223*E56),0)</f>
        <v>17840</v>
      </c>
      <c r="F58" s="625">
        <f t="shared" si="12"/>
        <v>18509</v>
      </c>
      <c r="G58" s="625">
        <f t="shared" si="12"/>
        <v>18509</v>
      </c>
      <c r="H58" s="625">
        <f t="shared" si="12"/>
        <v>18509</v>
      </c>
      <c r="J58"/>
      <c r="K58"/>
      <c r="L58"/>
    </row>
    <row r="59" spans="1:12" ht="15">
      <c r="A59" s="449" t="s">
        <v>1603</v>
      </c>
      <c r="B59" s="431">
        <f>Assumptions!E17</f>
        <v>17</v>
      </c>
      <c r="C59" s="610"/>
      <c r="D59" s="640">
        <f>Assumptions!E17</f>
        <v>17</v>
      </c>
      <c r="E59" s="640">
        <f>Assumptions!F17</f>
        <v>30</v>
      </c>
      <c r="F59" s="640">
        <f>Assumptions!G17</f>
        <v>30</v>
      </c>
      <c r="G59" s="640">
        <f>Assumptions!H17</f>
        <v>30</v>
      </c>
      <c r="H59" s="625">
        <f>Assumptions!I17</f>
        <v>30</v>
      </c>
      <c r="J59"/>
      <c r="K59"/>
      <c r="L59"/>
    </row>
    <row r="60" spans="1:12" ht="15">
      <c r="A60" s="450"/>
      <c r="B60" s="451">
        <f>ROUND(B59,0)</f>
        <v>17</v>
      </c>
      <c r="C60" s="610"/>
      <c r="D60" s="641">
        <f>ROUND(D59,0)</f>
        <v>17</v>
      </c>
      <c r="E60" s="626">
        <f t="shared" ref="E60:H60" si="13">ROUND(E59,0)</f>
        <v>30</v>
      </c>
      <c r="F60" s="626">
        <f t="shared" si="13"/>
        <v>30</v>
      </c>
      <c r="G60" s="626">
        <f t="shared" si="13"/>
        <v>30</v>
      </c>
      <c r="H60" s="626">
        <f t="shared" si="13"/>
        <v>30</v>
      </c>
      <c r="J60"/>
      <c r="K60"/>
      <c r="L60"/>
    </row>
    <row r="61" spans="1:12" ht="15">
      <c r="A61" s="438"/>
      <c r="B61" s="452">
        <f>+B60/VLOOKUP(Assumptions!$C$3,$A$78:$B$82,2,FALSE)</f>
        <v>0.89473684210526316</v>
      </c>
      <c r="C61" s="610"/>
      <c r="D61" s="642">
        <f>+D60/VLOOKUP(Assumptions!$C$3,$A$78:$B$82,2,FALSE)</f>
        <v>0.89473684210526316</v>
      </c>
      <c r="E61" s="627">
        <f>+E60/VLOOKUP(Assumptions!$C$3,$A$78:$B$82,2,FALSE)</f>
        <v>1.5789473684210527</v>
      </c>
      <c r="F61" s="627">
        <f>+F60/VLOOKUP(Assumptions!$C$3,$A$78:$B$82,2,FALSE)</f>
        <v>1.5789473684210527</v>
      </c>
      <c r="G61" s="627">
        <f>+G60/VLOOKUP(Assumptions!$C$3,$A$78:$B$82,2,FALSE)</f>
        <v>1.5789473684210527</v>
      </c>
      <c r="H61" s="627">
        <f>+H60/VLOOKUP(Assumptions!$C$3,$A$78:$B$82,2,FALSE)</f>
        <v>1.5789473684210527</v>
      </c>
      <c r="J61"/>
      <c r="K61"/>
      <c r="L61"/>
    </row>
    <row r="62" spans="1:12" ht="15">
      <c r="A62" s="438"/>
      <c r="B62" s="453">
        <f>TRUNC(B61)</f>
        <v>0</v>
      </c>
      <c r="C62" s="610"/>
      <c r="D62" s="643">
        <f>TRUNC(D61)</f>
        <v>0</v>
      </c>
      <c r="E62" s="628">
        <f t="shared" ref="E62:H62" si="14">TRUNC(E61)</f>
        <v>1</v>
      </c>
      <c r="F62" s="628">
        <f t="shared" si="14"/>
        <v>1</v>
      </c>
      <c r="G62" s="628">
        <f t="shared" si="14"/>
        <v>1</v>
      </c>
      <c r="H62" s="628">
        <f t="shared" si="14"/>
        <v>1</v>
      </c>
      <c r="J62"/>
      <c r="K62"/>
      <c r="L62"/>
    </row>
    <row r="63" spans="1:12" ht="15">
      <c r="A63" s="438"/>
      <c r="B63" s="452">
        <f>+B61-B62</f>
        <v>0.89473684210526316</v>
      </c>
      <c r="C63" s="610"/>
      <c r="D63" s="642">
        <f>+D61-D62</f>
        <v>0.89473684210526316</v>
      </c>
      <c r="E63" s="627">
        <f t="shared" ref="E63:H63" si="15">+E61-E62</f>
        <v>0.57894736842105265</v>
      </c>
      <c r="F63" s="627">
        <f t="shared" si="15"/>
        <v>0.57894736842105265</v>
      </c>
      <c r="G63" s="627">
        <f t="shared" si="15"/>
        <v>0.57894736842105265</v>
      </c>
      <c r="H63" s="627">
        <f t="shared" si="15"/>
        <v>0.57894736842105265</v>
      </c>
      <c r="J63"/>
      <c r="K63"/>
      <c r="L63"/>
    </row>
    <row r="64" spans="1:12" ht="15">
      <c r="A64" s="438"/>
      <c r="B64" s="454">
        <f>IF(B63&lt;0.25,0,IF(B63&lt;0.66,0.5,IF(B63&gt;=0.66,1)))</f>
        <v>1</v>
      </c>
      <c r="C64" s="610"/>
      <c r="D64" s="644">
        <f>IF(D63&lt;0.25,0,IF(D63&lt;0.66,0.5,IF(D63&gt;=0.66,1)))</f>
        <v>1</v>
      </c>
      <c r="E64" s="629">
        <f t="shared" ref="E64:H64" si="16">IF(E63&lt;0.25,0,IF(E63&lt;0.66,0.5,IF(E63&gt;=0.66,1)))</f>
        <v>0.5</v>
      </c>
      <c r="F64" s="629">
        <f t="shared" si="16"/>
        <v>0.5</v>
      </c>
      <c r="G64" s="629">
        <f t="shared" si="16"/>
        <v>0.5</v>
      </c>
      <c r="H64" s="629">
        <f t="shared" si="16"/>
        <v>0.5</v>
      </c>
      <c r="J64"/>
      <c r="K64"/>
      <c r="L64"/>
    </row>
    <row r="65" spans="1:12" ht="15">
      <c r="A65" s="438" t="s">
        <v>1638</v>
      </c>
      <c r="B65" s="455">
        <f>IF(+B62+B64&lt;1,1,B62+B64)</f>
        <v>1</v>
      </c>
      <c r="C65" s="610"/>
      <c r="D65" s="645">
        <f>IF(+D62+D64&lt;1,1,D62+D64)</f>
        <v>1</v>
      </c>
      <c r="E65" s="630">
        <f t="shared" ref="E65:H65" si="17">IF(+E62+E64&lt;1,1,E62+E64)</f>
        <v>1.5</v>
      </c>
      <c r="F65" s="630">
        <f t="shared" si="17"/>
        <v>1.5</v>
      </c>
      <c r="G65" s="630">
        <f t="shared" si="17"/>
        <v>1.5</v>
      </c>
      <c r="H65" s="630">
        <f t="shared" si="17"/>
        <v>1.5</v>
      </c>
      <c r="J65"/>
      <c r="K65"/>
      <c r="L65"/>
    </row>
    <row r="66" spans="1:12" ht="15">
      <c r="A66" s="438" t="s">
        <v>1593</v>
      </c>
      <c r="B66" s="456">
        <f>SUM(B57:B58)</f>
        <v>0</v>
      </c>
      <c r="C66" s="610"/>
      <c r="D66" s="646">
        <f>SUM(D57:D58)</f>
        <v>82845</v>
      </c>
      <c r="E66" s="631">
        <f t="shared" ref="E66:H66" si="18">SUM(E57:E58)</f>
        <v>169810</v>
      </c>
      <c r="F66" s="631">
        <f t="shared" si="18"/>
        <v>176157</v>
      </c>
      <c r="G66" s="631">
        <f t="shared" si="18"/>
        <v>176157</v>
      </c>
      <c r="H66" s="631">
        <f t="shared" si="18"/>
        <v>176157</v>
      </c>
      <c r="J66"/>
      <c r="K66"/>
      <c r="L66"/>
    </row>
    <row r="67" spans="1:12" ht="15">
      <c r="A67" s="457" t="s">
        <v>1594</v>
      </c>
      <c r="B67" s="458">
        <f>ROUND(B65*B1,0)</f>
        <v>65944</v>
      </c>
      <c r="C67" s="610"/>
      <c r="D67" s="647">
        <f t="shared" ref="D67:H67" si="19">ROUND(D65*D1,0)</f>
        <v>65944</v>
      </c>
      <c r="E67" s="632">
        <f t="shared" si="19"/>
        <v>99905</v>
      </c>
      <c r="F67" s="632">
        <f t="shared" si="19"/>
        <v>100904</v>
      </c>
      <c r="G67" s="632">
        <f t="shared" si="19"/>
        <v>101913</v>
      </c>
      <c r="H67" s="632">
        <f t="shared" si="19"/>
        <v>102932</v>
      </c>
      <c r="J67"/>
      <c r="K67"/>
      <c r="L67"/>
    </row>
    <row r="68" spans="1:12" ht="15">
      <c r="A68" s="459" t="s">
        <v>1595</v>
      </c>
      <c r="B68" s="448">
        <f>IF(+B66-B67&lt;0,+B66-B67,0)</f>
        <v>-65944</v>
      </c>
      <c r="C68" s="610"/>
      <c r="D68" s="639">
        <f>IF(+D66-D67&lt;0,+D66-D67,0)</f>
        <v>0</v>
      </c>
      <c r="E68" s="624">
        <f t="shared" ref="E68:H68" si="20">IF(+E66-E67&lt;0,+E66-E67,0)</f>
        <v>0</v>
      </c>
      <c r="F68" s="624">
        <f t="shared" si="20"/>
        <v>0</v>
      </c>
      <c r="G68" s="624">
        <f t="shared" si="20"/>
        <v>0</v>
      </c>
      <c r="H68" s="624">
        <f t="shared" si="20"/>
        <v>0</v>
      </c>
      <c r="J68"/>
      <c r="K68"/>
      <c r="L68"/>
    </row>
    <row r="69" spans="1:12" ht="15">
      <c r="A69" s="459" t="s">
        <v>1596</v>
      </c>
      <c r="B69" s="448">
        <f>IF(+B66-B67&gt;0,+B66-B67,0)</f>
        <v>0</v>
      </c>
      <c r="C69" s="610"/>
      <c r="D69" s="639">
        <f>IF(+D66-D67&gt;0,+D66-D67,0)</f>
        <v>16901</v>
      </c>
      <c r="E69" s="624">
        <f t="shared" ref="E69:H69" si="21">IF(+E66-E67&gt;0,+E66-E67,0)</f>
        <v>69905</v>
      </c>
      <c r="F69" s="624">
        <f t="shared" si="21"/>
        <v>75253</v>
      </c>
      <c r="G69" s="624">
        <f t="shared" si="21"/>
        <v>74244</v>
      </c>
      <c r="H69" s="624">
        <f t="shared" si="21"/>
        <v>73225</v>
      </c>
      <c r="J69"/>
      <c r="K69"/>
      <c r="L69"/>
    </row>
    <row r="70" spans="1:12" ht="15">
      <c r="A70" s="442" t="s">
        <v>1597</v>
      </c>
      <c r="B70" s="448">
        <f>-B68</f>
        <v>65944</v>
      </c>
      <c r="C70" s="610"/>
      <c r="D70" s="639">
        <f>-D68</f>
        <v>0</v>
      </c>
      <c r="E70" s="624">
        <f t="shared" ref="E70:H70" si="22">-E68</f>
        <v>0</v>
      </c>
      <c r="F70" s="624">
        <f t="shared" si="22"/>
        <v>0</v>
      </c>
      <c r="G70" s="624">
        <f t="shared" si="22"/>
        <v>0</v>
      </c>
      <c r="H70" s="624">
        <f t="shared" si="22"/>
        <v>0</v>
      </c>
      <c r="J70"/>
      <c r="K70"/>
      <c r="L70"/>
    </row>
    <row r="71" spans="1:12" ht="15">
      <c r="A71" s="442" t="s">
        <v>1598</v>
      </c>
      <c r="B71" s="448">
        <f>B67</f>
        <v>65944</v>
      </c>
      <c r="C71" s="610"/>
      <c r="D71" s="639">
        <f>D67</f>
        <v>65944</v>
      </c>
      <c r="E71" s="624">
        <f t="shared" ref="E71:H71" si="23">E67</f>
        <v>99905</v>
      </c>
      <c r="F71" s="624">
        <f t="shared" si="23"/>
        <v>100904</v>
      </c>
      <c r="G71" s="624">
        <f t="shared" si="23"/>
        <v>101913</v>
      </c>
      <c r="H71" s="624">
        <f t="shared" si="23"/>
        <v>102932</v>
      </c>
      <c r="J71"/>
      <c r="K71"/>
      <c r="L71"/>
    </row>
    <row r="72" spans="1:12" ht="15">
      <c r="A72" s="442" t="s">
        <v>1599</v>
      </c>
      <c r="B72" s="448">
        <f>B69</f>
        <v>0</v>
      </c>
      <c r="C72" s="610"/>
      <c r="D72" s="639">
        <f>D69</f>
        <v>16901</v>
      </c>
      <c r="E72" s="624">
        <f t="shared" ref="E72:H72" si="24">E69</f>
        <v>69905</v>
      </c>
      <c r="F72" s="624">
        <f t="shared" si="24"/>
        <v>75253</v>
      </c>
      <c r="G72" s="624">
        <f t="shared" si="24"/>
        <v>74244</v>
      </c>
      <c r="H72" s="624">
        <f t="shared" si="24"/>
        <v>73225</v>
      </c>
      <c r="J72"/>
      <c r="K72"/>
      <c r="L72"/>
    </row>
    <row r="73" spans="1:12" ht="15.75" thickBot="1">
      <c r="A73" s="460" t="s">
        <v>1600</v>
      </c>
      <c r="B73" s="461">
        <f>B72</f>
        <v>0</v>
      </c>
      <c r="C73" s="610"/>
      <c r="D73" s="648">
        <f>D72</f>
        <v>16901</v>
      </c>
      <c r="E73" s="650">
        <f t="shared" ref="E73:H73" si="25">E72</f>
        <v>69905</v>
      </c>
      <c r="F73" s="650">
        <f t="shared" si="25"/>
        <v>75253</v>
      </c>
      <c r="G73" s="650">
        <f t="shared" si="25"/>
        <v>74244</v>
      </c>
      <c r="H73" s="633">
        <f t="shared" si="25"/>
        <v>73225</v>
      </c>
      <c r="J73"/>
      <c r="K73"/>
      <c r="L73"/>
    </row>
    <row r="74" spans="1:12" ht="15.75" thickBot="1">
      <c r="A74" s="471" t="s">
        <v>1601</v>
      </c>
      <c r="B74" s="472">
        <f>B71+B73</f>
        <v>65944</v>
      </c>
      <c r="C74" s="636"/>
      <c r="D74" s="668">
        <f t="shared" ref="D74:H74" si="26">D71+D73</f>
        <v>82845</v>
      </c>
      <c r="E74" s="472">
        <f t="shared" si="26"/>
        <v>169810</v>
      </c>
      <c r="F74" s="472">
        <f t="shared" si="26"/>
        <v>176157</v>
      </c>
      <c r="G74" s="472">
        <f t="shared" si="26"/>
        <v>176157</v>
      </c>
      <c r="H74" s="634">
        <f t="shared" si="26"/>
        <v>176157</v>
      </c>
      <c r="J74"/>
      <c r="K74"/>
      <c r="L74"/>
    </row>
    <row r="75" spans="1:12">
      <c r="A75" s="495"/>
      <c r="B75" s="496"/>
      <c r="C75"/>
      <c r="J75"/>
      <c r="K75"/>
      <c r="L75"/>
    </row>
    <row r="76" spans="1:12">
      <c r="A76" s="434"/>
      <c r="B76" s="497"/>
      <c r="C76"/>
      <c r="J76"/>
      <c r="K76"/>
      <c r="L76"/>
    </row>
    <row r="77" spans="1:12">
      <c r="A77" s="434" t="s">
        <v>1683</v>
      </c>
      <c r="B77" s="497"/>
      <c r="C77"/>
      <c r="J77"/>
      <c r="K77"/>
      <c r="L77"/>
    </row>
    <row r="78" spans="1:12">
      <c r="A78" s="434" t="s">
        <v>281</v>
      </c>
      <c r="B78" s="498">
        <v>19</v>
      </c>
      <c r="C78"/>
      <c r="J78"/>
      <c r="K78"/>
      <c r="L78"/>
    </row>
    <row r="79" spans="1:12">
      <c r="A79" s="434" t="s">
        <v>298</v>
      </c>
      <c r="B79" s="498">
        <v>19</v>
      </c>
      <c r="C79"/>
      <c r="J79"/>
      <c r="K79"/>
      <c r="L79"/>
    </row>
    <row r="80" spans="1:12">
      <c r="A80" s="434" t="s">
        <v>282</v>
      </c>
      <c r="B80" s="498">
        <v>21</v>
      </c>
      <c r="C80"/>
      <c r="J80"/>
      <c r="K80"/>
      <c r="L80"/>
    </row>
    <row r="81" spans="1:12">
      <c r="A81" s="443" t="s">
        <v>1571</v>
      </c>
      <c r="B81" s="498">
        <v>23</v>
      </c>
      <c r="C81"/>
      <c r="J81"/>
      <c r="K81"/>
      <c r="L81"/>
    </row>
    <row r="82" spans="1:12" ht="13.5" thickBot="1">
      <c r="A82" s="444" t="s">
        <v>283</v>
      </c>
      <c r="B82" s="499">
        <v>23</v>
      </c>
      <c r="C82"/>
      <c r="J82"/>
      <c r="K82"/>
      <c r="L82"/>
    </row>
    <row r="83" spans="1:12">
      <c r="B83"/>
      <c r="C83"/>
      <c r="J83"/>
      <c r="K83"/>
      <c r="L83"/>
    </row>
    <row r="84" spans="1:12" ht="13.5" thickBot="1">
      <c r="B84"/>
      <c r="C84"/>
      <c r="J84"/>
      <c r="K84"/>
      <c r="L84"/>
    </row>
    <row r="85" spans="1:12" ht="13.5" thickBot="1">
      <c r="A85" s="857" t="s">
        <v>1628</v>
      </c>
      <c r="B85" s="858"/>
      <c r="C85" s="859"/>
      <c r="D85" s="616" t="s">
        <v>1674</v>
      </c>
      <c r="E85" s="614" t="s">
        <v>1675</v>
      </c>
      <c r="F85" s="614" t="s">
        <v>1680</v>
      </c>
      <c r="G85" s="614" t="s">
        <v>1681</v>
      </c>
      <c r="H85" s="619" t="s">
        <v>1682</v>
      </c>
      <c r="J85"/>
      <c r="K85"/>
      <c r="L85"/>
    </row>
    <row r="86" spans="1:12">
      <c r="A86" s="434"/>
      <c r="B86" s="436"/>
      <c r="D86" s="649">
        <f>ROUND(B86*(1+Assumptions!E53),0)</f>
        <v>0</v>
      </c>
      <c r="E86" s="649">
        <f>ROUND(C86*(1+Assumptions!F53),0)</f>
        <v>0</v>
      </c>
      <c r="F86" s="649">
        <f>ROUND(D86*(1+Assumptions!G53),0)</f>
        <v>0</v>
      </c>
      <c r="G86" s="649">
        <f>ROUND(E86*(1+Assumptions!H53),0)</f>
        <v>0</v>
      </c>
      <c r="H86" s="649">
        <f>ROUND(F86*(1+Assumptions!I53),0)</f>
        <v>0</v>
      </c>
      <c r="J86"/>
      <c r="K86"/>
      <c r="L86"/>
    </row>
    <row r="87" spans="1:12" ht="15">
      <c r="A87" s="438" t="s">
        <v>1612</v>
      </c>
      <c r="B87" s="437">
        <f>SUM(Assumptions!D12:D14)</f>
        <v>0</v>
      </c>
      <c r="D87" s="611">
        <f>SUM(Assumptions!E12:E14)</f>
        <v>205</v>
      </c>
      <c r="E87" s="611">
        <f>SUM(Assumptions!F12:F14)</f>
        <v>480</v>
      </c>
      <c r="F87" s="611">
        <f>SUM(Assumptions!G12:G14)</f>
        <v>500</v>
      </c>
      <c r="G87" s="611">
        <f>SUM(Assumptions!H12:H14)</f>
        <v>500</v>
      </c>
      <c r="H87" s="611">
        <f>SUM(Assumptions!I12:I14)</f>
        <v>500</v>
      </c>
      <c r="J87"/>
      <c r="K87"/>
      <c r="L87"/>
    </row>
    <row r="88" spans="1:12" ht="15">
      <c r="A88" s="438" t="s">
        <v>1606</v>
      </c>
      <c r="B88" s="465">
        <f>Assumptions!E25</f>
        <v>0.85</v>
      </c>
      <c r="D88" s="654">
        <f>Assumptions!E25</f>
        <v>0.85</v>
      </c>
      <c r="E88" s="654">
        <f>Assumptions!F25</f>
        <v>0.85</v>
      </c>
      <c r="F88" s="654">
        <f>Assumptions!G25</f>
        <v>0.85</v>
      </c>
      <c r="G88" s="654">
        <f>Assumptions!H25</f>
        <v>0.85</v>
      </c>
      <c r="H88" s="654">
        <f>Assumptions!I25</f>
        <v>0.85</v>
      </c>
      <c r="J88"/>
      <c r="K88"/>
      <c r="L88"/>
    </row>
    <row r="89" spans="1:12" ht="15">
      <c r="A89" s="430" t="s">
        <v>1607</v>
      </c>
      <c r="B89" s="466">
        <f>ROUND((+B87*B88),0)</f>
        <v>0</v>
      </c>
      <c r="D89" s="651">
        <f>ROUND((+D87*D88),0)</f>
        <v>174</v>
      </c>
      <c r="E89" s="651">
        <f>ROUND((+E87*E88),0)</f>
        <v>408</v>
      </c>
      <c r="F89" s="651">
        <f>ROUND((+F87*F88),0)</f>
        <v>425</v>
      </c>
      <c r="G89" s="651">
        <f>ROUND((+G87*G88),0)</f>
        <v>425</v>
      </c>
      <c r="H89" s="651">
        <f>ROUND((+H87*H88),0)</f>
        <v>425</v>
      </c>
      <c r="I89"/>
      <c r="J89"/>
      <c r="K89"/>
      <c r="L89"/>
    </row>
    <row r="90" spans="1:12" ht="15">
      <c r="A90" s="430" t="s">
        <v>1608</v>
      </c>
      <c r="B90" s="441">
        <f>+B87-B89</f>
        <v>0</v>
      </c>
      <c r="D90" s="612">
        <f>+D87-D89</f>
        <v>31</v>
      </c>
      <c r="E90" s="612">
        <f>+E87-E89</f>
        <v>72</v>
      </c>
      <c r="F90" s="612">
        <f>+F87-F89</f>
        <v>75</v>
      </c>
      <c r="G90" s="612">
        <f>+G87-G89</f>
        <v>75</v>
      </c>
      <c r="H90" s="612">
        <f>+H87-H89</f>
        <v>75</v>
      </c>
      <c r="I90"/>
      <c r="J90"/>
      <c r="K90"/>
      <c r="L90"/>
    </row>
    <row r="91" spans="1:12" ht="15">
      <c r="A91" s="438" t="s">
        <v>1609</v>
      </c>
      <c r="B91" s="437">
        <f>+B89*(IF(OR(Assumptions!$C$3="ES",Assumptions!$C$3="K8"),140,73))</f>
        <v>0</v>
      </c>
      <c r="D91" s="611">
        <f>+D89*(IF(OR(Assumptions!$C$3="ES",Assumptions!$C$3="K8"),140,73))</f>
        <v>24360</v>
      </c>
      <c r="E91" s="611">
        <f>+E89*(IF(OR(Assumptions!$C$3="ES",Assumptions!$C$3="K8"),140,73))</f>
        <v>57120</v>
      </c>
      <c r="F91" s="611">
        <f>+F89*(IF(OR(Assumptions!$C$3="ES",Assumptions!$C$3="K8"),140,73))</f>
        <v>59500</v>
      </c>
      <c r="G91" s="611">
        <f>+G89*(IF(OR(Assumptions!$C$3="ES",Assumptions!$C$3="K8"),140,73))</f>
        <v>59500</v>
      </c>
      <c r="H91" s="611">
        <f>+H89*(IF(OR(Assumptions!$C$3="ES",Assumptions!$C$3="K8"),140,73))</f>
        <v>59500</v>
      </c>
      <c r="I91"/>
      <c r="J91"/>
      <c r="K91"/>
      <c r="L91"/>
    </row>
    <row r="92" spans="1:12" ht="15">
      <c r="A92" s="467"/>
      <c r="B92" s="437"/>
      <c r="D92" s="611"/>
      <c r="E92" s="611"/>
      <c r="F92" s="611"/>
      <c r="G92" s="611"/>
      <c r="H92" s="611"/>
      <c r="I92"/>
      <c r="J92"/>
      <c r="K92"/>
      <c r="L92"/>
    </row>
    <row r="93" spans="1:12" ht="15">
      <c r="A93" s="468"/>
      <c r="B93" s="437"/>
      <c r="D93" s="611"/>
      <c r="E93" s="611"/>
      <c r="F93" s="611"/>
      <c r="G93" s="611"/>
      <c r="H93" s="611"/>
      <c r="I93"/>
      <c r="J93"/>
      <c r="K93"/>
      <c r="L93"/>
    </row>
    <row r="94" spans="1:12" ht="15">
      <c r="A94" s="469" t="s">
        <v>1610</v>
      </c>
      <c r="B94" s="470">
        <f>+B89*(IF(OR(Assumptions!$C$3="ES",Assumptions!$C$3="K8"),128,230))</f>
        <v>0</v>
      </c>
      <c r="D94" s="652">
        <f>+D89*(IF(OR(Assumptions!$C$3="ES",Assumptions!$C$3="K8"),128,230))</f>
        <v>22272</v>
      </c>
      <c r="E94" s="652">
        <f>+E89*(IF(OR(Assumptions!$C$3="ES",Assumptions!$C$3="K8"),128,230))</f>
        <v>52224</v>
      </c>
      <c r="F94" s="652">
        <f>+F89*(IF(OR(Assumptions!$C$3="ES",Assumptions!$C$3="K8"),128,230))</f>
        <v>54400</v>
      </c>
      <c r="G94" s="652">
        <f>+G89*(IF(OR(Assumptions!$C$3="ES",Assumptions!$C$3="K8"),128,230))</f>
        <v>54400</v>
      </c>
      <c r="H94" s="652">
        <f>+H89*(IF(OR(Assumptions!$C$3="ES",Assumptions!$C$3="K8"),128,230))</f>
        <v>54400</v>
      </c>
      <c r="I94"/>
      <c r="J94"/>
      <c r="K94"/>
      <c r="L94"/>
    </row>
    <row r="95" spans="1:12" ht="15">
      <c r="A95" s="442" t="s">
        <v>1598</v>
      </c>
      <c r="B95" s="441">
        <f>B91</f>
        <v>0</v>
      </c>
      <c r="D95" s="612">
        <f>D91</f>
        <v>24360</v>
      </c>
      <c r="E95" s="612">
        <f>E91</f>
        <v>57120</v>
      </c>
      <c r="F95" s="612">
        <f>F91</f>
        <v>59500</v>
      </c>
      <c r="G95" s="612">
        <f>G91</f>
        <v>59500</v>
      </c>
      <c r="H95" s="612">
        <f>H91</f>
        <v>59500</v>
      </c>
      <c r="I95"/>
      <c r="J95"/>
      <c r="K95"/>
      <c r="L95"/>
    </row>
    <row r="96" spans="1:12" ht="15">
      <c r="A96" s="442" t="s">
        <v>1599</v>
      </c>
      <c r="B96" s="441">
        <f>B94</f>
        <v>0</v>
      </c>
      <c r="D96" s="612">
        <f>D94</f>
        <v>22272</v>
      </c>
      <c r="E96" s="612">
        <f>E94</f>
        <v>52224</v>
      </c>
      <c r="F96" s="612">
        <f>F94</f>
        <v>54400</v>
      </c>
      <c r="G96" s="612">
        <f>G94</f>
        <v>54400</v>
      </c>
      <c r="H96" s="612">
        <f>H94</f>
        <v>54400</v>
      </c>
      <c r="I96"/>
      <c r="J96"/>
      <c r="K96"/>
      <c r="L96"/>
    </row>
    <row r="97" spans="1:12" ht="15.75" thickBot="1">
      <c r="A97" s="442" t="s">
        <v>1600</v>
      </c>
      <c r="B97" s="441">
        <f>B96</f>
        <v>0</v>
      </c>
      <c r="D97" s="612">
        <f t="shared" ref="D97:H97" si="27">D96</f>
        <v>22272</v>
      </c>
      <c r="E97" s="612">
        <f t="shared" si="27"/>
        <v>52224</v>
      </c>
      <c r="F97" s="612">
        <f t="shared" si="27"/>
        <v>54400</v>
      </c>
      <c r="G97" s="612">
        <f t="shared" si="27"/>
        <v>54400</v>
      </c>
      <c r="H97" s="612">
        <f t="shared" si="27"/>
        <v>54400</v>
      </c>
      <c r="I97"/>
      <c r="J97"/>
      <c r="K97"/>
      <c r="L97"/>
    </row>
    <row r="98" spans="1:12" ht="15.75" thickBot="1">
      <c r="A98" s="462" t="s">
        <v>1611</v>
      </c>
      <c r="B98" s="473">
        <f>B97+B95</f>
        <v>0</v>
      </c>
      <c r="D98" s="669">
        <f>D97+D95</f>
        <v>46632</v>
      </c>
      <c r="E98" s="653">
        <f>E97+E95</f>
        <v>109344</v>
      </c>
      <c r="F98" s="653">
        <f>F97+F95</f>
        <v>113900</v>
      </c>
      <c r="G98" s="653">
        <f>G97+G95</f>
        <v>113900</v>
      </c>
      <c r="H98" s="653">
        <f>H97+H95</f>
        <v>113900</v>
      </c>
      <c r="I98"/>
      <c r="J98"/>
      <c r="K98"/>
      <c r="L98"/>
    </row>
    <row r="99" spans="1:12" ht="15">
      <c r="A99" s="425"/>
      <c r="B99" s="426"/>
      <c r="G99" s="408"/>
      <c r="I99"/>
      <c r="J99"/>
      <c r="K99"/>
      <c r="L99"/>
    </row>
    <row r="100" spans="1:12" ht="13.5" thickBot="1">
      <c r="G100" s="408"/>
      <c r="I100"/>
      <c r="J100"/>
      <c r="K100"/>
      <c r="L100"/>
    </row>
    <row r="101" spans="1:12" ht="13.5" thickBot="1">
      <c r="A101" s="857" t="s">
        <v>1629</v>
      </c>
      <c r="B101" s="858"/>
      <c r="C101" s="858"/>
      <c r="D101" s="614" t="s">
        <v>1674</v>
      </c>
      <c r="E101" s="614" t="s">
        <v>1675</v>
      </c>
      <c r="F101" s="614" t="s">
        <v>1680</v>
      </c>
      <c r="G101" s="614" t="s">
        <v>1681</v>
      </c>
      <c r="H101" s="614" t="s">
        <v>1682</v>
      </c>
      <c r="I101"/>
      <c r="J101"/>
      <c r="K101"/>
      <c r="L101"/>
    </row>
    <row r="102" spans="1:12">
      <c r="A102" s="495"/>
      <c r="B102" s="660"/>
      <c r="C102"/>
      <c r="D102" s="615"/>
      <c r="E102" s="615"/>
      <c r="F102" s="615"/>
      <c r="G102" s="615"/>
      <c r="H102" s="615"/>
      <c r="I102"/>
      <c r="J102"/>
      <c r="K102"/>
      <c r="L102"/>
    </row>
    <row r="103" spans="1:12" ht="15">
      <c r="A103" s="430" t="s">
        <v>1587</v>
      </c>
      <c r="B103" s="437"/>
      <c r="C103"/>
      <c r="D103" s="615">
        <f>Assumptions!E16</f>
        <v>261</v>
      </c>
      <c r="E103" s="615">
        <f>Assumptions!F16</f>
        <v>535</v>
      </c>
      <c r="F103" s="615">
        <f>Assumptions!G16</f>
        <v>555</v>
      </c>
      <c r="G103" s="615">
        <f>Assumptions!H16</f>
        <v>555</v>
      </c>
      <c r="H103" s="615">
        <f>Assumptions!I16</f>
        <v>555</v>
      </c>
      <c r="I103"/>
      <c r="J103"/>
      <c r="K103"/>
      <c r="L103"/>
    </row>
    <row r="104" spans="1:12" ht="15">
      <c r="A104" s="438" t="s">
        <v>1606</v>
      </c>
      <c r="B104" s="465"/>
      <c r="C104"/>
      <c r="D104" s="655">
        <f>Assumptions!E25</f>
        <v>0.85</v>
      </c>
      <c r="E104" s="655">
        <f>Assumptions!F25</f>
        <v>0.85</v>
      </c>
      <c r="F104" s="655">
        <f>Assumptions!G25</f>
        <v>0.85</v>
      </c>
      <c r="G104" s="655">
        <f>Assumptions!H25</f>
        <v>0.85</v>
      </c>
      <c r="H104" s="655">
        <f>Assumptions!I25</f>
        <v>0.85</v>
      </c>
      <c r="I104"/>
      <c r="J104"/>
      <c r="K104"/>
      <c r="L104"/>
    </row>
    <row r="105" spans="1:12" ht="15">
      <c r="A105" s="430" t="s">
        <v>1613</v>
      </c>
      <c r="B105" s="466"/>
      <c r="C105"/>
      <c r="D105" s="651">
        <f>ROUND((+D103*D104),0)</f>
        <v>222</v>
      </c>
      <c r="E105" s="651">
        <f>ROUND((+E103*E104),0)</f>
        <v>455</v>
      </c>
      <c r="F105" s="651">
        <f>ROUND((+F103*F104),0)</f>
        <v>472</v>
      </c>
      <c r="G105" s="651">
        <f>ROUND((+G103*G104),0)</f>
        <v>472</v>
      </c>
      <c r="H105" s="651">
        <f>ROUND((+H103*H104),0)</f>
        <v>472</v>
      </c>
    </row>
    <row r="106" spans="1:12" ht="15">
      <c r="A106" s="430" t="s">
        <v>1614</v>
      </c>
      <c r="B106" s="441"/>
      <c r="C106"/>
      <c r="D106" s="612">
        <f>+D103-D105</f>
        <v>39</v>
      </c>
      <c r="E106" s="612">
        <f>+E103-E105</f>
        <v>80</v>
      </c>
      <c r="F106" s="612">
        <f>+F103-F105</f>
        <v>83</v>
      </c>
      <c r="G106" s="612">
        <f>+G103-G105</f>
        <v>83</v>
      </c>
      <c r="H106" s="612">
        <f>+H103-H105</f>
        <v>83</v>
      </c>
    </row>
    <row r="107" spans="1:12" ht="15">
      <c r="A107" s="438" t="s">
        <v>1615</v>
      </c>
      <c r="B107" s="437"/>
      <c r="C107"/>
      <c r="D107" s="611">
        <f>ROUND((VLOOKUP(Assumptions!$C$3,$A$126:$E$130,2,FALSE)*D103),0)</f>
        <v>30015</v>
      </c>
      <c r="E107" s="611">
        <f>ROUND((VLOOKUP(Assumptions!$C$3,$A$126:$E$130,2,FALSE)*E103),0)</f>
        <v>61525</v>
      </c>
      <c r="F107" s="611">
        <f>ROUND((VLOOKUP(Assumptions!$C$3,$A$126:$E$130,2,FALSE)*F103),0)</f>
        <v>63825</v>
      </c>
      <c r="G107" s="611">
        <f>ROUND((VLOOKUP(Assumptions!$C$3,$A$126:$E$130,2,FALSE)*G103),0)</f>
        <v>63825</v>
      </c>
      <c r="H107" s="611">
        <f>ROUND((VLOOKUP(Assumptions!$C$3,$A$126:$E$130,2,FALSE)*H103),0)</f>
        <v>63825</v>
      </c>
    </row>
    <row r="108" spans="1:12" ht="15">
      <c r="A108" s="438" t="s">
        <v>1616</v>
      </c>
      <c r="B108" s="437"/>
      <c r="C108"/>
      <c r="D108" s="611">
        <f>ROUND((+D105*VLOOKUP(Assumptions!$C$3,$A$126:$E$130,3,FALSE)),0)</f>
        <v>12210</v>
      </c>
      <c r="E108" s="611">
        <f>ROUND((+E105*VLOOKUP(Assumptions!$C$3,$A$126:$E$130,3,FALSE)),0)</f>
        <v>25025</v>
      </c>
      <c r="F108" s="611">
        <f>ROUND((+F105*VLOOKUP(Assumptions!$C$3,$A$126:$E$130,3,FALSE)),0)</f>
        <v>25960</v>
      </c>
      <c r="G108" s="611">
        <f>ROUND((+G105*VLOOKUP(Assumptions!$C$3,$A$126:$E$130,3,FALSE)),0)</f>
        <v>25960</v>
      </c>
      <c r="H108" s="611">
        <f>ROUND((+H105*VLOOKUP(Assumptions!$C$3,$A$126:$E$130,3,FALSE)),0)</f>
        <v>25960</v>
      </c>
    </row>
    <row r="109" spans="1:12" ht="15">
      <c r="A109" s="438" t="s">
        <v>1617</v>
      </c>
      <c r="B109" s="661"/>
      <c r="C109"/>
      <c r="D109" s="656">
        <f>IF(D110&gt;0,D103*D110*VLOOKUP(Assumptions!$C$3,$A$125:$E$130,5,FALSE),0)</f>
        <v>0</v>
      </c>
      <c r="E109" s="656">
        <f>IF(E110&gt;0,E103*E110*VLOOKUP(Assumptions!$C$3,$A$125:$E$130,5,FALSE),0)</f>
        <v>0</v>
      </c>
      <c r="F109" s="656">
        <f>IF(F110&gt;0,F103*F110*VLOOKUP(Assumptions!$C$3,$A$125:$E$130,5,FALSE),0)</f>
        <v>0</v>
      </c>
      <c r="G109" s="656">
        <f>IF(G110&gt;0,G103*G110*VLOOKUP(Assumptions!$C$3,$A$125:$E$130,5,FALSE),0)</f>
        <v>0</v>
      </c>
      <c r="H109" s="656">
        <f>IF(H110&gt;0,H103*H110*VLOOKUP(Assumptions!$C$3,$A$125:$E$130,5,FALSE),0)</f>
        <v>0</v>
      </c>
    </row>
    <row r="110" spans="1:12" ht="15">
      <c r="A110" s="438" t="s">
        <v>1621</v>
      </c>
      <c r="B110" s="437"/>
      <c r="C110"/>
      <c r="D110" s="615">
        <f>Assumptions!E20</f>
        <v>0</v>
      </c>
      <c r="E110" s="615">
        <f>Assumptions!F20</f>
        <v>0</v>
      </c>
      <c r="F110" s="615">
        <f>Assumptions!G20</f>
        <v>0</v>
      </c>
      <c r="G110" s="615">
        <f>Assumptions!H20</f>
        <v>0</v>
      </c>
      <c r="H110" s="615">
        <f>Assumptions!I20</f>
        <v>0</v>
      </c>
    </row>
    <row r="111" spans="1:12" ht="15">
      <c r="A111" s="438" t="s">
        <v>80</v>
      </c>
      <c r="B111" s="474"/>
      <c r="C111"/>
      <c r="D111" s="657">
        <f>SUM(D107:D109)</f>
        <v>42225</v>
      </c>
      <c r="E111" s="657">
        <f>SUM(E107:E109)</f>
        <v>86550</v>
      </c>
      <c r="F111" s="657">
        <f>SUM(F107:F109)</f>
        <v>89785</v>
      </c>
      <c r="G111" s="657">
        <f>SUM(G107:G109)</f>
        <v>89785</v>
      </c>
      <c r="H111" s="657">
        <f>SUM(H107:H109)</f>
        <v>89785</v>
      </c>
    </row>
    <row r="112" spans="1:12" ht="15">
      <c r="A112" s="438" t="s">
        <v>1623</v>
      </c>
      <c r="B112" s="475"/>
      <c r="C112"/>
      <c r="D112" s="658">
        <f>IF(Assumptions!$C$3="ES",IF(D103&gt;999,3,IF(D103&gt;700,2.5,IF(D103&gt;399,2,1))),IF(Assumptions!$C$3="K8",IF(D103&gt;999,3,IF(D103&gt;700,2.5,IF(D103&gt;399,2,1))),IF(Assumptions!$C$3="MS",IF(D103&gt;999,5,IF(D103&gt;750,4,IF(D103&gt;499,3,2))),IF(Assumptions!$C$3="6-12",IF(D103&gt;999,5,IF(D103&gt;750,4,IF(D103&gt;499,3,2))),IF(Assumptions!$C$3="HS",IF(D103&gt;999,5,IF(D103&gt;750,4,IF(D103&gt;499,3,2))))))))</f>
        <v>1</v>
      </c>
      <c r="E112" s="658">
        <f>IF(Assumptions!$C$3="ES",IF(E103&gt;999,3,IF(E103&gt;700,2.5,IF(E103&gt;399,2,1))),IF(Assumptions!$C$3="K8",IF(E103&gt;999,3,IF(E103&gt;700,2.5,IF(E103&gt;399,2,1))),IF(Assumptions!$C$3="MS",IF(E103&gt;999,5,IF(E103&gt;750,4,IF(E103&gt;499,3,2))),IF(Assumptions!$C$3="6-12",IF(E103&gt;999,5,IF(E103&gt;750,4,IF(E103&gt;499,3,2))),IF(Assumptions!$C$3="HS",IF(E103&gt;999,5,IF(E103&gt;750,4,IF(E103&gt;499,3,2))))))))</f>
        <v>2</v>
      </c>
      <c r="F112" s="658">
        <f>IF(Assumptions!$C$3="ES",IF(F103&gt;999,3,IF(F103&gt;700,2.5,IF(F103&gt;399,2,1))),IF(Assumptions!$C$3="K8",IF(F103&gt;999,3,IF(F103&gt;700,2.5,IF(F103&gt;399,2,1))),IF(Assumptions!$C$3="MS",IF(F103&gt;999,5,IF(F103&gt;750,4,IF(F103&gt;499,3,2))),IF(Assumptions!$C$3="6-12",IF(F103&gt;999,5,IF(F103&gt;750,4,IF(F103&gt;499,3,2))),IF(Assumptions!$C$3="HS",IF(F103&gt;999,5,IF(F103&gt;750,4,IF(F103&gt;499,3,2))))))))</f>
        <v>2</v>
      </c>
      <c r="G112" s="658">
        <f>IF(Assumptions!$C$3="ES",IF(G103&gt;999,3,IF(G103&gt;700,2.5,IF(G103&gt;399,2,1))),IF(Assumptions!$C$3="K8",IF(G103&gt;999,3,IF(G103&gt;700,2.5,IF(G103&gt;399,2,1))),IF(Assumptions!$C$3="MS",IF(G103&gt;999,5,IF(G103&gt;750,4,IF(G103&gt;499,3,2))),IF(Assumptions!$C$3="6-12",IF(G103&gt;999,5,IF(G103&gt;750,4,IF(G103&gt;499,3,2))),IF(Assumptions!$C$3="HS",IF(G103&gt;999,5,IF(G103&gt;750,4,IF(G103&gt;499,3,2))))))))</f>
        <v>2</v>
      </c>
      <c r="H112" s="658">
        <f>IF(Assumptions!$C$3="ES",IF(H103&gt;999,3,IF(H103&gt;700,2.5,IF(H103&gt;399,2,1))),IF(Assumptions!$C$3="K8",IF(H103&gt;999,3,IF(H103&gt;700,2.5,IF(H103&gt;399,2,1))),IF(Assumptions!$C$3="MS",IF(H103&gt;999,5,IF(H103&gt;750,4,IF(H103&gt;499,3,2))),IF(Assumptions!$C$3="6-12",IF(H103&gt;999,5,IF(H103&gt;750,4,IF(H103&gt;499,3,2))),IF(Assumptions!$C$3="HS",IF(H103&gt;999,5,IF(H103&gt;750,4,IF(H103&gt;499,3,2))))))))</f>
        <v>2</v>
      </c>
    </row>
    <row r="113" spans="1:8" ht="15">
      <c r="A113" s="438" t="s">
        <v>1624</v>
      </c>
      <c r="B113" s="476"/>
      <c r="C113"/>
      <c r="D113" s="659">
        <f>IF(Assumptions!$C$3="ES",IF(D103&gt;399,2.5,2),IF(Assumptions!$C$3="K8",IF(D103&gt;399,2.5,2),IF(Assumptions!$C$3="MS",IF(D103&gt;600,5,4),IF(Assumptions!$C$3="6-12",IF(D103&gt;1000,6,5),IF(Assumptions!$C$3="HS",IF(D103&gt;1500,7,IF(D103&gt;1000,6,IF(D103&gt;770,5,4))))))))</f>
        <v>2</v>
      </c>
      <c r="E113" s="659">
        <f>IF(Assumptions!$C$3="ES",IF(E103&gt;399,2.5,2),IF(Assumptions!$C$3="K8",IF(E103&gt;399,2.5,2),IF(Assumptions!$C$3="MS",IF(E103&gt;600,5,4),IF(Assumptions!$C$3="6-12",IF(E103&gt;1000,6,5),IF(Assumptions!$C$3="HS",IF(E103&gt;1500,7,IF(E103&gt;1000,6,IF(E103&gt;770,5,4))))))))</f>
        <v>2.5</v>
      </c>
      <c r="F113" s="659">
        <f>IF(Assumptions!$C$3="ES",IF(F103&gt;399,2.5,2),IF(Assumptions!$C$3="K8",IF(F103&gt;399,2.5,2),IF(Assumptions!$C$3="MS",IF(F103&gt;600,5,4),IF(Assumptions!$C$3="6-12",IF(F103&gt;1000,6,5),IF(Assumptions!$C$3="HS",IF(F103&gt;1500,7,IF(F103&gt;1000,6,IF(F103&gt;770,5,4))))))))</f>
        <v>2.5</v>
      </c>
      <c r="G113" s="659">
        <f>IF(Assumptions!$C$3="ES",IF(G103&gt;399,2.5,2),IF(Assumptions!$C$3="K8",IF(G103&gt;399,2.5,2),IF(Assumptions!$C$3="MS",IF(G103&gt;600,5,4),IF(Assumptions!$C$3="6-12",IF(G103&gt;1000,6,5),IF(Assumptions!$C$3="HS",IF(G103&gt;1500,7,IF(G103&gt;1000,6,IF(G103&gt;770,5,4))))))))</f>
        <v>2.5</v>
      </c>
      <c r="H113" s="659">
        <f>IF(Assumptions!$C$3="ES",IF(H103&gt;399,2.5,2),IF(Assumptions!$C$3="K8",IF(H103&gt;399,2.5,2),IF(Assumptions!$C$3="MS",IF(H103&gt;600,5,4),IF(Assumptions!$C$3="6-12",IF(H103&gt;1000,6,5),IF(Assumptions!$C$3="HS",IF(H103&gt;1500,7,IF(H103&gt;1000,6,IF(H103&gt;770,5,4))))))))</f>
        <v>2.5</v>
      </c>
    </row>
    <row r="114" spans="1:8" ht="15">
      <c r="A114" s="438" t="s">
        <v>1618</v>
      </c>
      <c r="B114" s="470"/>
      <c r="C114"/>
      <c r="D114" s="652">
        <f>D2*(D112+D113)</f>
        <v>44169</v>
      </c>
      <c r="E114" s="652">
        <f>E2*(E112+E113)</f>
        <v>66916.035000000003</v>
      </c>
      <c r="F114" s="652">
        <f>F2*(F112+F113)</f>
        <v>67585.195349999995</v>
      </c>
      <c r="G114" s="652">
        <f>G2*(G112+G113)</f>
        <v>68261.047303500003</v>
      </c>
      <c r="H114" s="652">
        <f>H2*(H112+H113)</f>
        <v>68943.657776535008</v>
      </c>
    </row>
    <row r="115" spans="1:8" ht="15">
      <c r="A115" s="442" t="s">
        <v>1622</v>
      </c>
      <c r="B115" s="441"/>
      <c r="C115"/>
      <c r="D115" s="612">
        <f>IF(+D111-D114&lt;0,+D111-D114,0)</f>
        <v>-1944</v>
      </c>
      <c r="E115" s="612">
        <f>IF(+E111-E114&lt;0,+E111-E114,0)</f>
        <v>0</v>
      </c>
      <c r="F115" s="612">
        <f>IF(+F111-F114&lt;0,+F111-F114,0)</f>
        <v>0</v>
      </c>
      <c r="G115" s="612">
        <f>IF(+G111-G114&lt;0,+G111-G114,0)</f>
        <v>0</v>
      </c>
      <c r="H115" s="612">
        <f>IF(+H111-H114&lt;0,+H111-H114,0)</f>
        <v>0</v>
      </c>
    </row>
    <row r="116" spans="1:8" ht="15">
      <c r="A116" s="459" t="s">
        <v>1596</v>
      </c>
      <c r="B116" s="441"/>
      <c r="C116"/>
      <c r="D116" s="612">
        <f>IF(+D111-D114&gt;0,+D111-D114,0)</f>
        <v>0</v>
      </c>
      <c r="E116" s="612">
        <f>IF(+E111-E114&gt;0,+E111-E114,0)</f>
        <v>19633.964999999997</v>
      </c>
      <c r="F116" s="612">
        <f>IF(+F111-F114&gt;0,+F111-F114,0)</f>
        <v>22199.804650000005</v>
      </c>
      <c r="G116" s="612">
        <f>IF(+G111-G114&gt;0,+G111-G114,0)</f>
        <v>21523.952696499997</v>
      </c>
      <c r="H116" s="612">
        <f>IF(+H111-H114&gt;0,+H111-H114,0)</f>
        <v>20841.342223464992</v>
      </c>
    </row>
    <row r="117" spans="1:8" ht="15">
      <c r="A117" s="442" t="s">
        <v>1597</v>
      </c>
      <c r="B117" s="441"/>
      <c r="C117"/>
      <c r="D117" s="612">
        <f>-D115</f>
        <v>1944</v>
      </c>
      <c r="E117" s="612">
        <f>-E115</f>
        <v>0</v>
      </c>
      <c r="F117" s="612">
        <f>-F115</f>
        <v>0</v>
      </c>
      <c r="G117" s="612">
        <f>-G115</f>
        <v>0</v>
      </c>
      <c r="H117" s="612">
        <f>-H115</f>
        <v>0</v>
      </c>
    </row>
    <row r="118" spans="1:8" ht="15">
      <c r="A118" s="442" t="s">
        <v>1598</v>
      </c>
      <c r="B118" s="441"/>
      <c r="C118"/>
      <c r="D118" s="612">
        <f>D114</f>
        <v>44169</v>
      </c>
      <c r="E118" s="612">
        <f>E114</f>
        <v>66916.035000000003</v>
      </c>
      <c r="F118" s="612">
        <f>F114</f>
        <v>67585.195349999995</v>
      </c>
      <c r="G118" s="612">
        <f>G114</f>
        <v>68261.047303500003</v>
      </c>
      <c r="H118" s="612">
        <f>H114</f>
        <v>68943.657776535008</v>
      </c>
    </row>
    <row r="119" spans="1:8" ht="15">
      <c r="A119" s="442" t="s">
        <v>1599</v>
      </c>
      <c r="B119" s="441"/>
      <c r="C119"/>
      <c r="D119" s="612">
        <f>D116</f>
        <v>0</v>
      </c>
      <c r="E119" s="612">
        <f>E116</f>
        <v>19633.964999999997</v>
      </c>
      <c r="F119" s="612">
        <f>F116</f>
        <v>22199.804650000005</v>
      </c>
      <c r="G119" s="612">
        <f>G116</f>
        <v>21523.952696499997</v>
      </c>
      <c r="H119" s="612">
        <f>H116</f>
        <v>20841.342223464992</v>
      </c>
    </row>
    <row r="120" spans="1:8" ht="15.75" thickBot="1">
      <c r="A120" s="477" t="s">
        <v>1600</v>
      </c>
      <c r="B120" s="441"/>
      <c r="C120"/>
      <c r="D120" s="612">
        <f>D119</f>
        <v>0</v>
      </c>
      <c r="E120" s="612">
        <f>E119</f>
        <v>19633.964999999997</v>
      </c>
      <c r="F120" s="612">
        <f>F119</f>
        <v>22199.804650000005</v>
      </c>
      <c r="G120" s="612">
        <f>G119</f>
        <v>21523.952696499997</v>
      </c>
      <c r="H120" s="612">
        <f>H119</f>
        <v>20841.342223464992</v>
      </c>
    </row>
    <row r="121" spans="1:8" ht="15.75" thickBot="1">
      <c r="A121" s="462" t="s">
        <v>1619</v>
      </c>
      <c r="B121" s="473">
        <f>B120+B118</f>
        <v>0</v>
      </c>
      <c r="C121"/>
      <c r="D121" s="669">
        <f>D120+D118</f>
        <v>44169</v>
      </c>
      <c r="E121" s="653">
        <f>E120+E118</f>
        <v>86550</v>
      </c>
      <c r="F121" s="653">
        <f>F120+F118</f>
        <v>89785</v>
      </c>
      <c r="G121" s="653">
        <f>G120+G118</f>
        <v>89785</v>
      </c>
      <c r="H121" s="653">
        <f>H120+H118</f>
        <v>89785</v>
      </c>
    </row>
    <row r="122" spans="1:8">
      <c r="A122" s="434"/>
      <c r="B122" s="436"/>
      <c r="C122"/>
    </row>
    <row r="123" spans="1:8" ht="13.5" thickBot="1">
      <c r="A123" s="434" t="s">
        <v>1625</v>
      </c>
      <c r="B123" s="436"/>
      <c r="C123"/>
    </row>
    <row r="124" spans="1:8">
      <c r="A124" s="495"/>
      <c r="B124" s="662"/>
      <c r="C124" s="663"/>
      <c r="D124" s="663"/>
      <c r="E124" s="660"/>
    </row>
    <row r="125" spans="1:8">
      <c r="A125" s="434" t="s">
        <v>1684</v>
      </c>
      <c r="B125" s="435" t="s">
        <v>1685</v>
      </c>
      <c r="C125" s="120" t="s">
        <v>1616</v>
      </c>
      <c r="D125" s="120"/>
      <c r="E125" s="436" t="s">
        <v>1617</v>
      </c>
      <c r="F125" s="749" t="s">
        <v>1740</v>
      </c>
    </row>
    <row r="126" spans="1:8">
      <c r="A126" s="434" t="s">
        <v>281</v>
      </c>
      <c r="B126" s="435">
        <v>115</v>
      </c>
      <c r="C126" s="120">
        <v>55</v>
      </c>
      <c r="D126" s="120"/>
      <c r="E126" s="436">
        <v>13</v>
      </c>
    </row>
    <row r="127" spans="1:8">
      <c r="A127" s="434" t="s">
        <v>298</v>
      </c>
      <c r="B127" s="435">
        <v>115</v>
      </c>
      <c r="C127" s="120">
        <v>55</v>
      </c>
      <c r="D127" s="120"/>
      <c r="E127" s="436">
        <v>13</v>
      </c>
    </row>
    <row r="128" spans="1:8">
      <c r="A128" s="434" t="s">
        <v>282</v>
      </c>
      <c r="B128" s="435">
        <v>117</v>
      </c>
      <c r="C128" s="120">
        <v>56</v>
      </c>
      <c r="D128" s="120"/>
      <c r="E128" s="436">
        <v>14</v>
      </c>
    </row>
    <row r="129" spans="1:9">
      <c r="A129" s="434" t="s">
        <v>1571</v>
      </c>
      <c r="B129" s="435">
        <v>119</v>
      </c>
      <c r="C129" s="120">
        <v>57</v>
      </c>
      <c r="D129" s="120"/>
      <c r="E129" s="436">
        <v>14</v>
      </c>
    </row>
    <row r="130" spans="1:9" ht="13.5" thickBot="1">
      <c r="A130" s="444" t="s">
        <v>283</v>
      </c>
      <c r="B130" s="664">
        <v>106</v>
      </c>
      <c r="C130" s="665">
        <v>52</v>
      </c>
      <c r="D130" s="665"/>
      <c r="E130" s="445">
        <v>11</v>
      </c>
      <c r="G130" t="s">
        <v>281</v>
      </c>
      <c r="H130" s="748">
        <f>IF(D103&gt;999,3,IF(D103&gt;700,2.5,IF(D103&gt;399,2,1)))</f>
        <v>1</v>
      </c>
      <c r="I130" s="748">
        <f>IF(D103&gt;399,2.5,2)</f>
        <v>2</v>
      </c>
    </row>
    <row r="131" spans="1:9">
      <c r="C131"/>
    </row>
    <row r="132" spans="1:9">
      <c r="C132"/>
    </row>
    <row r="134" spans="1:9">
      <c r="A134" s="408" t="s">
        <v>1728</v>
      </c>
    </row>
    <row r="135" spans="1:9">
      <c r="A135" s="408" t="s">
        <v>1729</v>
      </c>
      <c r="B135" s="408">
        <f>Assumptions!E19</f>
        <v>134</v>
      </c>
    </row>
    <row r="136" spans="1:9">
      <c r="A136" s="408" t="s">
        <v>1730</v>
      </c>
      <c r="B136" s="408">
        <f>IF(OR(Assumptions!C3="ES",Assumptions!C3="K8"),24,0)</f>
        <v>24</v>
      </c>
    </row>
  </sheetData>
  <mergeCells count="5">
    <mergeCell ref="A15:D15"/>
    <mergeCell ref="A52:B52"/>
    <mergeCell ref="A33:C33"/>
    <mergeCell ref="A85:C85"/>
    <mergeCell ref="A101:C10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50"/>
  <sheetViews>
    <sheetView showGridLines="0" view="pageBreakPreview" topLeftCell="C1" zoomScale="60" zoomScaleNormal="100" zoomScalePageLayoutView="75" workbookViewId="0">
      <selection activeCell="C1" sqref="A1:XFD1048576"/>
    </sheetView>
  </sheetViews>
  <sheetFormatPr defaultColWidth="9.140625" defaultRowHeight="15" outlineLevelRow="1" outlineLevelCol="1"/>
  <cols>
    <col min="1" max="1" width="9.140625" style="2" hidden="1" customWidth="1"/>
    <col min="2" max="2" width="29" style="2" hidden="1" customWidth="1"/>
    <col min="3" max="3" width="83.7109375" style="3" bestFit="1" customWidth="1"/>
    <col min="4" max="4" width="15.7109375" style="3" customWidth="1"/>
    <col min="5" max="5" width="16.85546875" style="3" bestFit="1" customWidth="1"/>
    <col min="6" max="9" width="15" style="3" customWidth="1"/>
    <col min="10" max="10" width="5.28515625" style="3" hidden="1" customWidth="1" outlineLevel="1"/>
    <col min="11" max="11" width="17" style="3" hidden="1" customWidth="1" outlineLevel="1"/>
    <col min="12" max="12" width="9.140625" style="3" collapsed="1"/>
    <col min="13" max="13" width="15.5703125" style="3" bestFit="1" customWidth="1"/>
    <col min="14" max="14" width="12.28515625" style="3" bestFit="1" customWidth="1"/>
    <col min="15" max="15" width="14.28515625" style="3" bestFit="1" customWidth="1"/>
    <col min="16" max="16" width="13.140625" style="3" bestFit="1" customWidth="1"/>
    <col min="17" max="17" width="9.7109375" style="3" bestFit="1" customWidth="1"/>
    <col min="18" max="18" width="14" style="3" bestFit="1" customWidth="1"/>
    <col min="19" max="16384" width="9.140625" style="3"/>
  </cols>
  <sheetData>
    <row r="1" spans="1:12" s="2" customFormat="1" ht="18.75" thickBot="1">
      <c r="C1" s="365" t="str">
        <f>Assumptions!$C$2&amp;" - REVENUE"</f>
        <v>DCIS Phase In Ford Replacement - REVENUE</v>
      </c>
      <c r="D1" s="181"/>
      <c r="E1" s="182"/>
      <c r="F1" s="181"/>
      <c r="G1" s="182"/>
      <c r="H1" s="182"/>
      <c r="I1" s="699"/>
      <c r="J1" s="182"/>
      <c r="K1" s="369"/>
      <c r="L1" s="179"/>
    </row>
    <row r="2" spans="1:12" s="2" customFormat="1" ht="16.5" thickBot="1">
      <c r="B2" s="10"/>
      <c r="C2" s="4"/>
      <c r="E2" s="11"/>
      <c r="G2" s="12"/>
    </row>
    <row r="3" spans="1:12" s="2" customFormat="1" ht="16.5" thickBot="1">
      <c r="B3" s="10"/>
      <c r="C3" s="4"/>
      <c r="D3" s="536" t="s">
        <v>1670</v>
      </c>
      <c r="E3" s="536" t="s">
        <v>1665</v>
      </c>
      <c r="F3" s="536" t="s">
        <v>1666</v>
      </c>
      <c r="G3" s="536" t="s">
        <v>1667</v>
      </c>
      <c r="H3" s="536" t="s">
        <v>1668</v>
      </c>
      <c r="I3" s="536" t="s">
        <v>1669</v>
      </c>
      <c r="K3" s="536" t="s">
        <v>186</v>
      </c>
    </row>
    <row r="4" spans="1:12" s="514" customFormat="1" ht="15.75">
      <c r="B4" s="515"/>
      <c r="C4" s="525" t="s">
        <v>49</v>
      </c>
      <c r="D4" s="526"/>
      <c r="E4" s="526"/>
      <c r="F4" s="526"/>
      <c r="G4" s="526"/>
      <c r="H4" s="526"/>
      <c r="I4" s="526"/>
      <c r="K4" s="526"/>
    </row>
    <row r="5" spans="1:12">
      <c r="B5" s="126"/>
      <c r="C5" s="4"/>
      <c r="D5" s="519"/>
      <c r="E5" s="519"/>
      <c r="F5" s="519"/>
      <c r="G5" s="519"/>
      <c r="H5" s="519"/>
      <c r="I5" s="519"/>
      <c r="K5" s="519"/>
    </row>
    <row r="6" spans="1:12" ht="15.75">
      <c r="A6" s="125"/>
      <c r="B6" s="125"/>
      <c r="C6" s="366" t="s">
        <v>1559</v>
      </c>
      <c r="D6" s="520">
        <f>SUM(D7:D10)</f>
        <v>0</v>
      </c>
      <c r="E6" s="520">
        <f>SUM(E7:E10)</f>
        <v>981461</v>
      </c>
      <c r="F6" s="520">
        <f t="shared" ref="F6:I6" si="0">SUM(F7:F10)</f>
        <v>1988716.0349999999</v>
      </c>
      <c r="G6" s="520">
        <f t="shared" si="0"/>
        <v>2060985.1953499999</v>
      </c>
      <c r="H6" s="520">
        <f t="shared" si="0"/>
        <v>2061661.0473035001</v>
      </c>
      <c r="I6" s="520">
        <f t="shared" si="0"/>
        <v>2062343.657776535</v>
      </c>
      <c r="K6" s="520">
        <f>SUM(D6:I6)</f>
        <v>9155166.935430035</v>
      </c>
    </row>
    <row r="7" spans="1:12">
      <c r="A7" s="2" t="s">
        <v>206</v>
      </c>
      <c r="B7" s="125" t="s">
        <v>1541</v>
      </c>
      <c r="C7" s="122" t="s">
        <v>975</v>
      </c>
      <c r="D7" s="519">
        <v>0</v>
      </c>
      <c r="E7" s="519">
        <f>Calculations!D43</f>
        <v>870435</v>
      </c>
      <c r="F7" s="519">
        <f>Calculations!E43</f>
        <v>1784225</v>
      </c>
      <c r="G7" s="519">
        <f>Calculations!F43</f>
        <v>1850925</v>
      </c>
      <c r="H7" s="519">
        <f>Calculations!G43</f>
        <v>1850925</v>
      </c>
      <c r="I7" s="519">
        <f>Calculations!H43</f>
        <v>1850925</v>
      </c>
      <c r="K7" s="519">
        <f t="shared" ref="K7:K10" si="1">SUM(D7:I7)</f>
        <v>8207435</v>
      </c>
    </row>
    <row r="8" spans="1:12">
      <c r="A8" s="2" t="s">
        <v>206</v>
      </c>
      <c r="B8" s="125" t="s">
        <v>274</v>
      </c>
      <c r="C8" s="122" t="s">
        <v>0</v>
      </c>
      <c r="D8" s="519">
        <f>Calculations!I17</f>
        <v>0</v>
      </c>
      <c r="E8" s="519">
        <f>Calculations!D17</f>
        <v>50373</v>
      </c>
      <c r="F8" s="519">
        <f>Calculations!E17</f>
        <v>103255</v>
      </c>
      <c r="G8" s="519">
        <f>Calculations!F17</f>
        <v>107115</v>
      </c>
      <c r="H8" s="519">
        <f>Calculations!G17</f>
        <v>107115</v>
      </c>
      <c r="I8" s="519">
        <f>Calculations!H17</f>
        <v>107115</v>
      </c>
      <c r="K8" s="519">
        <f t="shared" si="1"/>
        <v>474973</v>
      </c>
    </row>
    <row r="9" spans="1:12">
      <c r="B9" s="125" t="s">
        <v>979</v>
      </c>
      <c r="C9" s="364" t="s">
        <v>1651</v>
      </c>
      <c r="D9" s="519">
        <f>Calculations!I18</f>
        <v>0</v>
      </c>
      <c r="E9" s="519">
        <f>Calculations!D18</f>
        <v>16484</v>
      </c>
      <c r="F9" s="519">
        <f>Calculations!E18</f>
        <v>34320</v>
      </c>
      <c r="G9" s="519">
        <f>Calculations!F18</f>
        <v>35360</v>
      </c>
      <c r="H9" s="519">
        <f>Calculations!G18</f>
        <v>35360</v>
      </c>
      <c r="I9" s="519">
        <f>Calculations!H18</f>
        <v>35360</v>
      </c>
      <c r="K9" s="519">
        <f t="shared" si="1"/>
        <v>156884</v>
      </c>
    </row>
    <row r="10" spans="1:12">
      <c r="A10" s="2" t="s">
        <v>206</v>
      </c>
      <c r="B10" s="125" t="s">
        <v>937</v>
      </c>
      <c r="C10" s="122" t="s">
        <v>1540</v>
      </c>
      <c r="D10" s="519">
        <f>Calculations!Q53</f>
        <v>0</v>
      </c>
      <c r="E10" s="519">
        <f>Calculations!D118</f>
        <v>44169</v>
      </c>
      <c r="F10" s="519">
        <f>Calculations!E118</f>
        <v>66916.035000000003</v>
      </c>
      <c r="G10" s="519">
        <f>Calculations!F118</f>
        <v>67585.195349999995</v>
      </c>
      <c r="H10" s="519">
        <f>Calculations!G118</f>
        <v>68261.047303500003</v>
      </c>
      <c r="I10" s="519">
        <f>Calculations!H118</f>
        <v>68943.657776535008</v>
      </c>
      <c r="K10" s="519">
        <f t="shared" si="1"/>
        <v>315874.935430035</v>
      </c>
    </row>
    <row r="11" spans="1:12">
      <c r="B11" s="126"/>
      <c r="C11" s="4"/>
      <c r="D11" s="519"/>
      <c r="E11" s="519"/>
      <c r="F11" s="519"/>
      <c r="G11" s="519"/>
      <c r="H11" s="519"/>
      <c r="I11" s="519"/>
      <c r="K11" s="519"/>
    </row>
    <row r="12" spans="1:12" ht="15.75">
      <c r="B12" s="125" t="s">
        <v>273</v>
      </c>
      <c r="C12" s="366" t="s">
        <v>121</v>
      </c>
      <c r="D12" s="520">
        <f>Calculations!J65</f>
        <v>0</v>
      </c>
      <c r="E12" s="520">
        <f>Calculations!D98+Calculations!D120</f>
        <v>46632</v>
      </c>
      <c r="F12" s="520">
        <f>Calculations!E98+Calculations!E120</f>
        <v>128977.965</v>
      </c>
      <c r="G12" s="520">
        <f>Calculations!F98+Calculations!F120</f>
        <v>136099.80465000001</v>
      </c>
      <c r="H12" s="520">
        <f>Calculations!G98+Calculations!G120</f>
        <v>135423.9526965</v>
      </c>
      <c r="I12" s="520">
        <f>Calculations!H98+Calculations!H120</f>
        <v>134741.34222346498</v>
      </c>
      <c r="K12" s="520">
        <f t="shared" ref="K12:K14" si="2">SUM(D12:I12)</f>
        <v>581875.064569965</v>
      </c>
    </row>
    <row r="13" spans="1:12" ht="15.75">
      <c r="B13" s="126" t="s">
        <v>255</v>
      </c>
      <c r="C13" s="366" t="s">
        <v>110</v>
      </c>
      <c r="D13" s="520">
        <f>Calculations!I19+Calculations!I20</f>
        <v>0</v>
      </c>
      <c r="E13" s="520">
        <f>Calculations!D19+Calculations!D20</f>
        <v>16581</v>
      </c>
      <c r="F13" s="520">
        <f>Calculations!E19+Calculations!E20</f>
        <v>16840.86</v>
      </c>
      <c r="G13" s="520">
        <f>Calculations!F19+Calculations!F20</f>
        <v>17007.368600000002</v>
      </c>
      <c r="H13" s="520">
        <f>Calculations!G19+Calculations!G20</f>
        <v>17175.542286000004</v>
      </c>
      <c r="I13" s="520">
        <f>Calculations!H19+Calculations!H20</f>
        <v>17345.397708860004</v>
      </c>
      <c r="K13" s="520">
        <f t="shared" si="2"/>
        <v>84950.168594860021</v>
      </c>
    </row>
    <row r="14" spans="1:12" ht="15.75">
      <c r="B14" s="126" t="s">
        <v>1552</v>
      </c>
      <c r="C14" s="366" t="s">
        <v>111</v>
      </c>
      <c r="D14" s="520">
        <v>0</v>
      </c>
      <c r="E14" s="520">
        <f>Calculations!D74</f>
        <v>82845</v>
      </c>
      <c r="F14" s="520">
        <f>Calculations!E74</f>
        <v>169810</v>
      </c>
      <c r="G14" s="520">
        <f>Calculations!F74</f>
        <v>176157</v>
      </c>
      <c r="H14" s="520">
        <f>Calculations!G74</f>
        <v>176157</v>
      </c>
      <c r="I14" s="520">
        <f>Calculations!H74</f>
        <v>176157</v>
      </c>
      <c r="K14" s="520">
        <f t="shared" si="2"/>
        <v>781126</v>
      </c>
    </row>
    <row r="15" spans="1:12" ht="15.75">
      <c r="B15" s="126" t="s">
        <v>276</v>
      </c>
      <c r="C15" s="366" t="s">
        <v>122</v>
      </c>
      <c r="D15" s="520">
        <v>0</v>
      </c>
      <c r="E15" s="520">
        <v>0</v>
      </c>
      <c r="F15" s="520">
        <v>0</v>
      </c>
      <c r="G15" s="520">
        <v>0</v>
      </c>
      <c r="H15" s="520">
        <v>0</v>
      </c>
      <c r="I15" s="520">
        <v>0</v>
      </c>
      <c r="K15" s="520"/>
    </row>
    <row r="16" spans="1:12">
      <c r="B16" s="126"/>
      <c r="C16" s="4"/>
      <c r="D16" s="519"/>
      <c r="E16" s="519"/>
      <c r="F16" s="519"/>
      <c r="G16" s="519"/>
      <c r="H16" s="519"/>
      <c r="I16" s="519"/>
      <c r="K16" s="519"/>
    </row>
    <row r="17" spans="1:18" ht="15.75" hidden="1">
      <c r="B17" s="125" t="s">
        <v>273</v>
      </c>
      <c r="C17" s="366" t="s">
        <v>1597</v>
      </c>
      <c r="D17" s="520">
        <f>Calculations!J70</f>
        <v>0</v>
      </c>
      <c r="E17" s="520">
        <f>-Calculations!D11</f>
        <v>-1944</v>
      </c>
      <c r="F17" s="520">
        <f>-Calculations!E11</f>
        <v>0</v>
      </c>
      <c r="G17" s="520">
        <f>-Calculations!F11</f>
        <v>0</v>
      </c>
      <c r="H17" s="520">
        <f>-Calculations!G11</f>
        <v>0</v>
      </c>
      <c r="I17" s="520">
        <f>-Calculations!H11</f>
        <v>0</v>
      </c>
      <c r="K17" s="520">
        <f t="shared" ref="K17" si="3">SUM(D17:I17)</f>
        <v>-1944</v>
      </c>
    </row>
    <row r="18" spans="1:18" s="124" customFormat="1" ht="18">
      <c r="A18" s="310"/>
      <c r="B18" s="310"/>
      <c r="C18" s="527" t="s">
        <v>49</v>
      </c>
      <c r="D18" s="528">
        <f>D6+SUM(D12:D14)</f>
        <v>0</v>
      </c>
      <c r="E18" s="528">
        <f>E6+SUM(E12:E14)+E17</f>
        <v>1125575</v>
      </c>
      <c r="F18" s="528">
        <f t="shared" ref="F18:I18" si="4">F6+SUM(F12:F14)+F17</f>
        <v>2304344.86</v>
      </c>
      <c r="G18" s="528">
        <f t="shared" si="4"/>
        <v>2390249.3685999997</v>
      </c>
      <c r="H18" s="528">
        <f t="shared" si="4"/>
        <v>2390417.5422860002</v>
      </c>
      <c r="I18" s="528">
        <f t="shared" si="4"/>
        <v>2390587.3977088602</v>
      </c>
      <c r="K18" s="528">
        <f>K6+SUM(K12:K14)</f>
        <v>10603118.16859486</v>
      </c>
      <c r="M18" s="719"/>
      <c r="O18" s="719"/>
      <c r="R18" s="745"/>
    </row>
    <row r="19" spans="1:18" s="1" customFormat="1" ht="12.75">
      <c r="A19" s="127"/>
      <c r="B19" s="127"/>
      <c r="C19" s="127"/>
      <c r="D19" s="521"/>
      <c r="E19" s="521"/>
      <c r="F19" s="521"/>
      <c r="G19" s="521"/>
      <c r="H19" s="521"/>
      <c r="I19" s="521"/>
      <c r="K19" s="521"/>
    </row>
    <row r="20" spans="1:18">
      <c r="C20" s="4"/>
      <c r="D20" s="519"/>
      <c r="E20" s="519"/>
      <c r="F20" s="519"/>
      <c r="G20" s="519"/>
      <c r="H20" s="519"/>
      <c r="I20" s="519"/>
      <c r="K20" s="519"/>
      <c r="R20" s="746"/>
    </row>
    <row r="21" spans="1:18" ht="15.75">
      <c r="C21" s="529" t="s">
        <v>112</v>
      </c>
      <c r="D21" s="530"/>
      <c r="E21" s="530"/>
      <c r="F21" s="530"/>
      <c r="G21" s="530"/>
      <c r="H21" s="530"/>
      <c r="I21" s="530"/>
      <c r="K21" s="530"/>
      <c r="P21" s="747"/>
      <c r="Q21" s="747"/>
      <c r="R21" s="746"/>
    </row>
    <row r="22" spans="1:18">
      <c r="B22" s="126"/>
      <c r="C22" s="4"/>
      <c r="D22" s="519"/>
      <c r="E22" s="519"/>
      <c r="F22" s="519"/>
      <c r="G22" s="519"/>
      <c r="H22" s="519"/>
      <c r="I22" s="519"/>
      <c r="K22" s="519"/>
    </row>
    <row r="23" spans="1:18" ht="15.75" outlineLevel="1">
      <c r="B23" s="126" t="s">
        <v>264</v>
      </c>
      <c r="C23" s="366" t="s">
        <v>1556</v>
      </c>
      <c r="D23" s="520">
        <f>Calculations!I21</f>
        <v>0</v>
      </c>
      <c r="E23" s="520">
        <f>Calculations!D21</f>
        <v>18009</v>
      </c>
      <c r="F23" s="520">
        <f>Calculations!E21</f>
        <v>36915</v>
      </c>
      <c r="G23" s="520">
        <f>Calculations!F21</f>
        <v>38295</v>
      </c>
      <c r="H23" s="520">
        <f>Calculations!G21</f>
        <v>38295</v>
      </c>
      <c r="I23" s="520">
        <f>Calculations!H21</f>
        <v>38295</v>
      </c>
      <c r="K23" s="520">
        <f t="shared" ref="K23:K27" si="5">SUM(D23:I23)</f>
        <v>169809</v>
      </c>
    </row>
    <row r="24" spans="1:18" ht="15.75" outlineLevel="1">
      <c r="B24" s="126" t="s">
        <v>265</v>
      </c>
      <c r="C24" s="366" t="s">
        <v>81</v>
      </c>
      <c r="D24" s="520">
        <f>Calculations!I22</f>
        <v>0</v>
      </c>
      <c r="E24" s="520">
        <f>Calculations!D22</f>
        <v>6974</v>
      </c>
      <c r="F24" s="520">
        <f>Calculations!E22</f>
        <v>14520</v>
      </c>
      <c r="G24" s="520">
        <f>Calculations!F22</f>
        <v>14960</v>
      </c>
      <c r="H24" s="520">
        <f>Calculations!G22</f>
        <v>14960</v>
      </c>
      <c r="I24" s="520">
        <f>Calculations!H22</f>
        <v>14960</v>
      </c>
      <c r="K24" s="520">
        <f t="shared" si="5"/>
        <v>66374</v>
      </c>
    </row>
    <row r="25" spans="1:18" ht="15.75" outlineLevel="1">
      <c r="B25" s="126" t="s">
        <v>267</v>
      </c>
      <c r="C25" s="366" t="s">
        <v>113</v>
      </c>
      <c r="D25" s="520">
        <f>Calculations!I23+Calculations!I24</f>
        <v>0</v>
      </c>
      <c r="E25" s="520">
        <f>Calculations!D23+Calculations!D24</f>
        <v>68163</v>
      </c>
      <c r="F25" s="520">
        <f>Calculations!E23+Calculations!E24</f>
        <v>70733.440000000002</v>
      </c>
      <c r="G25" s="520">
        <f>Calculations!F23+Calculations!F24</f>
        <v>138808.94880000001</v>
      </c>
      <c r="H25" s="520">
        <f>Calculations!G23+Calculations!G24</f>
        <v>140154.33828800003</v>
      </c>
      <c r="I25" s="520">
        <f>Calculations!H23+Calculations!H24</f>
        <v>141513.18167088003</v>
      </c>
      <c r="K25" s="520">
        <f t="shared" si="5"/>
        <v>559372.9087588801</v>
      </c>
    </row>
    <row r="26" spans="1:18" ht="15.75" outlineLevel="1">
      <c r="B26" s="126" t="s">
        <v>268</v>
      </c>
      <c r="C26" s="368" t="s">
        <v>123</v>
      </c>
      <c r="D26" s="520">
        <f>Calculations!I25</f>
        <v>0</v>
      </c>
      <c r="E26" s="520">
        <f>Calculations!D25</f>
        <v>3170</v>
      </c>
      <c r="F26" s="520">
        <f>Calculations!E25</f>
        <v>5900</v>
      </c>
      <c r="G26" s="520">
        <f>Calculations!F25</f>
        <v>6100</v>
      </c>
      <c r="H26" s="520">
        <f>Calculations!G25</f>
        <v>6100</v>
      </c>
      <c r="I26" s="520">
        <f>Calculations!H25</f>
        <v>6100</v>
      </c>
      <c r="K26" s="520">
        <f t="shared" si="5"/>
        <v>27370</v>
      </c>
    </row>
    <row r="27" spans="1:18" ht="15.75" outlineLevel="1">
      <c r="B27" s="126" t="s">
        <v>266</v>
      </c>
      <c r="C27" s="368" t="s">
        <v>131</v>
      </c>
      <c r="D27" s="520">
        <f>Calculations!I26</f>
        <v>0</v>
      </c>
      <c r="E27" s="520">
        <f>Calculations!D26</f>
        <v>1902</v>
      </c>
      <c r="F27" s="520">
        <f>Calculations!E26</f>
        <v>3960</v>
      </c>
      <c r="G27" s="520">
        <f>Calculations!F26</f>
        <v>4080</v>
      </c>
      <c r="H27" s="520">
        <f>Calculations!G26</f>
        <v>4080</v>
      </c>
      <c r="I27" s="520">
        <f>Calculations!H26</f>
        <v>4080</v>
      </c>
      <c r="K27" s="520">
        <f t="shared" si="5"/>
        <v>18102</v>
      </c>
    </row>
    <row r="28" spans="1:18" ht="15.75">
      <c r="C28" s="531" t="s">
        <v>141</v>
      </c>
      <c r="D28" s="532">
        <f>SUM(D23:D27)</f>
        <v>0</v>
      </c>
      <c r="E28" s="532">
        <f t="shared" ref="E28:I28" si="6">SUM(E23:E27)</f>
        <v>98218</v>
      </c>
      <c r="F28" s="532">
        <f t="shared" si="6"/>
        <v>132028.44</v>
      </c>
      <c r="G28" s="532">
        <f t="shared" si="6"/>
        <v>202243.94880000001</v>
      </c>
      <c r="H28" s="532">
        <f t="shared" si="6"/>
        <v>203589.33828800003</v>
      </c>
      <c r="I28" s="532">
        <f t="shared" si="6"/>
        <v>204948.18167088003</v>
      </c>
      <c r="K28" s="532">
        <f>SUM(K23:K27)</f>
        <v>841027.9087588801</v>
      </c>
    </row>
    <row r="29" spans="1:18" ht="15.75" customHeight="1">
      <c r="C29" s="2"/>
      <c r="D29" s="522"/>
      <c r="E29" s="522"/>
      <c r="F29" s="522"/>
      <c r="G29" s="522"/>
      <c r="H29" s="522"/>
      <c r="I29" s="522"/>
      <c r="K29" s="522"/>
    </row>
    <row r="30" spans="1:18" ht="15.75" outlineLevel="1">
      <c r="C30" s="529" t="s">
        <v>114</v>
      </c>
      <c r="D30" s="530"/>
      <c r="E30" s="530"/>
      <c r="F30" s="530"/>
      <c r="G30" s="530"/>
      <c r="H30" s="530"/>
      <c r="I30" s="530"/>
      <c r="K30" s="530"/>
    </row>
    <row r="31" spans="1:18" outlineLevel="1">
      <c r="B31" s="126"/>
      <c r="C31" s="4"/>
      <c r="D31" s="519"/>
      <c r="E31" s="519"/>
      <c r="F31" s="519"/>
      <c r="G31" s="519"/>
      <c r="H31" s="519"/>
      <c r="I31" s="519"/>
      <c r="K31" s="519"/>
    </row>
    <row r="32" spans="1:18" ht="15.75" outlineLevel="1">
      <c r="B32" s="126" t="s">
        <v>257</v>
      </c>
      <c r="C32" s="366" t="s">
        <v>1657</v>
      </c>
      <c r="D32" s="520">
        <f>Calculations!I27</f>
        <v>0</v>
      </c>
      <c r="E32" s="520">
        <f>Calculations!D27</f>
        <v>0</v>
      </c>
      <c r="F32" s="520">
        <f>Calculations!E27</f>
        <v>0</v>
      </c>
      <c r="G32" s="520">
        <f>Calculations!F27</f>
        <v>0</v>
      </c>
      <c r="H32" s="520">
        <f>Calculations!G27</f>
        <v>0</v>
      </c>
      <c r="I32" s="520">
        <f>Calculations!H27</f>
        <v>0</v>
      </c>
      <c r="K32" s="520">
        <f t="shared" ref="K32:K33" si="7">SUM(D32:I32)</f>
        <v>0</v>
      </c>
    </row>
    <row r="33" spans="1:13" ht="31.5" outlineLevel="1">
      <c r="B33" s="126" t="s">
        <v>256</v>
      </c>
      <c r="C33" s="508" t="s">
        <v>1658</v>
      </c>
      <c r="D33" s="520">
        <f>Calculations!I28</f>
        <v>0</v>
      </c>
      <c r="E33" s="520">
        <f>Calculations!D28</f>
        <v>0</v>
      </c>
      <c r="F33" s="520">
        <f>Calculations!E28</f>
        <v>0</v>
      </c>
      <c r="G33" s="520">
        <f>Calculations!F28</f>
        <v>0</v>
      </c>
      <c r="H33" s="520">
        <f>Calculations!G28</f>
        <v>0</v>
      </c>
      <c r="I33" s="520">
        <f>Calculations!H28</f>
        <v>0</v>
      </c>
      <c r="K33" s="520">
        <f t="shared" si="7"/>
        <v>0</v>
      </c>
    </row>
    <row r="34" spans="1:13" ht="15.75" outlineLevel="1">
      <c r="C34" s="533" t="s">
        <v>142</v>
      </c>
      <c r="D34" s="532">
        <f>SUM(D32:D33)</f>
        <v>0</v>
      </c>
      <c r="E34" s="532">
        <f t="shared" ref="E34:I34" si="8">SUM(E32:E33)</f>
        <v>0</v>
      </c>
      <c r="F34" s="532">
        <f t="shared" si="8"/>
        <v>0</v>
      </c>
      <c r="G34" s="532">
        <f t="shared" si="8"/>
        <v>0</v>
      </c>
      <c r="H34" s="532">
        <f t="shared" si="8"/>
        <v>0</v>
      </c>
      <c r="I34" s="532">
        <f t="shared" si="8"/>
        <v>0</v>
      </c>
      <c r="K34" s="532">
        <f>SUM(K32:K33)</f>
        <v>0</v>
      </c>
    </row>
    <row r="35" spans="1:13" outlineLevel="1">
      <c r="C35" s="2"/>
      <c r="D35" s="522"/>
      <c r="E35" s="522"/>
      <c r="F35" s="522"/>
      <c r="G35" s="522"/>
      <c r="H35" s="522"/>
      <c r="I35" s="522"/>
      <c r="K35" s="522"/>
    </row>
    <row r="36" spans="1:13" ht="15.75">
      <c r="C36" s="533" t="s">
        <v>1537</v>
      </c>
      <c r="D36" s="530"/>
      <c r="E36" s="530"/>
      <c r="F36" s="530"/>
      <c r="G36" s="530"/>
      <c r="H36" s="530"/>
      <c r="I36" s="530"/>
      <c r="K36" s="530"/>
    </row>
    <row r="37" spans="1:13">
      <c r="C37" s="2"/>
      <c r="D37" s="523"/>
      <c r="E37" s="523"/>
      <c r="F37" s="523"/>
      <c r="G37" s="523"/>
      <c r="H37" s="523"/>
      <c r="I37" s="523"/>
      <c r="K37" s="523"/>
    </row>
    <row r="38" spans="1:13" ht="15.75" outlineLevel="1">
      <c r="B38" s="126" t="s">
        <v>269</v>
      </c>
      <c r="C38" s="366" t="s">
        <v>72</v>
      </c>
      <c r="D38" s="520">
        <v>0</v>
      </c>
      <c r="E38" s="520">
        <f>Calculations!D29</f>
        <v>90576</v>
      </c>
      <c r="F38" s="520">
        <f>Calculations!E29</f>
        <v>185640</v>
      </c>
      <c r="G38" s="520">
        <f>Calculations!F29</f>
        <v>192576</v>
      </c>
      <c r="H38" s="520">
        <f>Calculations!G29</f>
        <v>192576</v>
      </c>
      <c r="I38" s="520">
        <f>Calculations!H29</f>
        <v>192576</v>
      </c>
      <c r="K38" s="520">
        <f t="shared" ref="K38:K41" si="9">SUM(D38:I38)</f>
        <v>853944</v>
      </c>
    </row>
    <row r="39" spans="1:13" ht="15.75" outlineLevel="1">
      <c r="B39" s="126" t="s">
        <v>270</v>
      </c>
      <c r="C39" s="368" t="s">
        <v>1557</v>
      </c>
      <c r="D39" s="520">
        <v>0</v>
      </c>
      <c r="E39" s="520">
        <f>Calculations!D30</f>
        <v>9918</v>
      </c>
      <c r="F39" s="520">
        <f>Calculations!E30</f>
        <v>20330</v>
      </c>
      <c r="G39" s="520">
        <f>Calculations!F30</f>
        <v>21090</v>
      </c>
      <c r="H39" s="520">
        <f>Calculations!G30</f>
        <v>21090</v>
      </c>
      <c r="I39" s="520">
        <f>Calculations!H30</f>
        <v>21090</v>
      </c>
      <c r="K39" s="520">
        <f t="shared" si="9"/>
        <v>93518</v>
      </c>
    </row>
    <row r="40" spans="1:13" ht="15.75" outlineLevel="1">
      <c r="B40" s="126" t="s">
        <v>938</v>
      </c>
      <c r="C40" s="366" t="s">
        <v>125</v>
      </c>
      <c r="D40" s="520">
        <v>0</v>
      </c>
      <c r="E40" s="520">
        <v>0</v>
      </c>
      <c r="F40" s="520">
        <v>0</v>
      </c>
      <c r="G40" s="520">
        <v>0</v>
      </c>
      <c r="H40" s="520">
        <v>0</v>
      </c>
      <c r="I40" s="520">
        <v>0</v>
      </c>
      <c r="K40" s="520">
        <f t="shared" si="9"/>
        <v>0</v>
      </c>
    </row>
    <row r="41" spans="1:13" ht="15.75" outlineLevel="1">
      <c r="B41" s="126" t="s">
        <v>271</v>
      </c>
      <c r="C41" s="368" t="s">
        <v>143</v>
      </c>
      <c r="D41" s="520">
        <v>0</v>
      </c>
      <c r="E41" s="520">
        <v>0</v>
      </c>
      <c r="F41" s="520">
        <v>0</v>
      </c>
      <c r="G41" s="520">
        <v>0</v>
      </c>
      <c r="H41" s="520">
        <v>0</v>
      </c>
      <c r="I41" s="520">
        <v>0</v>
      </c>
      <c r="K41" s="520">
        <f t="shared" si="9"/>
        <v>0</v>
      </c>
    </row>
    <row r="42" spans="1:13" ht="15.75">
      <c r="C42" s="533" t="s">
        <v>1537</v>
      </c>
      <c r="D42" s="532">
        <f>SUM(D38:D41)</f>
        <v>0</v>
      </c>
      <c r="E42" s="532">
        <f>SUM(E38:E41)</f>
        <v>100494</v>
      </c>
      <c r="F42" s="532">
        <f t="shared" ref="F42:I42" si="10">SUM(F38:F41)</f>
        <v>205970</v>
      </c>
      <c r="G42" s="532">
        <f t="shared" si="10"/>
        <v>213666</v>
      </c>
      <c r="H42" s="532">
        <f t="shared" si="10"/>
        <v>213666</v>
      </c>
      <c r="I42" s="532">
        <f t="shared" si="10"/>
        <v>213666</v>
      </c>
      <c r="K42" s="532">
        <f>SUM(K38:K41)</f>
        <v>947462</v>
      </c>
    </row>
    <row r="43" spans="1:13">
      <c r="C43" s="2"/>
      <c r="D43" s="522"/>
      <c r="E43" s="522"/>
      <c r="F43" s="522"/>
      <c r="G43" s="522"/>
      <c r="H43" s="522"/>
      <c r="I43" s="522"/>
      <c r="K43" s="522"/>
    </row>
    <row r="44" spans="1:13" ht="15.75" outlineLevel="1">
      <c r="C44" s="533" t="s">
        <v>124</v>
      </c>
      <c r="D44" s="530"/>
      <c r="E44" s="530"/>
      <c r="F44" s="530"/>
      <c r="G44" s="530"/>
      <c r="H44" s="530"/>
      <c r="I44" s="530"/>
      <c r="K44" s="530"/>
    </row>
    <row r="45" spans="1:13" ht="15.75" outlineLevel="1">
      <c r="B45" s="3" t="s">
        <v>1538</v>
      </c>
      <c r="C45" s="367" t="s">
        <v>1672</v>
      </c>
      <c r="D45" s="520">
        <f>Assumptions!D6</f>
        <v>200000</v>
      </c>
      <c r="E45" s="520">
        <f>Assumptions!E6</f>
        <v>300000</v>
      </c>
      <c r="F45" s="520">
        <f>Assumptions!F6</f>
        <v>0</v>
      </c>
      <c r="G45" s="520">
        <f>Assumptions!G6</f>
        <v>0</v>
      </c>
      <c r="H45" s="520">
        <f>Assumptions!H6</f>
        <v>0</v>
      </c>
      <c r="I45" s="520">
        <f>Assumptions!I6</f>
        <v>0</v>
      </c>
      <c r="K45" s="520">
        <f t="shared" ref="K45" si="11">SUM(D45:I45)</f>
        <v>500000</v>
      </c>
    </row>
    <row r="46" spans="1:13" s="849" customFormat="1" ht="15.75" outlineLevel="1">
      <c r="A46" s="848"/>
      <c r="C46" s="367" t="s">
        <v>1749</v>
      </c>
      <c r="D46" s="520"/>
      <c r="E46" s="520">
        <f>'Staffing Tool'!S53+'Staffing Tool'!S54+'Non-Salary'!E25+'Non-Salary'!E26</f>
        <v>218315.92799866665</v>
      </c>
      <c r="F46" s="520">
        <f>'Staffing Tool'!V53+'Staffing Tool'!V54+'Non-Salary'!F25+'Non-Salary'!F26</f>
        <v>509587.92799866665</v>
      </c>
      <c r="G46" s="520">
        <f>'Staffing Tool'!Y53+'Staffing Tool'!Y54+'Non-Salary'!G25+'Non-Salary'!G26</f>
        <v>512500.92799866665</v>
      </c>
      <c r="H46" s="520">
        <f>'Staffing Tool'!AB53+'Staffing Tool'!AB54+'Non-Salary'!H25+'Non-Salary'!H26</f>
        <v>515442.92799866665</v>
      </c>
      <c r="I46" s="520">
        <f>'Staffing Tool'!AE53+'Staffing Tool'!AE54+'Non-Salary'!I25+'Non-Salary'!I26</f>
        <v>483495.92799866665</v>
      </c>
      <c r="K46" s="520"/>
    </row>
    <row r="47" spans="1:13" s="849" customFormat="1" ht="15.75" outlineLevel="1">
      <c r="A47" s="848"/>
      <c r="C47" s="367" t="s">
        <v>1750</v>
      </c>
      <c r="D47" s="520"/>
      <c r="E47" s="520">
        <v>24000</v>
      </c>
      <c r="F47" s="520">
        <v>152746</v>
      </c>
      <c r="G47" s="520">
        <v>41064</v>
      </c>
      <c r="H47" s="520">
        <v>48000</v>
      </c>
      <c r="I47" s="520">
        <v>48000</v>
      </c>
      <c r="K47" s="520"/>
      <c r="M47" s="850"/>
    </row>
    <row r="48" spans="1:13" ht="16.5" thickBot="1">
      <c r="B48" s="2" t="s">
        <v>279</v>
      </c>
      <c r="C48" s="533" t="s">
        <v>1539</v>
      </c>
      <c r="D48" s="534">
        <f t="shared" ref="D48" si="12">SUM(D45:D47)</f>
        <v>200000</v>
      </c>
      <c r="E48" s="534">
        <f>SUM(E45:E47)</f>
        <v>542315.92799866665</v>
      </c>
      <c r="F48" s="534">
        <f>SUM(F45:F47)</f>
        <v>662333.92799866665</v>
      </c>
      <c r="G48" s="534">
        <f t="shared" ref="G48:I48" si="13">SUM(G45:G47)</f>
        <v>553564.92799866665</v>
      </c>
      <c r="H48" s="534">
        <f t="shared" si="13"/>
        <v>563442.92799866665</v>
      </c>
      <c r="I48" s="534">
        <f t="shared" si="13"/>
        <v>531495.92799866665</v>
      </c>
      <c r="K48" s="534">
        <f>SUM(K45)</f>
        <v>500000</v>
      </c>
    </row>
    <row r="49" spans="1:11" ht="15.75" thickBot="1">
      <c r="C49" s="2"/>
      <c r="E49" s="363"/>
    </row>
    <row r="50" spans="1:11" s="124" customFormat="1" ht="18.75" thickBot="1">
      <c r="A50" s="310"/>
      <c r="B50" s="310" t="s">
        <v>279</v>
      </c>
      <c r="C50" s="524" t="s">
        <v>1676</v>
      </c>
      <c r="D50" s="535">
        <f t="shared" ref="D50:I50" si="14">D18+D28+D34+D42+D48</f>
        <v>200000</v>
      </c>
      <c r="E50" s="535">
        <f t="shared" si="14"/>
        <v>1866602.9279986667</v>
      </c>
      <c r="F50" s="535">
        <f t="shared" si="14"/>
        <v>3304677.2279986665</v>
      </c>
      <c r="G50" s="535">
        <f t="shared" si="14"/>
        <v>3359724.2453986662</v>
      </c>
      <c r="H50" s="535">
        <f t="shared" si="14"/>
        <v>3371115.8085726667</v>
      </c>
      <c r="I50" s="535">
        <f t="shared" si="14"/>
        <v>3340697.5073784068</v>
      </c>
      <c r="K50" s="535">
        <f>K18+K28+K34+K42+K48</f>
        <v>12891608.07735374</v>
      </c>
    </row>
  </sheetData>
  <sheetProtection password="C072" sheet="1" objects="1" scenarios="1" insertRows="0" autoFilter="0"/>
  <phoneticPr fontId="10" type="noConversion"/>
  <pageMargins left="0.7" right="0.7" top="0.75" bottom="0.75" header="0.3" footer="0.3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30"/>
  <sheetViews>
    <sheetView topLeftCell="C1" zoomScale="60" zoomScaleNormal="60" zoomScalePageLayoutView="80" workbookViewId="0">
      <selection activeCell="C1" sqref="A1:XFD1048576"/>
    </sheetView>
  </sheetViews>
  <sheetFormatPr defaultColWidth="9.140625" defaultRowHeight="12.75" outlineLevelRow="1" outlineLevelCol="1"/>
  <cols>
    <col min="1" max="1" width="12.5703125" style="410" hidden="1" customWidth="1" outlineLevel="1"/>
    <col min="2" max="2" width="1.7109375" style="6" hidden="1" customWidth="1" outlineLevel="1"/>
    <col min="3" max="3" width="44.5703125" style="5" customWidth="1" collapsed="1"/>
    <col min="4" max="4" width="14.42578125" style="6" hidden="1" customWidth="1" outlineLevel="1"/>
    <col min="5" max="5" width="15" style="6" hidden="1" customWidth="1" outlineLevel="1"/>
    <col min="6" max="6" width="13.7109375" style="6" hidden="1" customWidth="1" outlineLevel="1"/>
    <col min="7" max="7" width="18.42578125" style="137" customWidth="1" collapsed="1"/>
    <col min="8" max="13" width="18.140625" style="708" hidden="1" customWidth="1" outlineLevel="1"/>
    <col min="14" max="14" width="4.28515625" style="6" customWidth="1" collapsed="1"/>
    <col min="15" max="15" width="14.85546875" style="8" customWidth="1"/>
    <col min="16" max="16" width="14.85546875" style="726" customWidth="1"/>
    <col min="17" max="17" width="1.42578125" style="6" customWidth="1"/>
    <col min="18" max="18" width="14.85546875" style="8" customWidth="1"/>
    <col min="19" max="19" width="14.85546875" style="726" customWidth="1"/>
    <col min="20" max="20" width="1.42578125" style="6" customWidth="1"/>
    <col min="21" max="21" width="14.85546875" style="8" customWidth="1"/>
    <col min="22" max="22" width="23.28515625" style="726" bestFit="1" customWidth="1"/>
    <col min="23" max="23" width="1.42578125" style="6" customWidth="1"/>
    <col min="24" max="24" width="14.85546875" style="8" customWidth="1"/>
    <col min="25" max="25" width="14.85546875" style="726" customWidth="1"/>
    <col min="26" max="26" width="1.42578125" style="6" customWidth="1"/>
    <col min="27" max="27" width="14.85546875" style="8" customWidth="1"/>
    <col min="28" max="28" width="14.85546875" style="726" customWidth="1"/>
    <col min="29" max="29" width="1.42578125" style="6" customWidth="1"/>
    <col min="30" max="30" width="14.85546875" style="8" customWidth="1"/>
    <col min="31" max="31" width="14.85546875" style="726" customWidth="1"/>
    <col min="32" max="16384" width="9.140625" style="5"/>
  </cols>
  <sheetData>
    <row r="1" spans="1:31" ht="13.5" thickBot="1"/>
    <row r="2" spans="1:31" ht="18.75" thickBot="1">
      <c r="C2" s="365" t="str">
        <f>Assumptions!$C$2&amp;" - SALARY BUDGET"</f>
        <v>DCIS Phase In Ford Replacement - SALARY BUDGET</v>
      </c>
      <c r="D2" s="181"/>
      <c r="E2" s="182"/>
      <c r="F2" s="181"/>
      <c r="G2" s="182"/>
      <c r="H2" s="208"/>
      <c r="I2" s="208"/>
      <c r="J2" s="208"/>
      <c r="K2" s="208"/>
      <c r="L2" s="208"/>
      <c r="M2" s="208"/>
      <c r="N2" s="182"/>
      <c r="O2" s="182"/>
      <c r="P2" s="735"/>
      <c r="Q2" s="370"/>
      <c r="R2" s="697"/>
      <c r="S2" s="727"/>
      <c r="T2" s="698"/>
      <c r="U2" s="697"/>
      <c r="V2" s="727"/>
      <c r="W2" s="698"/>
      <c r="X2" s="697"/>
      <c r="Y2" s="727"/>
      <c r="Z2" s="698"/>
      <c r="AA2" s="697"/>
      <c r="AB2" s="727"/>
      <c r="AC2" s="698"/>
      <c r="AD2" s="697"/>
      <c r="AE2" s="736"/>
    </row>
    <row r="4" spans="1:31" ht="21.75" hidden="1" customHeight="1" outlineLevel="1">
      <c r="C4" s="860" t="s">
        <v>1704</v>
      </c>
      <c r="D4" s="861"/>
      <c r="E4" s="861"/>
      <c r="F4" s="861"/>
      <c r="G4" s="862"/>
    </row>
    <row r="5" spans="1:31" hidden="1" outlineLevel="1">
      <c r="C5" s="692" t="s">
        <v>1663</v>
      </c>
      <c r="D5" s="690"/>
      <c r="E5" s="478"/>
      <c r="F5" s="478"/>
      <c r="G5" s="689"/>
      <c r="H5" s="709"/>
      <c r="I5" s="709"/>
      <c r="J5" s="709"/>
      <c r="K5" s="709"/>
      <c r="L5" s="709"/>
      <c r="M5" s="709"/>
      <c r="N5" s="115"/>
      <c r="O5" s="689">
        <v>0</v>
      </c>
      <c r="R5" s="689">
        <f>Calculations!D112/5</f>
        <v>0.2</v>
      </c>
      <c r="U5" s="689">
        <f>Calculations!E112/5</f>
        <v>0.4</v>
      </c>
      <c r="X5" s="689">
        <f>Calculations!F112/5</f>
        <v>0.4</v>
      </c>
      <c r="AA5" s="689">
        <f>Calculations!G112/5</f>
        <v>0.4</v>
      </c>
      <c r="AD5" s="689">
        <f>Calculations!H112/5</f>
        <v>0.4</v>
      </c>
    </row>
    <row r="6" spans="1:31" hidden="1" outlineLevel="1">
      <c r="C6" s="692" t="s">
        <v>1664</v>
      </c>
      <c r="D6" s="690"/>
      <c r="E6" s="478"/>
      <c r="F6" s="478"/>
      <c r="G6" s="689"/>
      <c r="H6" s="709"/>
      <c r="I6" s="709"/>
      <c r="J6" s="709"/>
      <c r="K6" s="709"/>
      <c r="L6" s="709"/>
      <c r="M6" s="709"/>
      <c r="N6" s="115"/>
      <c r="O6" s="689">
        <v>0</v>
      </c>
      <c r="R6" s="689">
        <f>Calculations!D113/5</f>
        <v>0.4</v>
      </c>
      <c r="U6" s="689">
        <f>Calculations!E113/5</f>
        <v>0.5</v>
      </c>
      <c r="X6" s="689">
        <f>Calculations!F113/5</f>
        <v>0.5</v>
      </c>
      <c r="AA6" s="689">
        <f>Calculations!G113/5</f>
        <v>0.5</v>
      </c>
      <c r="AD6" s="689">
        <f>Calculations!H113/5</f>
        <v>0.5</v>
      </c>
    </row>
    <row r="7" spans="1:31" hidden="1" outlineLevel="1">
      <c r="C7" s="692" t="s">
        <v>1705</v>
      </c>
      <c r="D7" s="690"/>
      <c r="E7" s="478"/>
      <c r="F7" s="478"/>
      <c r="G7" s="689"/>
      <c r="H7" s="709"/>
      <c r="I7" s="709"/>
      <c r="J7" s="709"/>
      <c r="K7" s="709"/>
      <c r="L7" s="709"/>
      <c r="M7" s="709"/>
      <c r="N7" s="115"/>
      <c r="O7" s="689">
        <v>0</v>
      </c>
      <c r="R7" s="689">
        <f>Calculations!D65</f>
        <v>1</v>
      </c>
      <c r="U7" s="689">
        <f>Calculations!E65</f>
        <v>1.5</v>
      </c>
      <c r="X7" s="689">
        <f>Calculations!F65</f>
        <v>1.5</v>
      </c>
      <c r="AA7" s="689">
        <f>Calculations!G65</f>
        <v>1.5</v>
      </c>
      <c r="AD7" s="689">
        <f>Calculations!H65</f>
        <v>1.5</v>
      </c>
    </row>
    <row r="8" spans="1:31" hidden="1" outlineLevel="1">
      <c r="C8" s="693" t="s">
        <v>1706</v>
      </c>
      <c r="D8" s="690"/>
      <c r="E8" s="478"/>
      <c r="F8" s="478"/>
      <c r="G8" s="689"/>
      <c r="H8" s="709"/>
      <c r="I8" s="709"/>
      <c r="J8" s="709"/>
      <c r="K8" s="709"/>
      <c r="L8" s="709"/>
      <c r="M8" s="709"/>
      <c r="N8" s="115"/>
      <c r="O8" s="689">
        <v>0</v>
      </c>
      <c r="R8" s="689">
        <f>R9+R10</f>
        <v>2</v>
      </c>
      <c r="U8" s="689">
        <f>U9+U10</f>
        <v>3</v>
      </c>
      <c r="X8" s="689">
        <f>X9+X10</f>
        <v>4</v>
      </c>
      <c r="AA8" s="689">
        <f>AA9+AA10</f>
        <v>4</v>
      </c>
      <c r="AD8" s="689">
        <f>AD9+AD10</f>
        <v>4</v>
      </c>
    </row>
    <row r="9" spans="1:31" ht="22.5" hidden="1" customHeight="1" outlineLevel="1">
      <c r="C9" s="694" t="s">
        <v>1687</v>
      </c>
      <c r="D9" s="690"/>
      <c r="E9" s="478"/>
      <c r="F9" s="478"/>
      <c r="G9" s="479"/>
      <c r="H9" s="709"/>
      <c r="I9" s="709"/>
      <c r="J9" s="709"/>
      <c r="K9" s="709"/>
      <c r="L9" s="709"/>
      <c r="M9" s="709"/>
      <c r="N9" s="115"/>
      <c r="O9" s="689">
        <v>0</v>
      </c>
      <c r="R9" s="689">
        <f>IF(OR(Assumptions!$C$3="ES",Assumptions!$C$3="K8"),(IF(Assumptions!E16&lt;=200,0.5,IF(AND(Assumptions!E16&lt;=400,Assumptions!E16&gt;200),0.5,IF(AND(Assumptions!E16&lt;=549,Assumptions!E16&gt;400),1,IF(AND(Assumptions!E16&lt;=600,Assumptions!E16&gt;549),1.5,IF(AND(Assumptions!E16&lt;=1000,Assumptions!E16&gt;600),1.5,1.5)))))),0)</f>
        <v>0.5</v>
      </c>
      <c r="U9" s="689">
        <f>IF(OR(Assumptions!$C$3="ES",Assumptions!$C$3="K8"),(IF(Assumptions!F16&lt;=200,0.5,IF(AND(Assumptions!F16&lt;=400,Assumptions!F16&gt;200),0.5,IF(AND(Assumptions!F16&lt;=549,Assumptions!F16&gt;400),1,IF(AND(Assumptions!F16&lt;=600,Assumptions!F16&gt;549),1.5,IF(AND(Assumptions!F16&lt;=1000,Assumptions!F16&gt;600),1.5,1.5)))))),0)</f>
        <v>1</v>
      </c>
      <c r="X9" s="689">
        <f>IF(OR(Assumptions!$C$3="ES",Assumptions!$C$3="K8"),(IF(Assumptions!G16&lt;=200,0.5,IF(AND(Assumptions!G16&lt;=400,Assumptions!G16&gt;200),0.5,IF(AND(Assumptions!G16&lt;=549,Assumptions!G16&gt;400),1,IF(AND(Assumptions!G16&lt;=600,Assumptions!G16&gt;549),1.5,IF(AND(Assumptions!G16&lt;=1000,Assumptions!G16&gt;600),1.5,1.5)))))),0)</f>
        <v>1.5</v>
      </c>
      <c r="AA9" s="689">
        <f>IF(OR(Assumptions!$C$3="ES",Assumptions!$C$3="K8"),(IF(Assumptions!H16&lt;=200,0.5,IF(AND(Assumptions!H16&lt;=400,Assumptions!H16&gt;200),0.5,IF(AND(Assumptions!H16&lt;=549,Assumptions!H16&gt;400),1,IF(AND(Assumptions!H16&lt;=600,Assumptions!H16&gt;549),1.5,IF(AND(Assumptions!H16&lt;=1000,Assumptions!H16&gt;600),1.5,1.5)))))),0)</f>
        <v>1.5</v>
      </c>
      <c r="AD9" s="689">
        <f>IF(OR(Assumptions!$C$3="ES",Assumptions!$C$3="K8"),(IF(Assumptions!I16&lt;=200,0.5,IF(AND(Assumptions!I16&lt;=400,Assumptions!I16&gt;200),0.5,IF(AND(Assumptions!I16&lt;=549,Assumptions!I16&gt;400),1,IF(AND(Assumptions!I16&lt;=600,Assumptions!I16&gt;549),1.5,IF(AND(Assumptions!I16&lt;=1000,Assumptions!I16&gt;600),1.5,1.5)))))),0)</f>
        <v>1.5</v>
      </c>
    </row>
    <row r="10" spans="1:31" ht="15.75" hidden="1" customHeight="1" outlineLevel="1" thickBot="1">
      <c r="C10" s="695" t="s">
        <v>1686</v>
      </c>
      <c r="D10" s="691"/>
      <c r="E10" s="480"/>
      <c r="F10" s="480"/>
      <c r="G10" s="481"/>
      <c r="H10" s="709"/>
      <c r="I10" s="709"/>
      <c r="J10" s="709"/>
      <c r="K10" s="709"/>
      <c r="L10" s="709"/>
      <c r="M10" s="709"/>
      <c r="N10" s="115"/>
      <c r="O10" s="689">
        <v>0</v>
      </c>
      <c r="R10" s="689">
        <f>IF(OR(Assumptions!$C$3="ES",Assumptions!$C$3="K8"),(IF(Assumptions!E16&lt;=200,1,IF(AND(Assumptions!E16&lt;=400,Assumptions!E16&gt;200),1.5,IF(AND(Assumptions!E16&lt;=549,Assumptions!E16&gt;400),2,IF(AND(Assumptions!E16&lt;=600,Assumptions!E16&gt;549),2.5,IF(AND(Assumptions!E16&lt;=1000,Assumptions!E16&gt;600),3.5,3)))))),0)</f>
        <v>1.5</v>
      </c>
      <c r="U10" s="689">
        <f>IF(OR(Assumptions!$C$3="ES",Assumptions!$C$3="K8"),(IF(Assumptions!F16&lt;=200,1,IF(AND(Assumptions!F16&lt;=400,Assumptions!F16&gt;200),1.5,IF(AND(Assumptions!F16&lt;=549,Assumptions!F16&gt;400),2,IF(AND(Assumptions!F16&lt;=600,Assumptions!F16&gt;549),2.5,IF(AND(Assumptions!F16&lt;=1000,Assumptions!F16&gt;600),3.5,3)))))),0)</f>
        <v>2</v>
      </c>
      <c r="X10" s="689">
        <f>IF(OR(Assumptions!$C$3="ES",Assumptions!$C$3="K8"),(IF(Assumptions!G16&lt;=200,1,IF(AND(Assumptions!G16&lt;=400,Assumptions!G16&gt;200),1.5,IF(AND(Assumptions!G16&lt;=549,Assumptions!G16&gt;400),2,IF(AND(Assumptions!G16&lt;=600,Assumptions!G16&gt;549),2.5,IF(AND(Assumptions!G16&lt;=1000,Assumptions!G16&gt;600),3.5,3)))))),0)</f>
        <v>2.5</v>
      </c>
      <c r="AA10" s="689">
        <f>IF(OR(Assumptions!$C$3="ES",Assumptions!$C$3="K8"),(IF(Assumptions!H16&lt;=200,1,IF(AND(Assumptions!H16&lt;=400,Assumptions!H16&gt;200),1.5,IF(AND(Assumptions!H16&lt;=549,Assumptions!H16&gt;400),2,IF(AND(Assumptions!H16&lt;=600,Assumptions!H16&gt;549),2.5,IF(AND(Assumptions!H16&lt;=1000,Assumptions!H16&gt;600),3.5,3)))))),0)</f>
        <v>2.5</v>
      </c>
      <c r="AD10" s="689">
        <f>IF(OR(Assumptions!$C$3="ES",Assumptions!$C$3="K8"),(IF(Assumptions!I16&lt;=200,1,IF(AND(Assumptions!I16&lt;=400,Assumptions!I16&gt;200),1.5,IF(AND(Assumptions!I16&lt;=549,Assumptions!I16&gt;400),2,IF(AND(Assumptions!I16&lt;=600,Assumptions!I16&gt;549),2.5,IF(AND(Assumptions!I16&lt;=1000,Assumptions!I16&gt;600),3.5,3)))))),0)</f>
        <v>2.5</v>
      </c>
    </row>
    <row r="11" spans="1:31" collapsed="1"/>
    <row r="12" spans="1:31" s="119" customFormat="1" ht="78.75" customHeight="1">
      <c r="A12" s="409" t="s">
        <v>90</v>
      </c>
      <c r="B12" s="139"/>
      <c r="C12" s="537" t="s">
        <v>2</v>
      </c>
      <c r="D12" s="409" t="s">
        <v>318</v>
      </c>
      <c r="E12" s="409" t="s">
        <v>1569</v>
      </c>
      <c r="F12" s="409" t="s">
        <v>1570</v>
      </c>
      <c r="G12" s="538" t="s">
        <v>1634</v>
      </c>
      <c r="H12" s="710" t="s">
        <v>1635</v>
      </c>
      <c r="I12" s="710" t="s">
        <v>1709</v>
      </c>
      <c r="J12" s="710" t="s">
        <v>1710</v>
      </c>
      <c r="K12" s="710" t="s">
        <v>1711</v>
      </c>
      <c r="L12" s="710" t="s">
        <v>1712</v>
      </c>
      <c r="M12" s="710" t="s">
        <v>1713</v>
      </c>
      <c r="N12" s="139"/>
      <c r="O12" s="539" t="s">
        <v>1692</v>
      </c>
      <c r="P12" s="728" t="s">
        <v>1693</v>
      </c>
      <c r="Q12" s="141"/>
      <c r="R12" s="539" t="s">
        <v>1694</v>
      </c>
      <c r="S12" s="728" t="s">
        <v>1695</v>
      </c>
      <c r="T12" s="141"/>
      <c r="U12" s="539" t="s">
        <v>1696</v>
      </c>
      <c r="V12" s="728" t="s">
        <v>1697</v>
      </c>
      <c r="W12" s="141"/>
      <c r="X12" s="539" t="s">
        <v>1698</v>
      </c>
      <c r="Y12" s="728" t="s">
        <v>1699</v>
      </c>
      <c r="Z12" s="141"/>
      <c r="AA12" s="539" t="s">
        <v>1700</v>
      </c>
      <c r="AB12" s="728" t="s">
        <v>1701</v>
      </c>
      <c r="AC12" s="141"/>
      <c r="AD12" s="539" t="s">
        <v>1702</v>
      </c>
      <c r="AE12" s="728" t="s">
        <v>1703</v>
      </c>
    </row>
    <row r="13" spans="1:31" s="13" customFormat="1">
      <c r="A13" s="410"/>
      <c r="B13" s="14"/>
      <c r="D13" s="62"/>
      <c r="E13" s="14"/>
      <c r="F13" s="14"/>
      <c r="G13" s="144"/>
      <c r="H13" s="711"/>
      <c r="I13" s="711"/>
      <c r="J13" s="711"/>
      <c r="K13" s="711"/>
      <c r="L13" s="711"/>
      <c r="M13" s="711"/>
      <c r="N13" s="18"/>
      <c r="O13" s="16"/>
      <c r="P13" s="729"/>
      <c r="Q13" s="18"/>
      <c r="R13" s="16"/>
      <c r="S13" s="729"/>
      <c r="T13" s="18"/>
      <c r="U13" s="16"/>
      <c r="V13" s="729"/>
      <c r="W13" s="18"/>
      <c r="X13" s="16"/>
      <c r="Y13" s="729"/>
      <c r="Z13" s="18"/>
      <c r="AA13" s="16"/>
      <c r="AB13" s="729"/>
      <c r="AC13" s="18"/>
      <c r="AD13" s="16"/>
      <c r="AE13" s="729"/>
    </row>
    <row r="14" spans="1:31" s="13" customFormat="1">
      <c r="A14" s="410"/>
      <c r="B14" s="14"/>
      <c r="C14" s="543" t="s">
        <v>1659</v>
      </c>
      <c r="D14" s="544"/>
      <c r="E14" s="544"/>
      <c r="F14" s="544"/>
      <c r="G14" s="545"/>
      <c r="H14" s="712"/>
      <c r="I14" s="712"/>
      <c r="J14" s="712"/>
      <c r="K14" s="712"/>
      <c r="L14" s="712"/>
      <c r="M14" s="712"/>
      <c r="N14" s="14"/>
      <c r="O14" s="546"/>
      <c r="P14" s="730"/>
      <c r="Q14" s="14"/>
      <c r="R14" s="546"/>
      <c r="S14" s="730"/>
      <c r="T14" s="14"/>
      <c r="U14" s="546"/>
      <c r="V14" s="730"/>
      <c r="W14" s="14"/>
      <c r="X14" s="546"/>
      <c r="Y14" s="730"/>
      <c r="Z14" s="14"/>
      <c r="AA14" s="546"/>
      <c r="AB14" s="730"/>
      <c r="AC14" s="14"/>
      <c r="AD14" s="546"/>
      <c r="AE14" s="730"/>
    </row>
    <row r="15" spans="1:31" s="13" customFormat="1" ht="14.25">
      <c r="A15" s="410"/>
      <c r="B15" s="14"/>
      <c r="C15" s="547" t="s">
        <v>1660</v>
      </c>
      <c r="D15" s="548">
        <v>13</v>
      </c>
      <c r="E15" s="549">
        <f>ROUND(D15*0.1655,2)</f>
        <v>2.15</v>
      </c>
      <c r="F15" s="549">
        <f>ROUND(D15*0.2489,2)</f>
        <v>3.24</v>
      </c>
      <c r="G15" s="549">
        <f>D15+E15</f>
        <v>15.15</v>
      </c>
      <c r="H15" s="713">
        <f>D15+F15</f>
        <v>16.240000000000002</v>
      </c>
      <c r="I15" s="713">
        <f>G15*(1+Assumptions!E$5)</f>
        <v>15.15</v>
      </c>
      <c r="J15" s="713">
        <f>I15*(1+Assumptions!F$5)</f>
        <v>15.301500000000001</v>
      </c>
      <c r="K15" s="713">
        <f>J15*(1+Assumptions!G$5)</f>
        <v>15.454515000000001</v>
      </c>
      <c r="L15" s="713">
        <f>K15*(1+Assumptions!H$5)</f>
        <v>15.609060150000001</v>
      </c>
      <c r="M15" s="713">
        <f>L15*(1+Assumptions!I$5)</f>
        <v>15.765150751500002</v>
      </c>
      <c r="N15" s="14"/>
      <c r="O15" s="559">
        <v>0</v>
      </c>
      <c r="P15" s="687">
        <f>ROUND(O15*$G15,0)</f>
        <v>0</v>
      </c>
      <c r="Q15" s="509"/>
      <c r="R15" s="768">
        <v>3000</v>
      </c>
      <c r="S15" s="687">
        <f>ROUND(R15*$I15,0)</f>
        <v>45450</v>
      </c>
      <c r="T15" s="509"/>
      <c r="U15" s="769">
        <v>3000</v>
      </c>
      <c r="V15" s="687">
        <f>ROUND(U15*$J15,0)</f>
        <v>45905</v>
      </c>
      <c r="W15" s="509"/>
      <c r="X15" s="770">
        <v>3000</v>
      </c>
      <c r="Y15" s="687">
        <f>ROUND(X15*$K15,0)</f>
        <v>46364</v>
      </c>
      <c r="Z15" s="509"/>
      <c r="AA15" s="771">
        <v>3000</v>
      </c>
      <c r="AB15" s="687">
        <f>ROUND(AA15*$L15,0)</f>
        <v>46827</v>
      </c>
      <c r="AC15" s="509"/>
      <c r="AD15" s="772">
        <v>3000</v>
      </c>
      <c r="AE15" s="687">
        <f>ROUND(AD15*$M15,0)</f>
        <v>47295</v>
      </c>
    </row>
    <row r="16" spans="1:31" s="13" customFormat="1" ht="14.25">
      <c r="A16" s="410"/>
      <c r="B16" s="14"/>
      <c r="C16" s="547" t="s">
        <v>1660</v>
      </c>
      <c r="D16" s="548">
        <v>13</v>
      </c>
      <c r="E16" s="549">
        <f t="shared" ref="E16:E18" si="0">ROUND(D16*0.1655,2)</f>
        <v>2.15</v>
      </c>
      <c r="F16" s="549">
        <f t="shared" ref="F16:F18" si="1">ROUND(D16*0.2489,2)</f>
        <v>3.24</v>
      </c>
      <c r="G16" s="549">
        <f t="shared" ref="G16:G18" si="2">D16+E16</f>
        <v>15.15</v>
      </c>
      <c r="H16" s="713">
        <f t="shared" ref="H16:H18" si="3">D16+F16</f>
        <v>16.240000000000002</v>
      </c>
      <c r="I16" s="713">
        <f>G16*(1+Assumptions!E$5)</f>
        <v>15.15</v>
      </c>
      <c r="J16" s="713">
        <f>I16*(1+Assumptions!F$5)</f>
        <v>15.301500000000001</v>
      </c>
      <c r="K16" s="713">
        <f>J16*(1+Assumptions!G$5)</f>
        <v>15.454515000000001</v>
      </c>
      <c r="L16" s="713">
        <f>K16*(1+Assumptions!H$5)</f>
        <v>15.609060150000001</v>
      </c>
      <c r="M16" s="713">
        <f>L16*(1+Assumptions!I$5)</f>
        <v>15.765150751500002</v>
      </c>
      <c r="N16" s="14"/>
      <c r="O16" s="559">
        <v>0</v>
      </c>
      <c r="P16" s="687">
        <f t="shared" ref="P16:P18" si="4">ROUND(O16*$G16,0)</f>
        <v>0</v>
      </c>
      <c r="Q16" s="509"/>
      <c r="R16" s="559">
        <v>0</v>
      </c>
      <c r="S16" s="687">
        <f t="shared" ref="S16:S18" si="5">ROUND(R16*$I16,0)</f>
        <v>0</v>
      </c>
      <c r="T16" s="509"/>
      <c r="U16" s="559">
        <v>0</v>
      </c>
      <c r="V16" s="687">
        <f t="shared" ref="V16:V18" si="6">ROUND(U16*$J16,0)</f>
        <v>0</v>
      </c>
      <c r="W16" s="509"/>
      <c r="X16" s="559">
        <v>0</v>
      </c>
      <c r="Y16" s="687">
        <f t="shared" ref="Y16:Y18" si="7">ROUND(X16*$K16,0)</f>
        <v>0</v>
      </c>
      <c r="Z16" s="509"/>
      <c r="AA16" s="559">
        <v>0</v>
      </c>
      <c r="AB16" s="687">
        <f t="shared" ref="AB16:AB18" si="8">ROUND(AA16*$L16,0)</f>
        <v>0</v>
      </c>
      <c r="AC16" s="509"/>
      <c r="AD16" s="559">
        <v>0</v>
      </c>
      <c r="AE16" s="687">
        <f t="shared" ref="AE16:AE18" si="9">ROUND(AD16*$M16,0)</f>
        <v>0</v>
      </c>
    </row>
    <row r="17" spans="1:31" s="13" customFormat="1" ht="14.25">
      <c r="A17" s="410"/>
      <c r="B17" s="14"/>
      <c r="C17" s="550" t="s">
        <v>1660</v>
      </c>
      <c r="D17" s="551">
        <v>13</v>
      </c>
      <c r="E17" s="552">
        <f t="shared" si="0"/>
        <v>2.15</v>
      </c>
      <c r="F17" s="552">
        <f t="shared" si="1"/>
        <v>3.24</v>
      </c>
      <c r="G17" s="552">
        <f t="shared" si="2"/>
        <v>15.15</v>
      </c>
      <c r="H17" s="713">
        <f t="shared" si="3"/>
        <v>16.240000000000002</v>
      </c>
      <c r="I17" s="713">
        <f>G17*(1+Assumptions!E$5)</f>
        <v>15.15</v>
      </c>
      <c r="J17" s="713">
        <f>I17*(1+Assumptions!F$5)</f>
        <v>15.301500000000001</v>
      </c>
      <c r="K17" s="713">
        <f>J17*(1+Assumptions!G$5)</f>
        <v>15.454515000000001</v>
      </c>
      <c r="L17" s="713">
        <f>K17*(1+Assumptions!H$5)</f>
        <v>15.609060150000001</v>
      </c>
      <c r="M17" s="713">
        <f>L17*(1+Assumptions!I$5)</f>
        <v>15.765150751500002</v>
      </c>
      <c r="N17" s="14"/>
      <c r="O17" s="559">
        <v>0</v>
      </c>
      <c r="P17" s="687">
        <f t="shared" si="4"/>
        <v>0</v>
      </c>
      <c r="Q17" s="509"/>
      <c r="R17" s="559">
        <v>0</v>
      </c>
      <c r="S17" s="687">
        <f t="shared" si="5"/>
        <v>0</v>
      </c>
      <c r="T17" s="509"/>
      <c r="U17" s="559">
        <v>0</v>
      </c>
      <c r="V17" s="687">
        <f t="shared" si="6"/>
        <v>0</v>
      </c>
      <c r="W17" s="509"/>
      <c r="X17" s="559">
        <v>0</v>
      </c>
      <c r="Y17" s="687">
        <f t="shared" si="7"/>
        <v>0</v>
      </c>
      <c r="Z17" s="509"/>
      <c r="AA17" s="559">
        <v>0</v>
      </c>
      <c r="AB17" s="687">
        <f t="shared" si="8"/>
        <v>0</v>
      </c>
      <c r="AC17" s="509"/>
      <c r="AD17" s="559">
        <v>0</v>
      </c>
      <c r="AE17" s="687">
        <f t="shared" si="9"/>
        <v>0</v>
      </c>
    </row>
    <row r="18" spans="1:31" s="13" customFormat="1" ht="15" thickBot="1">
      <c r="A18" s="410"/>
      <c r="B18" s="14"/>
      <c r="C18" s="722" t="s">
        <v>1660</v>
      </c>
      <c r="D18" s="551">
        <v>13</v>
      </c>
      <c r="E18" s="723">
        <f t="shared" si="0"/>
        <v>2.15</v>
      </c>
      <c r="F18" s="723">
        <f t="shared" si="1"/>
        <v>3.24</v>
      </c>
      <c r="G18" s="723">
        <f t="shared" si="2"/>
        <v>15.15</v>
      </c>
      <c r="H18" s="721">
        <f t="shared" si="3"/>
        <v>16.240000000000002</v>
      </c>
      <c r="I18" s="713">
        <f>G18*(1+Assumptions!E$5)</f>
        <v>15.15</v>
      </c>
      <c r="J18" s="713">
        <f>I18*(1+Assumptions!F$5)</f>
        <v>15.301500000000001</v>
      </c>
      <c r="K18" s="713">
        <f>J18*(1+Assumptions!G$5)</f>
        <v>15.454515000000001</v>
      </c>
      <c r="L18" s="713">
        <f>K18*(1+Assumptions!H$5)</f>
        <v>15.609060150000001</v>
      </c>
      <c r="M18" s="713">
        <f>L18*(1+Assumptions!I$5)</f>
        <v>15.765150751500002</v>
      </c>
      <c r="N18" s="14"/>
      <c r="O18" s="560">
        <v>0</v>
      </c>
      <c r="P18" s="688">
        <f t="shared" si="4"/>
        <v>0</v>
      </c>
      <c r="Q18" s="509"/>
      <c r="R18" s="560">
        <v>0</v>
      </c>
      <c r="S18" s="688">
        <f t="shared" si="5"/>
        <v>0</v>
      </c>
      <c r="T18" s="509"/>
      <c r="U18" s="560">
        <v>0</v>
      </c>
      <c r="V18" s="688">
        <f t="shared" si="6"/>
        <v>0</v>
      </c>
      <c r="W18" s="509"/>
      <c r="X18" s="560">
        <v>0</v>
      </c>
      <c r="Y18" s="688">
        <f t="shared" si="7"/>
        <v>0</v>
      </c>
      <c r="Z18" s="509"/>
      <c r="AA18" s="560">
        <v>0</v>
      </c>
      <c r="AB18" s="688">
        <f t="shared" si="8"/>
        <v>0</v>
      </c>
      <c r="AC18" s="509"/>
      <c r="AD18" s="560">
        <v>0</v>
      </c>
      <c r="AE18" s="688">
        <f t="shared" si="9"/>
        <v>0</v>
      </c>
    </row>
    <row r="19" spans="1:31" s="13" customFormat="1" ht="13.5" thickBot="1">
      <c r="A19" s="410"/>
      <c r="B19" s="14"/>
      <c r="C19" s="540" t="s">
        <v>1662</v>
      </c>
      <c r="D19" s="512">
        <f>SUM(D4:D18)</f>
        <v>52</v>
      </c>
      <c r="E19" s="510">
        <f>SUM(E4:E18)</f>
        <v>8.6</v>
      </c>
      <c r="F19" s="511">
        <f>SUM(F4:F18)</f>
        <v>12.96</v>
      </c>
      <c r="G19" s="724"/>
      <c r="H19" s="714"/>
      <c r="I19" s="714"/>
      <c r="J19" s="714"/>
      <c r="K19" s="714"/>
      <c r="L19" s="714"/>
      <c r="M19" s="714"/>
      <c r="N19" s="14"/>
      <c r="O19" s="541">
        <f>SUM(O15:O18)</f>
        <v>0</v>
      </c>
      <c r="P19" s="731">
        <f>SUM(P15:P18)</f>
        <v>0</v>
      </c>
      <c r="Q19" s="509"/>
      <c r="R19" s="541">
        <f>SUM(R15:R18)</f>
        <v>3000</v>
      </c>
      <c r="S19" s="731">
        <f t="shared" ref="S19" si="10">SUM(S15:S18)</f>
        <v>45450</v>
      </c>
      <c r="T19" s="509"/>
      <c r="U19" s="541">
        <f t="shared" ref="U19:V19" si="11">SUM(U15:U18)</f>
        <v>3000</v>
      </c>
      <c r="V19" s="731">
        <f t="shared" si="11"/>
        <v>45905</v>
      </c>
      <c r="W19" s="509"/>
      <c r="X19" s="541">
        <f t="shared" ref="X19:Y19" si="12">SUM(X15:X18)</f>
        <v>3000</v>
      </c>
      <c r="Y19" s="731">
        <f t="shared" si="12"/>
        <v>46364</v>
      </c>
      <c r="Z19" s="509"/>
      <c r="AA19" s="541">
        <f t="shared" ref="AA19:AB19" si="13">SUM(AA15:AA18)</f>
        <v>3000</v>
      </c>
      <c r="AB19" s="731">
        <f t="shared" si="13"/>
        <v>46827</v>
      </c>
      <c r="AC19" s="509"/>
      <c r="AD19" s="541">
        <f t="shared" ref="AD19:AE19" si="14">SUM(AD15:AD18)</f>
        <v>3000</v>
      </c>
      <c r="AE19" s="731">
        <f t="shared" si="14"/>
        <v>47295</v>
      </c>
    </row>
    <row r="20" spans="1:31">
      <c r="A20" s="138"/>
      <c r="B20" s="134"/>
      <c r="C20" s="135"/>
      <c r="D20" s="134"/>
      <c r="E20" s="134"/>
      <c r="F20" s="134"/>
      <c r="N20" s="134"/>
      <c r="O20" s="136"/>
      <c r="P20" s="732"/>
      <c r="Q20" s="134"/>
      <c r="R20" s="136"/>
      <c r="S20" s="732"/>
      <c r="T20" s="134"/>
      <c r="U20" s="136"/>
      <c r="V20" s="732"/>
      <c r="W20" s="134"/>
      <c r="X20" s="136"/>
      <c r="Y20" s="732"/>
      <c r="Z20" s="134"/>
      <c r="AA20" s="136"/>
      <c r="AB20" s="732"/>
      <c r="AC20" s="134"/>
      <c r="AD20" s="136"/>
      <c r="AE20" s="732"/>
    </row>
    <row r="21" spans="1:31" s="13" customFormat="1">
      <c r="A21" s="410"/>
      <c r="B21" s="14"/>
      <c r="C21" s="553" t="s">
        <v>133</v>
      </c>
      <c r="D21" s="544"/>
      <c r="E21" s="544"/>
      <c r="F21" s="544"/>
      <c r="G21" s="554"/>
      <c r="H21" s="715"/>
      <c r="I21" s="715"/>
      <c r="J21" s="715"/>
      <c r="K21" s="715"/>
      <c r="L21" s="715"/>
      <c r="M21" s="715"/>
      <c r="N21" s="14"/>
      <c r="O21" s="546"/>
      <c r="P21" s="730"/>
      <c r="Q21" s="14"/>
      <c r="R21" s="546"/>
      <c r="S21" s="730"/>
      <c r="T21" s="14"/>
      <c r="U21" s="546"/>
      <c r="V21" s="730"/>
      <c r="W21" s="14"/>
      <c r="X21" s="546"/>
      <c r="Y21" s="730"/>
      <c r="Z21" s="14"/>
      <c r="AA21" s="546"/>
      <c r="AB21" s="730"/>
      <c r="AC21" s="14"/>
      <c r="AD21" s="546"/>
      <c r="AE21" s="730"/>
    </row>
    <row r="22" spans="1:31" s="13" customFormat="1" ht="14.25">
      <c r="A22" s="140" t="s">
        <v>149</v>
      </c>
      <c r="B22" s="14"/>
      <c r="C22" s="555" t="s">
        <v>144</v>
      </c>
      <c r="D22" s="556">
        <f>ROUND(VLOOKUP(A22,'AVERAGE SALARY LOOKUP'!$A$3:$E$10004,4,FALSE),0)</f>
        <v>51768</v>
      </c>
      <c r="E22" s="557">
        <f>VLOOKUP(A22,'AVERAGE SALARY LOOKUP'!$A$3:$F$700,6,FALSE)</f>
        <v>14176</v>
      </c>
      <c r="F22" s="557">
        <f>VLOOKUP(A22,'AVERAGE SALARY LOOKUP'!$A$3:$G$700,7,FALSE)</f>
        <v>16250</v>
      </c>
      <c r="G22" s="542">
        <f t="shared" ref="G22:G37" si="15">D22+E22</f>
        <v>65944</v>
      </c>
      <c r="H22" s="716">
        <f t="shared" ref="H22:H37" si="16">D22+F22</f>
        <v>68018</v>
      </c>
      <c r="I22" s="716">
        <f>G22*(1+Assumptions!E$5)</f>
        <v>65944</v>
      </c>
      <c r="J22" s="716">
        <f>I22*(1+Assumptions!F$5)</f>
        <v>66603.44</v>
      </c>
      <c r="K22" s="716">
        <f>J22*(1+Assumptions!G$5)</f>
        <v>67269.474400000006</v>
      </c>
      <c r="L22" s="716">
        <f>K22*(1+Assumptions!H$5)</f>
        <v>67942.169144000014</v>
      </c>
      <c r="M22" s="716">
        <f>L22*(1+Assumptions!I$5)</f>
        <v>68621.590835440016</v>
      </c>
      <c r="N22" s="14"/>
      <c r="O22" s="559">
        <v>0</v>
      </c>
      <c r="P22" s="687">
        <f t="shared" ref="P22:P37" si="17">ROUND(O22*$G22,0)</f>
        <v>0</v>
      </c>
      <c r="Q22" s="14"/>
      <c r="R22" s="763">
        <v>1.25</v>
      </c>
      <c r="S22" s="687">
        <f t="shared" ref="S22:S37" si="18">ROUND(R22*$I22,0)</f>
        <v>82430</v>
      </c>
      <c r="T22" s="14"/>
      <c r="U22" s="788">
        <v>1.75</v>
      </c>
      <c r="V22" s="687">
        <f t="shared" ref="V22:V37" si="19">ROUND(U22*$J22,0)</f>
        <v>116556</v>
      </c>
      <c r="W22" s="14"/>
      <c r="X22" s="765">
        <v>1.75</v>
      </c>
      <c r="Y22" s="687">
        <f t="shared" ref="Y22:Y37" si="20">ROUND(X22*$K22,0)</f>
        <v>117722</v>
      </c>
      <c r="Z22" s="14"/>
      <c r="AA22" s="788">
        <v>1.75</v>
      </c>
      <c r="AB22" s="687">
        <f t="shared" ref="AB22:AB37" si="21">ROUND(AA22*$L22,0)</f>
        <v>118899</v>
      </c>
      <c r="AC22" s="14"/>
      <c r="AD22" s="788">
        <v>1.75</v>
      </c>
      <c r="AE22" s="687">
        <f t="shared" ref="AE22:AE37" si="22">ROUND(AD22*$M22,0)</f>
        <v>120088</v>
      </c>
    </row>
    <row r="23" spans="1:31" s="13" customFormat="1" ht="14.25">
      <c r="A23" s="140" t="s">
        <v>96</v>
      </c>
      <c r="B23" s="14"/>
      <c r="C23" s="555" t="s">
        <v>98</v>
      </c>
      <c r="D23" s="558">
        <f>ROUND(VLOOKUP(A23,'AVERAGE SALARY LOOKUP'!$A$3:$E$10004,4,FALSE),0)</f>
        <v>51768</v>
      </c>
      <c r="E23" s="548">
        <f>VLOOKUP(A23,'AVERAGE SALARY LOOKUP'!$A$3:$F$700,6,FALSE)</f>
        <v>14176</v>
      </c>
      <c r="F23" s="548">
        <f>VLOOKUP(A23,'AVERAGE SALARY LOOKUP'!$A$3:$G$700,7,FALSE)</f>
        <v>16250</v>
      </c>
      <c r="G23" s="542">
        <f t="shared" si="15"/>
        <v>65944</v>
      </c>
      <c r="H23" s="716">
        <f t="shared" si="16"/>
        <v>68018</v>
      </c>
      <c r="I23" s="716">
        <f>G23*(1+Assumptions!E$5)</f>
        <v>65944</v>
      </c>
      <c r="J23" s="716">
        <f>I23*(1+Assumptions!F$5)</f>
        <v>66603.44</v>
      </c>
      <c r="K23" s="716">
        <f>J23*(1+Assumptions!G$5)</f>
        <v>67269.474400000006</v>
      </c>
      <c r="L23" s="716">
        <f>K23*(1+Assumptions!H$5)</f>
        <v>67942.169144000014</v>
      </c>
      <c r="M23" s="716">
        <f>L23*(1+Assumptions!I$5)</f>
        <v>68621.590835440016</v>
      </c>
      <c r="N23" s="14"/>
      <c r="O23" s="559">
        <v>0</v>
      </c>
      <c r="P23" s="687">
        <f t="shared" si="17"/>
        <v>0</v>
      </c>
      <c r="Q23" s="14"/>
      <c r="R23" s="763">
        <v>10</v>
      </c>
      <c r="S23" s="687">
        <f t="shared" si="18"/>
        <v>659440</v>
      </c>
      <c r="T23" s="14"/>
      <c r="U23" s="788">
        <v>25</v>
      </c>
      <c r="V23" s="687">
        <f t="shared" si="19"/>
        <v>1665086</v>
      </c>
      <c r="W23" s="14"/>
      <c r="X23" s="765">
        <v>25</v>
      </c>
      <c r="Y23" s="687">
        <f t="shared" si="20"/>
        <v>1681737</v>
      </c>
      <c r="Z23" s="14"/>
      <c r="AA23" s="788">
        <v>25</v>
      </c>
      <c r="AB23" s="687">
        <f t="shared" si="21"/>
        <v>1698554</v>
      </c>
      <c r="AC23" s="14"/>
      <c r="AD23" s="788">
        <v>25</v>
      </c>
      <c r="AE23" s="687">
        <f t="shared" si="22"/>
        <v>1715540</v>
      </c>
    </row>
    <row r="24" spans="1:31" s="13" customFormat="1" ht="14.25">
      <c r="A24" s="140" t="s">
        <v>96</v>
      </c>
      <c r="B24" s="14"/>
      <c r="C24" s="555" t="s">
        <v>56</v>
      </c>
      <c r="D24" s="558">
        <f>ROUND(VLOOKUP(A24,'AVERAGE SALARY LOOKUP'!$A$3:$E$10004,4,FALSE),0)</f>
        <v>51768</v>
      </c>
      <c r="E24" s="548">
        <f>VLOOKUP(A24,'AVERAGE SALARY LOOKUP'!$A$3:$F$700,6,FALSE)</f>
        <v>14176</v>
      </c>
      <c r="F24" s="548">
        <f>VLOOKUP(A24,'AVERAGE SALARY LOOKUP'!$A$3:$G$700,7,FALSE)</f>
        <v>16250</v>
      </c>
      <c r="G24" s="542">
        <f t="shared" si="15"/>
        <v>65944</v>
      </c>
      <c r="H24" s="716">
        <f t="shared" si="16"/>
        <v>68018</v>
      </c>
      <c r="I24" s="716">
        <f>G24*(1+Assumptions!E$5)</f>
        <v>65944</v>
      </c>
      <c r="J24" s="716">
        <f>I24*(1+Assumptions!F$5)</f>
        <v>66603.44</v>
      </c>
      <c r="K24" s="716">
        <f>J24*(1+Assumptions!G$5)</f>
        <v>67269.474400000006</v>
      </c>
      <c r="L24" s="716">
        <f>K24*(1+Assumptions!H$5)</f>
        <v>67942.169144000014</v>
      </c>
      <c r="M24" s="716">
        <f>L24*(1+Assumptions!I$5)</f>
        <v>68621.590835440016</v>
      </c>
      <c r="N24" s="14"/>
      <c r="O24" s="559">
        <v>0</v>
      </c>
      <c r="P24" s="687">
        <f t="shared" si="17"/>
        <v>0</v>
      </c>
      <c r="Q24" s="14"/>
      <c r="R24" s="763">
        <v>0.25</v>
      </c>
      <c r="S24" s="687">
        <f t="shared" si="18"/>
        <v>16486</v>
      </c>
      <c r="T24" s="14"/>
      <c r="U24" s="788">
        <v>0.25</v>
      </c>
      <c r="V24" s="687">
        <f t="shared" si="19"/>
        <v>16651</v>
      </c>
      <c r="W24" s="14"/>
      <c r="X24" s="765">
        <v>0.25</v>
      </c>
      <c r="Y24" s="687">
        <f t="shared" si="20"/>
        <v>16817</v>
      </c>
      <c r="Z24" s="14"/>
      <c r="AA24" s="788">
        <v>0.25</v>
      </c>
      <c r="AB24" s="687">
        <f t="shared" si="21"/>
        <v>16986</v>
      </c>
      <c r="AC24" s="14"/>
      <c r="AD24" s="788">
        <v>0.25</v>
      </c>
      <c r="AE24" s="687">
        <f t="shared" si="22"/>
        <v>17155</v>
      </c>
    </row>
    <row r="25" spans="1:31" s="13" customFormat="1" ht="14.25">
      <c r="A25" s="140" t="s">
        <v>536</v>
      </c>
      <c r="B25" s="14"/>
      <c r="C25" s="555" t="s">
        <v>61</v>
      </c>
      <c r="D25" s="558">
        <f>ROUND(VLOOKUP(A25,'AVERAGE SALARY LOOKUP'!$A$3:$E$10004,4,FALSE),0)</f>
        <v>51768</v>
      </c>
      <c r="E25" s="548">
        <f>VLOOKUP(A25,'AVERAGE SALARY LOOKUP'!$A$3:$F$700,6,FALSE)</f>
        <v>14176</v>
      </c>
      <c r="F25" s="548">
        <f>VLOOKUP(A25,'AVERAGE SALARY LOOKUP'!$A$3:$G$700,7,FALSE)</f>
        <v>16250</v>
      </c>
      <c r="G25" s="542">
        <f t="shared" si="15"/>
        <v>65944</v>
      </c>
      <c r="H25" s="716">
        <f t="shared" si="16"/>
        <v>68018</v>
      </c>
      <c r="I25" s="716">
        <f>G25*(1+Assumptions!E$5)</f>
        <v>65944</v>
      </c>
      <c r="J25" s="716">
        <f>I25*(1+Assumptions!F$5)</f>
        <v>66603.44</v>
      </c>
      <c r="K25" s="716">
        <f>J25*(1+Assumptions!G$5)</f>
        <v>67269.474400000006</v>
      </c>
      <c r="L25" s="716">
        <f>K25*(1+Assumptions!H$5)</f>
        <v>67942.169144000014</v>
      </c>
      <c r="M25" s="716">
        <f>L25*(1+Assumptions!I$5)</f>
        <v>68621.590835440016</v>
      </c>
      <c r="N25" s="14"/>
      <c r="O25" s="559">
        <v>0</v>
      </c>
      <c r="P25" s="687">
        <f t="shared" si="17"/>
        <v>0</v>
      </c>
      <c r="Q25" s="14"/>
      <c r="R25" s="763">
        <v>0</v>
      </c>
      <c r="S25" s="687">
        <f t="shared" si="18"/>
        <v>0</v>
      </c>
      <c r="T25" s="14"/>
      <c r="U25" s="788">
        <v>0</v>
      </c>
      <c r="V25" s="687">
        <f t="shared" si="19"/>
        <v>0</v>
      </c>
      <c r="W25" s="14"/>
      <c r="X25" s="765">
        <v>0</v>
      </c>
      <c r="Y25" s="687">
        <f t="shared" si="20"/>
        <v>0</v>
      </c>
      <c r="Z25" s="14"/>
      <c r="AA25" s="788">
        <v>0</v>
      </c>
      <c r="AB25" s="687">
        <f t="shared" si="21"/>
        <v>0</v>
      </c>
      <c r="AC25" s="14"/>
      <c r="AD25" s="788">
        <v>0</v>
      </c>
      <c r="AE25" s="687">
        <f t="shared" si="22"/>
        <v>0</v>
      </c>
    </row>
    <row r="26" spans="1:31" s="13" customFormat="1" ht="14.25">
      <c r="A26" s="140" t="s">
        <v>140</v>
      </c>
      <c r="B26" s="14"/>
      <c r="C26" s="555" t="s">
        <v>57</v>
      </c>
      <c r="D26" s="558">
        <f>ROUND(VLOOKUP(A26,'AVERAGE SALARY LOOKUP'!$A$3:$E$10004,4,FALSE),0)</f>
        <v>51768</v>
      </c>
      <c r="E26" s="548">
        <f>VLOOKUP(A26,'AVERAGE SALARY LOOKUP'!$A$3:$F$700,6,FALSE)</f>
        <v>14176</v>
      </c>
      <c r="F26" s="548">
        <f>VLOOKUP(A26,'AVERAGE SALARY LOOKUP'!$A$3:$G$700,7,FALSE)</f>
        <v>16250</v>
      </c>
      <c r="G26" s="542">
        <f t="shared" si="15"/>
        <v>65944</v>
      </c>
      <c r="H26" s="716">
        <f t="shared" si="16"/>
        <v>68018</v>
      </c>
      <c r="I26" s="716">
        <f>G26*(1+Assumptions!E$5)</f>
        <v>65944</v>
      </c>
      <c r="J26" s="716">
        <f>I26*(1+Assumptions!F$5)</f>
        <v>66603.44</v>
      </c>
      <c r="K26" s="716">
        <f>J26*(1+Assumptions!G$5)</f>
        <v>67269.474400000006</v>
      </c>
      <c r="L26" s="716">
        <f>K26*(1+Assumptions!H$5)</f>
        <v>67942.169144000014</v>
      </c>
      <c r="M26" s="716">
        <f>L26*(1+Assumptions!I$5)</f>
        <v>68621.590835440016</v>
      </c>
      <c r="N26" s="14"/>
      <c r="O26" s="559">
        <v>0</v>
      </c>
      <c r="P26" s="687">
        <f t="shared" si="17"/>
        <v>0</v>
      </c>
      <c r="Q26" s="14"/>
      <c r="R26" s="788">
        <v>1</v>
      </c>
      <c r="S26" s="687">
        <f t="shared" si="18"/>
        <v>65944</v>
      </c>
      <c r="T26" s="14"/>
      <c r="U26" s="788">
        <v>2</v>
      </c>
      <c r="V26" s="687">
        <f t="shared" si="19"/>
        <v>133207</v>
      </c>
      <c r="W26" s="14"/>
      <c r="X26" s="788">
        <v>2</v>
      </c>
      <c r="Y26" s="687">
        <f t="shared" si="20"/>
        <v>134539</v>
      </c>
      <c r="Z26" s="14"/>
      <c r="AA26" s="788">
        <v>2</v>
      </c>
      <c r="AB26" s="687">
        <f t="shared" si="21"/>
        <v>135884</v>
      </c>
      <c r="AC26" s="14"/>
      <c r="AD26" s="788">
        <v>2</v>
      </c>
      <c r="AE26" s="687">
        <f t="shared" si="22"/>
        <v>137243</v>
      </c>
    </row>
    <row r="27" spans="1:31" s="13" customFormat="1" ht="14.25">
      <c r="A27" s="140" t="s">
        <v>96</v>
      </c>
      <c r="B27" s="14"/>
      <c r="C27" s="555" t="s">
        <v>115</v>
      </c>
      <c r="D27" s="558">
        <f>ROUND(VLOOKUP(A27,'AVERAGE SALARY LOOKUP'!$A$3:$E$10004,4,FALSE),0)</f>
        <v>51768</v>
      </c>
      <c r="E27" s="548">
        <f>VLOOKUP(A27,'AVERAGE SALARY LOOKUP'!$A$3:$F$700,6,FALSE)</f>
        <v>14176</v>
      </c>
      <c r="F27" s="548">
        <f>VLOOKUP(A27,'AVERAGE SALARY LOOKUP'!$A$3:$G$700,7,FALSE)</f>
        <v>16250</v>
      </c>
      <c r="G27" s="542">
        <f t="shared" si="15"/>
        <v>65944</v>
      </c>
      <c r="H27" s="716">
        <f t="shared" si="16"/>
        <v>68018</v>
      </c>
      <c r="I27" s="716">
        <f>G27*(1+Assumptions!E$5)</f>
        <v>65944</v>
      </c>
      <c r="J27" s="716">
        <f>I27*(1+Assumptions!F$5)</f>
        <v>66603.44</v>
      </c>
      <c r="K27" s="716">
        <f>J27*(1+Assumptions!G$5)</f>
        <v>67269.474400000006</v>
      </c>
      <c r="L27" s="716">
        <f>K27*(1+Assumptions!H$5)</f>
        <v>67942.169144000014</v>
      </c>
      <c r="M27" s="716">
        <f>L27*(1+Assumptions!I$5)</f>
        <v>68621.590835440016</v>
      </c>
      <c r="N27" s="14"/>
      <c r="O27" s="559">
        <v>0</v>
      </c>
      <c r="P27" s="687">
        <f t="shared" si="17"/>
        <v>0</v>
      </c>
      <c r="Q27" s="14"/>
      <c r="R27" s="763">
        <v>0</v>
      </c>
      <c r="S27" s="687">
        <f t="shared" si="18"/>
        <v>0</v>
      </c>
      <c r="T27" s="14"/>
      <c r="U27" s="788">
        <v>0</v>
      </c>
      <c r="V27" s="687">
        <f t="shared" si="19"/>
        <v>0</v>
      </c>
      <c r="W27" s="14"/>
      <c r="X27" s="765">
        <v>0</v>
      </c>
      <c r="Y27" s="687">
        <f t="shared" si="20"/>
        <v>0</v>
      </c>
      <c r="Z27" s="14"/>
      <c r="AA27" s="788">
        <v>0</v>
      </c>
      <c r="AB27" s="687">
        <f t="shared" si="21"/>
        <v>0</v>
      </c>
      <c r="AC27" s="14"/>
      <c r="AD27" s="788">
        <v>0</v>
      </c>
      <c r="AE27" s="687">
        <f t="shared" si="22"/>
        <v>0</v>
      </c>
    </row>
    <row r="28" spans="1:31" s="13" customFormat="1" ht="14.25">
      <c r="A28" s="140" t="s">
        <v>96</v>
      </c>
      <c r="B28" s="14"/>
      <c r="C28" s="547" t="s">
        <v>1673</v>
      </c>
      <c r="D28" s="558">
        <f>ROUND(VLOOKUP(A28,'AVERAGE SALARY LOOKUP'!$A$3:$E$10004,4,FALSE),0)</f>
        <v>51768</v>
      </c>
      <c r="E28" s="548">
        <f>VLOOKUP(A28,'AVERAGE SALARY LOOKUP'!$A$3:$F$700,6,FALSE)</f>
        <v>14176</v>
      </c>
      <c r="F28" s="548">
        <f>VLOOKUP(A28,'AVERAGE SALARY LOOKUP'!$A$3:$G$700,7,FALSE)</f>
        <v>16250</v>
      </c>
      <c r="G28" s="542">
        <f t="shared" si="15"/>
        <v>65944</v>
      </c>
      <c r="H28" s="716">
        <f t="shared" si="16"/>
        <v>68018</v>
      </c>
      <c r="I28" s="716">
        <f>G28*(1+Assumptions!E$5)</f>
        <v>65944</v>
      </c>
      <c r="J28" s="716">
        <f>I28*(1+Assumptions!F$5)</f>
        <v>66603.44</v>
      </c>
      <c r="K28" s="716">
        <f>J28*(1+Assumptions!G$5)</f>
        <v>67269.474400000006</v>
      </c>
      <c r="L28" s="716">
        <f>K28*(1+Assumptions!H$5)</f>
        <v>67942.169144000014</v>
      </c>
      <c r="M28" s="716">
        <f>L28*(1+Assumptions!I$5)</f>
        <v>68621.590835440016</v>
      </c>
      <c r="N28" s="14"/>
      <c r="O28" s="559">
        <v>0</v>
      </c>
      <c r="P28" s="687">
        <f t="shared" si="17"/>
        <v>0</v>
      </c>
      <c r="Q28" s="14"/>
      <c r="R28" s="788">
        <v>2</v>
      </c>
      <c r="S28" s="687">
        <f t="shared" si="18"/>
        <v>131888</v>
      </c>
      <c r="T28" s="14"/>
      <c r="U28" s="788">
        <v>2</v>
      </c>
      <c r="V28" s="687">
        <f t="shared" si="19"/>
        <v>133207</v>
      </c>
      <c r="W28" s="14"/>
      <c r="X28" s="788">
        <v>2</v>
      </c>
      <c r="Y28" s="687">
        <f t="shared" si="20"/>
        <v>134539</v>
      </c>
      <c r="Z28" s="14"/>
      <c r="AA28" s="788">
        <v>2</v>
      </c>
      <c r="AB28" s="687">
        <f t="shared" si="21"/>
        <v>135884</v>
      </c>
      <c r="AC28" s="14"/>
      <c r="AD28" s="788">
        <v>2</v>
      </c>
      <c r="AE28" s="687">
        <f t="shared" si="22"/>
        <v>137243</v>
      </c>
    </row>
    <row r="29" spans="1:31" s="13" customFormat="1" ht="14.25">
      <c r="A29" s="140" t="s">
        <v>16</v>
      </c>
      <c r="B29" s="14"/>
      <c r="C29" s="547" t="s">
        <v>1708</v>
      </c>
      <c r="D29" s="558">
        <f>ROUND(VLOOKUP(A29,'AVERAGE SALARY LOOKUP'!$A$3:$E$10004,4,FALSE),0)</f>
        <v>51768</v>
      </c>
      <c r="E29" s="548">
        <f>VLOOKUP(A29,'AVERAGE SALARY LOOKUP'!$A$3:$F$700,6,FALSE)</f>
        <v>14176</v>
      </c>
      <c r="F29" s="548">
        <f>VLOOKUP(A29,'AVERAGE SALARY LOOKUP'!$A$3:$G$700,7,FALSE)</f>
        <v>16250</v>
      </c>
      <c r="G29" s="542">
        <f t="shared" ref="G29:G30" si="23">D29+E29</f>
        <v>65944</v>
      </c>
      <c r="H29" s="716">
        <f t="shared" ref="H29:H30" si="24">D29+F29</f>
        <v>68018</v>
      </c>
      <c r="I29" s="716">
        <f>G29*(1+Assumptions!E$5)</f>
        <v>65944</v>
      </c>
      <c r="J29" s="716">
        <f>I29*(1+Assumptions!F$5)</f>
        <v>66603.44</v>
      </c>
      <c r="K29" s="716">
        <f>J29*(1+Assumptions!G$5)</f>
        <v>67269.474400000006</v>
      </c>
      <c r="L29" s="716">
        <f>K29*(1+Assumptions!H$5)</f>
        <v>67942.169144000014</v>
      </c>
      <c r="M29" s="716">
        <f>L29*(1+Assumptions!I$5)</f>
        <v>68621.590835440016</v>
      </c>
      <c r="N29" s="14"/>
      <c r="O29" s="559">
        <v>0</v>
      </c>
      <c r="P29" s="687">
        <f t="shared" si="17"/>
        <v>0</v>
      </c>
      <c r="Q29" s="14"/>
      <c r="R29" s="763"/>
      <c r="S29" s="687">
        <f t="shared" si="18"/>
        <v>0</v>
      </c>
      <c r="T29" s="14"/>
      <c r="U29" s="788"/>
      <c r="V29" s="687">
        <f t="shared" si="19"/>
        <v>0</v>
      </c>
      <c r="W29" s="14"/>
      <c r="X29" s="765"/>
      <c r="Y29" s="687">
        <f t="shared" si="20"/>
        <v>0</v>
      </c>
      <c r="Z29" s="14"/>
      <c r="AA29" s="788"/>
      <c r="AB29" s="687">
        <f t="shared" si="21"/>
        <v>0</v>
      </c>
      <c r="AC29" s="14"/>
      <c r="AD29" s="788"/>
      <c r="AE29" s="687">
        <f t="shared" si="22"/>
        <v>0</v>
      </c>
    </row>
    <row r="30" spans="1:31" s="13" customFormat="1" ht="14.25">
      <c r="A30" s="140" t="s">
        <v>208</v>
      </c>
      <c r="B30" s="14"/>
      <c r="C30" s="547" t="s">
        <v>59</v>
      </c>
      <c r="D30" s="558">
        <f>ROUND(VLOOKUP(A30,'AVERAGE SALARY LOOKUP'!$A$3:$E$10004,4,FALSE),0)</f>
        <v>23916</v>
      </c>
      <c r="E30" s="548">
        <f>VLOOKUP(A30,'AVERAGE SALARY LOOKUP'!$A$3:$F$700,6,FALSE)</f>
        <v>7858</v>
      </c>
      <c r="F30" s="548">
        <f>VLOOKUP(A30,'AVERAGE SALARY LOOKUP'!$A$3:$G$700,7,FALSE)</f>
        <v>7507</v>
      </c>
      <c r="G30" s="542">
        <f t="shared" si="23"/>
        <v>31774</v>
      </c>
      <c r="H30" s="716">
        <f t="shared" si="24"/>
        <v>31423</v>
      </c>
      <c r="I30" s="716">
        <f>G30*(1+Assumptions!E$5)</f>
        <v>31774</v>
      </c>
      <c r="J30" s="716">
        <f>I30*(1+Assumptions!F$5)</f>
        <v>32091.74</v>
      </c>
      <c r="K30" s="716">
        <f>J30*(1+Assumptions!G$5)</f>
        <v>32412.657400000004</v>
      </c>
      <c r="L30" s="716">
        <f>K30*(1+Assumptions!H$5)</f>
        <v>32736.783974000005</v>
      </c>
      <c r="M30" s="716">
        <f>L30*(1+Assumptions!I$5)</f>
        <v>33064.151813740005</v>
      </c>
      <c r="N30" s="14"/>
      <c r="O30" s="559">
        <v>0</v>
      </c>
      <c r="P30" s="687">
        <f t="shared" si="17"/>
        <v>0</v>
      </c>
      <c r="Q30" s="14"/>
      <c r="R30" s="763">
        <v>1</v>
      </c>
      <c r="S30" s="687">
        <f t="shared" si="18"/>
        <v>31774</v>
      </c>
      <c r="T30" s="14"/>
      <c r="U30" s="788">
        <v>1</v>
      </c>
      <c r="V30" s="687">
        <f t="shared" si="19"/>
        <v>32092</v>
      </c>
      <c r="W30" s="14"/>
      <c r="X30" s="765">
        <v>1</v>
      </c>
      <c r="Y30" s="687">
        <f t="shared" si="20"/>
        <v>32413</v>
      </c>
      <c r="Z30" s="14"/>
      <c r="AA30" s="788">
        <v>1</v>
      </c>
      <c r="AB30" s="687">
        <f t="shared" si="21"/>
        <v>32737</v>
      </c>
      <c r="AC30" s="14"/>
      <c r="AD30" s="788">
        <v>1</v>
      </c>
      <c r="AE30" s="687">
        <f t="shared" si="22"/>
        <v>33064</v>
      </c>
    </row>
    <row r="31" spans="1:31" s="13" customFormat="1" ht="14.25">
      <c r="A31" s="140" t="s">
        <v>539</v>
      </c>
      <c r="B31" s="14"/>
      <c r="C31" s="555" t="s">
        <v>63</v>
      </c>
      <c r="D31" s="558">
        <f>ROUND(VLOOKUP(A31,'AVERAGE SALARY LOOKUP'!$A$3:$E$10004,4,FALSE),0)</f>
        <v>51768</v>
      </c>
      <c r="E31" s="548">
        <f>VLOOKUP(A31,'AVERAGE SALARY LOOKUP'!$A$3:$F$700,6,FALSE)</f>
        <v>14176</v>
      </c>
      <c r="F31" s="548">
        <f>VLOOKUP(A31,'AVERAGE SALARY LOOKUP'!$A$3:$G$700,7,FALSE)</f>
        <v>16250</v>
      </c>
      <c r="G31" s="542">
        <f t="shared" si="15"/>
        <v>65944</v>
      </c>
      <c r="H31" s="716">
        <f t="shared" si="16"/>
        <v>68018</v>
      </c>
      <c r="I31" s="716">
        <f>G31*(1+Assumptions!E$5)</f>
        <v>65944</v>
      </c>
      <c r="J31" s="716">
        <f>I31*(1+Assumptions!F$5)</f>
        <v>66603.44</v>
      </c>
      <c r="K31" s="716">
        <f>J31*(1+Assumptions!G$5)</f>
        <v>67269.474400000006</v>
      </c>
      <c r="L31" s="716">
        <f>K31*(1+Assumptions!H$5)</f>
        <v>67942.169144000014</v>
      </c>
      <c r="M31" s="716">
        <f>L31*(1+Assumptions!I$5)</f>
        <v>68621.590835440016</v>
      </c>
      <c r="N31" s="14"/>
      <c r="O31" s="559">
        <v>0</v>
      </c>
      <c r="P31" s="687">
        <f t="shared" si="17"/>
        <v>0</v>
      </c>
      <c r="Q31" s="14"/>
      <c r="R31" s="763"/>
      <c r="S31" s="687">
        <f t="shared" si="18"/>
        <v>0</v>
      </c>
      <c r="T31" s="14"/>
      <c r="U31" s="788"/>
      <c r="V31" s="687">
        <f t="shared" si="19"/>
        <v>0</v>
      </c>
      <c r="W31" s="14"/>
      <c r="X31" s="765"/>
      <c r="Y31" s="687">
        <f t="shared" si="20"/>
        <v>0</v>
      </c>
      <c r="Z31" s="14"/>
      <c r="AA31" s="788"/>
      <c r="AB31" s="687">
        <f t="shared" si="21"/>
        <v>0</v>
      </c>
      <c r="AC31" s="14"/>
      <c r="AD31" s="788"/>
      <c r="AE31" s="687">
        <f t="shared" si="22"/>
        <v>0</v>
      </c>
    </row>
    <row r="32" spans="1:31" s="13" customFormat="1" ht="14.25">
      <c r="A32" s="140" t="s">
        <v>541</v>
      </c>
      <c r="B32" s="14"/>
      <c r="C32" s="555" t="s">
        <v>62</v>
      </c>
      <c r="D32" s="558">
        <f>ROUND(VLOOKUP(A32,'AVERAGE SALARY LOOKUP'!$A$3:$E$10004,4,FALSE),0)</f>
        <v>51768</v>
      </c>
      <c r="E32" s="548">
        <f>VLOOKUP(A32,'AVERAGE SALARY LOOKUP'!$A$3:$F$700,6,FALSE)</f>
        <v>14176</v>
      </c>
      <c r="F32" s="548">
        <f>VLOOKUP(A32,'AVERAGE SALARY LOOKUP'!$A$3:$G$700,7,FALSE)</f>
        <v>16250</v>
      </c>
      <c r="G32" s="542">
        <f t="shared" si="15"/>
        <v>65944</v>
      </c>
      <c r="H32" s="716">
        <f t="shared" si="16"/>
        <v>68018</v>
      </c>
      <c r="I32" s="716">
        <f>G32*(1+Assumptions!E$5)</f>
        <v>65944</v>
      </c>
      <c r="J32" s="716">
        <f>I32*(1+Assumptions!F$5)</f>
        <v>66603.44</v>
      </c>
      <c r="K32" s="716">
        <f>J32*(1+Assumptions!G$5)</f>
        <v>67269.474400000006</v>
      </c>
      <c r="L32" s="716">
        <f>K32*(1+Assumptions!H$5)</f>
        <v>67942.169144000014</v>
      </c>
      <c r="M32" s="716">
        <f>L32*(1+Assumptions!I$5)</f>
        <v>68621.590835440016</v>
      </c>
      <c r="N32" s="14"/>
      <c r="O32" s="559">
        <v>0</v>
      </c>
      <c r="P32" s="687">
        <f t="shared" si="17"/>
        <v>0</v>
      </c>
      <c r="Q32" s="14"/>
      <c r="R32" s="763">
        <v>0</v>
      </c>
      <c r="S32" s="687">
        <f t="shared" si="18"/>
        <v>0</v>
      </c>
      <c r="T32" s="14"/>
      <c r="U32" s="788">
        <v>0</v>
      </c>
      <c r="V32" s="687">
        <f t="shared" si="19"/>
        <v>0</v>
      </c>
      <c r="W32" s="14"/>
      <c r="X32" s="765">
        <v>0</v>
      </c>
      <c r="Y32" s="687">
        <f t="shared" si="20"/>
        <v>0</v>
      </c>
      <c r="Z32" s="14"/>
      <c r="AA32" s="788">
        <v>0</v>
      </c>
      <c r="AB32" s="687">
        <f t="shared" si="21"/>
        <v>0</v>
      </c>
      <c r="AC32" s="14"/>
      <c r="AD32" s="788">
        <v>0</v>
      </c>
      <c r="AE32" s="687">
        <f t="shared" si="22"/>
        <v>0</v>
      </c>
    </row>
    <row r="33" spans="1:31" s="13" customFormat="1" ht="14.25">
      <c r="A33" s="140" t="s">
        <v>11</v>
      </c>
      <c r="B33" s="14"/>
      <c r="C33" s="547" t="s">
        <v>1741</v>
      </c>
      <c r="D33" s="558">
        <f>ROUND(VLOOKUP(A33,'AVERAGE SALARY LOOKUP'!$A$3:$E$10004,4,FALSE),0)</f>
        <v>66280</v>
      </c>
      <c r="E33" s="548">
        <f>VLOOKUP(A33,'AVERAGE SALARY LOOKUP'!$A$3:$F$700,6,FALSE)</f>
        <v>16752</v>
      </c>
      <c r="F33" s="548">
        <f>VLOOKUP(A33,'AVERAGE SALARY LOOKUP'!$A$3:$G$700,7,FALSE)</f>
        <v>20805</v>
      </c>
      <c r="G33" s="542">
        <f t="shared" si="15"/>
        <v>83032</v>
      </c>
      <c r="H33" s="716">
        <f t="shared" si="16"/>
        <v>87085</v>
      </c>
      <c r="I33" s="716">
        <f>G33*(1+Assumptions!E$5)</f>
        <v>83032</v>
      </c>
      <c r="J33" s="716">
        <f>I33*(1+Assumptions!F$5)</f>
        <v>83862.320000000007</v>
      </c>
      <c r="K33" s="716">
        <f>J33*(1+Assumptions!G$5)</f>
        <v>84700.943200000009</v>
      </c>
      <c r="L33" s="716">
        <f>K33*(1+Assumptions!H$5)</f>
        <v>85547.952632000015</v>
      </c>
      <c r="M33" s="716">
        <f>L33*(1+Assumptions!I$5)</f>
        <v>86403.432158320022</v>
      </c>
      <c r="N33" s="14"/>
      <c r="O33" s="559">
        <v>0</v>
      </c>
      <c r="P33" s="687">
        <f t="shared" si="17"/>
        <v>0</v>
      </c>
      <c r="Q33" s="14"/>
      <c r="R33" s="763">
        <v>0.4</v>
      </c>
      <c r="S33" s="687">
        <f t="shared" si="18"/>
        <v>33213</v>
      </c>
      <c r="T33" s="14"/>
      <c r="U33" s="788">
        <v>0.4</v>
      </c>
      <c r="V33" s="687">
        <f t="shared" si="19"/>
        <v>33545</v>
      </c>
      <c r="W33" s="14"/>
      <c r="X33" s="765">
        <v>0.4</v>
      </c>
      <c r="Y33" s="687">
        <f t="shared" si="20"/>
        <v>33880</v>
      </c>
      <c r="Z33" s="14"/>
      <c r="AA33" s="788">
        <v>0.4</v>
      </c>
      <c r="AB33" s="687">
        <f t="shared" si="21"/>
        <v>34219</v>
      </c>
      <c r="AC33" s="14"/>
      <c r="AD33" s="788">
        <v>0.4</v>
      </c>
      <c r="AE33" s="687">
        <f t="shared" si="22"/>
        <v>34561</v>
      </c>
    </row>
    <row r="34" spans="1:31" s="13" customFormat="1" ht="14.25">
      <c r="A34" s="140" t="s">
        <v>13</v>
      </c>
      <c r="B34" s="14"/>
      <c r="C34" s="547" t="s">
        <v>1742</v>
      </c>
      <c r="D34" s="558">
        <f>ROUND(VLOOKUP(A34,'AVERAGE SALARY LOOKUP'!$A$3:$E$10004,4,FALSE),0)</f>
        <v>66280</v>
      </c>
      <c r="E34" s="548">
        <f>VLOOKUP(A34,'AVERAGE SALARY LOOKUP'!$A$3:$F$700,6,FALSE)</f>
        <v>16752</v>
      </c>
      <c r="F34" s="548">
        <f>VLOOKUP(A34,'AVERAGE SALARY LOOKUP'!$A$3:$G$700,7,FALSE)</f>
        <v>20805</v>
      </c>
      <c r="G34" s="542">
        <f t="shared" si="15"/>
        <v>83032</v>
      </c>
      <c r="H34" s="716">
        <f t="shared" si="16"/>
        <v>87085</v>
      </c>
      <c r="I34" s="716">
        <f>G34*(1+Assumptions!E$5)</f>
        <v>83032</v>
      </c>
      <c r="J34" s="716">
        <f>I34*(1+Assumptions!F$5)</f>
        <v>83862.320000000007</v>
      </c>
      <c r="K34" s="716">
        <f>J34*(1+Assumptions!G$5)</f>
        <v>84700.943200000009</v>
      </c>
      <c r="L34" s="716">
        <f>K34*(1+Assumptions!H$5)</f>
        <v>85547.952632000015</v>
      </c>
      <c r="M34" s="716">
        <f>L34*(1+Assumptions!I$5)</f>
        <v>86403.432158320022</v>
      </c>
      <c r="N34" s="14"/>
      <c r="O34" s="559">
        <v>0</v>
      </c>
      <c r="P34" s="687">
        <f t="shared" si="17"/>
        <v>0</v>
      </c>
      <c r="Q34" s="14"/>
      <c r="R34" s="763">
        <v>0.2</v>
      </c>
      <c r="S34" s="687">
        <f t="shared" si="18"/>
        <v>16606</v>
      </c>
      <c r="T34" s="14"/>
      <c r="U34" s="788">
        <v>0.2</v>
      </c>
      <c r="V34" s="687">
        <f t="shared" si="19"/>
        <v>16772</v>
      </c>
      <c r="W34" s="14"/>
      <c r="X34" s="765">
        <v>0.2</v>
      </c>
      <c r="Y34" s="687">
        <f t="shared" si="20"/>
        <v>16940</v>
      </c>
      <c r="Z34" s="14"/>
      <c r="AA34" s="788">
        <v>0.2</v>
      </c>
      <c r="AB34" s="687">
        <f t="shared" si="21"/>
        <v>17110</v>
      </c>
      <c r="AC34" s="14"/>
      <c r="AD34" s="788">
        <v>0.2</v>
      </c>
      <c r="AE34" s="687">
        <f t="shared" si="22"/>
        <v>17281</v>
      </c>
    </row>
    <row r="35" spans="1:31" s="13" customFormat="1" ht="14.25">
      <c r="A35" s="140" t="s">
        <v>64</v>
      </c>
      <c r="B35" s="14"/>
      <c r="C35" s="555" t="s">
        <v>58</v>
      </c>
      <c r="D35" s="558">
        <f>ROUND(VLOOKUP(A35,'AVERAGE SALARY LOOKUP'!$A$3:$E$10004,4,FALSE),0)</f>
        <v>51768</v>
      </c>
      <c r="E35" s="548">
        <f>VLOOKUP(A35,'AVERAGE SALARY LOOKUP'!$A$3:$F$700,6,FALSE)</f>
        <v>14176</v>
      </c>
      <c r="F35" s="548">
        <f>VLOOKUP(A35,'AVERAGE SALARY LOOKUP'!$A$3:$G$700,7,FALSE)</f>
        <v>16250</v>
      </c>
      <c r="G35" s="542">
        <f t="shared" si="15"/>
        <v>65944</v>
      </c>
      <c r="H35" s="716">
        <f t="shared" si="16"/>
        <v>68018</v>
      </c>
      <c r="I35" s="716">
        <f>G35*(1+Assumptions!E$5)</f>
        <v>65944</v>
      </c>
      <c r="J35" s="716">
        <f>I35*(1+Assumptions!F$5)</f>
        <v>66603.44</v>
      </c>
      <c r="K35" s="716">
        <f>J35*(1+Assumptions!G$5)</f>
        <v>67269.474400000006</v>
      </c>
      <c r="L35" s="716">
        <f>K35*(1+Assumptions!H$5)</f>
        <v>67942.169144000014</v>
      </c>
      <c r="M35" s="716">
        <f>L35*(1+Assumptions!I$5)</f>
        <v>68621.590835440016</v>
      </c>
      <c r="N35" s="14"/>
      <c r="O35" s="559">
        <v>0</v>
      </c>
      <c r="P35" s="687">
        <f t="shared" si="17"/>
        <v>0</v>
      </c>
      <c r="Q35" s="14"/>
      <c r="R35" s="763"/>
      <c r="S35" s="687">
        <f t="shared" si="18"/>
        <v>0</v>
      </c>
      <c r="T35" s="14"/>
      <c r="U35" s="788"/>
      <c r="V35" s="687">
        <f t="shared" si="19"/>
        <v>0</v>
      </c>
      <c r="W35" s="14"/>
      <c r="X35" s="765"/>
      <c r="Y35" s="687">
        <f t="shared" si="20"/>
        <v>0</v>
      </c>
      <c r="Z35" s="14"/>
      <c r="AA35" s="788"/>
      <c r="AB35" s="687">
        <f t="shared" si="21"/>
        <v>0</v>
      </c>
      <c r="AC35" s="14"/>
      <c r="AD35" s="788"/>
      <c r="AE35" s="687">
        <f t="shared" si="22"/>
        <v>0</v>
      </c>
    </row>
    <row r="36" spans="1:31" s="13" customFormat="1" ht="14.25">
      <c r="A36" s="140" t="s">
        <v>75</v>
      </c>
      <c r="B36" s="14"/>
      <c r="C36" s="555" t="s">
        <v>139</v>
      </c>
      <c r="D36" s="558">
        <f>ROUND(VLOOKUP(A36,'AVERAGE SALARY LOOKUP'!$A$3:$E$10004,4,FALSE),0)</f>
        <v>57998</v>
      </c>
      <c r="E36" s="548">
        <f>VLOOKUP(A36,'AVERAGE SALARY LOOKUP'!$A$3:$F$700,6,FALSE)</f>
        <v>15282</v>
      </c>
      <c r="F36" s="548">
        <f>VLOOKUP(A36,'AVERAGE SALARY LOOKUP'!$A$3:$G$700,7,FALSE)</f>
        <v>18206</v>
      </c>
      <c r="G36" s="542">
        <f t="shared" si="15"/>
        <v>73280</v>
      </c>
      <c r="H36" s="716">
        <f t="shared" si="16"/>
        <v>76204</v>
      </c>
      <c r="I36" s="716">
        <f>G36*(1+Assumptions!E$5)</f>
        <v>73280</v>
      </c>
      <c r="J36" s="716">
        <f>I36*(1+Assumptions!F$5)</f>
        <v>74012.800000000003</v>
      </c>
      <c r="K36" s="716">
        <f>J36*(1+Assumptions!G$5)</f>
        <v>74752.928</v>
      </c>
      <c r="L36" s="716">
        <f>K36*(1+Assumptions!H$5)</f>
        <v>75500.457280000002</v>
      </c>
      <c r="M36" s="716">
        <f>L36*(1+Assumptions!I$5)</f>
        <v>76255.461852799999</v>
      </c>
      <c r="N36" s="14"/>
      <c r="O36" s="559">
        <v>0</v>
      </c>
      <c r="P36" s="687">
        <f t="shared" si="17"/>
        <v>0</v>
      </c>
      <c r="Q36" s="14"/>
      <c r="R36" s="763">
        <v>0</v>
      </c>
      <c r="S36" s="687">
        <f t="shared" si="18"/>
        <v>0</v>
      </c>
      <c r="T36" s="14"/>
      <c r="U36" s="764">
        <v>0</v>
      </c>
      <c r="V36" s="687">
        <f t="shared" si="19"/>
        <v>0</v>
      </c>
      <c r="W36" s="14"/>
      <c r="X36" s="765">
        <v>0</v>
      </c>
      <c r="Y36" s="687">
        <f t="shared" si="20"/>
        <v>0</v>
      </c>
      <c r="Z36" s="14"/>
      <c r="AA36" s="766">
        <v>0</v>
      </c>
      <c r="AB36" s="687">
        <f t="shared" si="21"/>
        <v>0</v>
      </c>
      <c r="AC36" s="14"/>
      <c r="AD36" s="767">
        <v>0</v>
      </c>
      <c r="AE36" s="687">
        <f t="shared" si="22"/>
        <v>0</v>
      </c>
    </row>
    <row r="37" spans="1:31" s="13" customFormat="1" ht="15" thickBot="1">
      <c r="A37" s="140" t="s">
        <v>546</v>
      </c>
      <c r="B37" s="14"/>
      <c r="C37" s="561" t="s">
        <v>933</v>
      </c>
      <c r="D37" s="562">
        <f>ROUND(VLOOKUP(A37,'AVERAGE SALARY LOOKUP'!$A$3:$E$10004,4,FALSE),0)</f>
        <v>61100</v>
      </c>
      <c r="E37" s="551">
        <f>VLOOKUP(A37,'AVERAGE SALARY LOOKUP'!$A$3:$F$700,6,FALSE)</f>
        <v>15832</v>
      </c>
      <c r="F37" s="551">
        <f>VLOOKUP(A37,'AVERAGE SALARY LOOKUP'!$A$3:$G$700,7,FALSE)</f>
        <v>19179</v>
      </c>
      <c r="G37" s="563">
        <f t="shared" si="15"/>
        <v>76932</v>
      </c>
      <c r="H37" s="717">
        <f t="shared" si="16"/>
        <v>80279</v>
      </c>
      <c r="I37" s="717">
        <f>G37*(1+Assumptions!E$5)</f>
        <v>76932</v>
      </c>
      <c r="J37" s="717">
        <f>I37*(1+Assumptions!F$5)</f>
        <v>77701.320000000007</v>
      </c>
      <c r="K37" s="717">
        <f>J37*(1+Assumptions!G$5)</f>
        <v>78478.333200000008</v>
      </c>
      <c r="L37" s="717">
        <f>K37*(1+Assumptions!H$5)</f>
        <v>79263.116532000015</v>
      </c>
      <c r="M37" s="717">
        <f>L37*(1+Assumptions!I$5)</f>
        <v>80055.74769732001</v>
      </c>
      <c r="N37" s="14"/>
      <c r="O37" s="559">
        <v>0</v>
      </c>
      <c r="P37" s="687">
        <f t="shared" si="17"/>
        <v>0</v>
      </c>
      <c r="Q37" s="14"/>
      <c r="R37" s="763">
        <v>0</v>
      </c>
      <c r="S37" s="687">
        <f t="shared" si="18"/>
        <v>0</v>
      </c>
      <c r="T37" s="14"/>
      <c r="U37" s="764">
        <v>0</v>
      </c>
      <c r="V37" s="687">
        <f t="shared" si="19"/>
        <v>0</v>
      </c>
      <c r="W37" s="14"/>
      <c r="X37" s="765">
        <v>0</v>
      </c>
      <c r="Y37" s="687">
        <f t="shared" si="20"/>
        <v>0</v>
      </c>
      <c r="Z37" s="14"/>
      <c r="AA37" s="766">
        <v>0</v>
      </c>
      <c r="AB37" s="687">
        <f t="shared" si="21"/>
        <v>0</v>
      </c>
      <c r="AC37" s="14"/>
      <c r="AD37" s="767">
        <v>0</v>
      </c>
      <c r="AE37" s="687">
        <f t="shared" si="22"/>
        <v>0</v>
      </c>
    </row>
    <row r="38" spans="1:31" s="13" customFormat="1" ht="13.5" thickBot="1">
      <c r="A38" s="138"/>
      <c r="B38" s="14"/>
      <c r="C38" s="671" t="s">
        <v>134</v>
      </c>
      <c r="D38" s="670">
        <f>SUM(D22:D37)</f>
        <v>845022</v>
      </c>
      <c r="E38" s="565">
        <f>SUM(E22:E37)</f>
        <v>228412</v>
      </c>
      <c r="F38" s="672">
        <f>SUM(F22:F37)</f>
        <v>265252</v>
      </c>
      <c r="G38" s="670"/>
      <c r="H38" s="714"/>
      <c r="I38" s="714"/>
      <c r="J38" s="714"/>
      <c r="K38" s="714"/>
      <c r="L38" s="714"/>
      <c r="M38" s="714"/>
      <c r="N38" s="14"/>
      <c r="O38" s="541">
        <f>SUM(O22:O37)</f>
        <v>0</v>
      </c>
      <c r="P38" s="731">
        <f>SUM(P22:P37)</f>
        <v>0</v>
      </c>
      <c r="Q38" s="14"/>
      <c r="R38" s="541">
        <f>SUM(R22:R37)</f>
        <v>16.100000000000001</v>
      </c>
      <c r="S38" s="731">
        <f>SUM(S22:S37)</f>
        <v>1037781</v>
      </c>
      <c r="T38" s="14"/>
      <c r="U38" s="541">
        <f>SUM(U22:U37)</f>
        <v>32.6</v>
      </c>
      <c r="V38" s="731">
        <f>SUM(V22:V37)</f>
        <v>2147116</v>
      </c>
      <c r="W38" s="14"/>
      <c r="X38" s="541">
        <f>SUM(X22:X37)</f>
        <v>32.6</v>
      </c>
      <c r="Y38" s="731">
        <f>SUM(Y22:Y37)</f>
        <v>2168587</v>
      </c>
      <c r="Z38" s="14"/>
      <c r="AA38" s="541">
        <f>SUM(AA22:AA37)</f>
        <v>32.6</v>
      </c>
      <c r="AB38" s="731">
        <f>SUM(AB22:AB37)</f>
        <v>2190273</v>
      </c>
      <c r="AC38" s="14"/>
      <c r="AD38" s="541">
        <f>SUM(AD22:AD37)</f>
        <v>32.6</v>
      </c>
      <c r="AE38" s="731">
        <f>SUM(AE22:AE37)</f>
        <v>2212175</v>
      </c>
    </row>
    <row r="39" spans="1:31" s="13" customFormat="1">
      <c r="A39" s="138"/>
      <c r="B39" s="14"/>
      <c r="C39" s="18"/>
      <c r="D39" s="14"/>
      <c r="E39" s="14"/>
      <c r="F39" s="14"/>
      <c r="G39" s="144"/>
      <c r="H39" s="711"/>
      <c r="I39" s="711"/>
      <c r="J39" s="711"/>
      <c r="K39" s="711"/>
      <c r="L39" s="711"/>
      <c r="M39" s="711"/>
      <c r="N39" s="14"/>
      <c r="O39" s="17"/>
      <c r="P39" s="733"/>
      <c r="Q39" s="14"/>
      <c r="R39" s="17"/>
      <c r="S39" s="733"/>
      <c r="T39" s="14"/>
      <c r="U39" s="17"/>
      <c r="V39" s="733"/>
      <c r="W39" s="14"/>
      <c r="X39" s="17"/>
      <c r="Y39" s="733"/>
      <c r="Z39" s="14"/>
      <c r="AA39" s="17"/>
      <c r="AB39" s="733"/>
      <c r="AC39" s="14"/>
      <c r="AD39" s="17"/>
      <c r="AE39" s="733"/>
    </row>
    <row r="40" spans="1:31" s="13" customFormat="1">
      <c r="A40" s="138"/>
      <c r="B40" s="14"/>
      <c r="C40" s="553" t="s">
        <v>222</v>
      </c>
      <c r="D40" s="544"/>
      <c r="E40" s="544"/>
      <c r="F40" s="544"/>
      <c r="G40" s="545"/>
      <c r="H40" s="712"/>
      <c r="I40" s="712"/>
      <c r="J40" s="712"/>
      <c r="K40" s="712"/>
      <c r="L40" s="712"/>
      <c r="M40" s="712"/>
      <c r="N40" s="14"/>
      <c r="O40" s="546"/>
      <c r="P40" s="730"/>
      <c r="Q40" s="14"/>
      <c r="R40" s="546"/>
      <c r="S40" s="730"/>
      <c r="T40" s="14"/>
      <c r="U40" s="546"/>
      <c r="V40" s="730"/>
      <c r="W40" s="14"/>
      <c r="X40" s="546"/>
      <c r="Y40" s="730"/>
      <c r="Z40" s="14"/>
      <c r="AA40" s="546"/>
      <c r="AB40" s="730"/>
      <c r="AC40" s="14"/>
      <c r="AD40" s="546"/>
      <c r="AE40" s="730"/>
    </row>
    <row r="41" spans="1:31" s="13" customFormat="1" ht="14.25">
      <c r="A41" s="140" t="s">
        <v>217</v>
      </c>
      <c r="B41" s="14"/>
      <c r="C41" s="566" t="s">
        <v>71</v>
      </c>
      <c r="D41" s="558">
        <v>33140</v>
      </c>
      <c r="E41" s="548">
        <v>8376</v>
      </c>
      <c r="F41" s="548">
        <v>10403</v>
      </c>
      <c r="G41" s="542">
        <v>41516</v>
      </c>
      <c r="H41" s="716">
        <v>43543</v>
      </c>
      <c r="I41" s="716">
        <f>G41*(1+Assumptions!E$5)</f>
        <v>41516</v>
      </c>
      <c r="J41" s="716">
        <f>I41*(1+Assumptions!F$5)</f>
        <v>41931.160000000003</v>
      </c>
      <c r="K41" s="716">
        <f>J41*(1+Assumptions!G$5)</f>
        <v>42350.471600000004</v>
      </c>
      <c r="L41" s="716">
        <f>K41*(1+Assumptions!H$5)</f>
        <v>42773.976316000008</v>
      </c>
      <c r="M41" s="716">
        <f>L41*(1+Assumptions!I$5)</f>
        <v>43201.716079160011</v>
      </c>
      <c r="N41" s="14"/>
      <c r="O41" s="559">
        <v>0</v>
      </c>
      <c r="P41" s="687">
        <f t="shared" ref="P41:P54" si="25">ROUND(O41*$G41,0)</f>
        <v>0</v>
      </c>
      <c r="Q41" s="14"/>
      <c r="R41" s="559">
        <v>0</v>
      </c>
      <c r="S41" s="687">
        <f t="shared" ref="S41:S54" si="26">ROUND(R41*$I41,0)</f>
        <v>0</v>
      </c>
      <c r="T41" s="14"/>
      <c r="U41" s="559">
        <v>0</v>
      </c>
      <c r="V41" s="687">
        <f t="shared" ref="V41:V54" si="27">ROUND(U41*$J41,0)</f>
        <v>0</v>
      </c>
      <c r="W41" s="14"/>
      <c r="X41" s="559">
        <v>0</v>
      </c>
      <c r="Y41" s="687">
        <f t="shared" ref="Y41:Y54" si="28">ROUND(X41*$K41,0)</f>
        <v>0</v>
      </c>
      <c r="Z41" s="14"/>
      <c r="AA41" s="559">
        <v>0</v>
      </c>
      <c r="AB41" s="687">
        <f t="shared" ref="AB41:AB54" si="29">ROUND(AA41*$L41,0)</f>
        <v>0</v>
      </c>
      <c r="AC41" s="14"/>
      <c r="AD41" s="559">
        <v>0</v>
      </c>
      <c r="AE41" s="687">
        <f t="shared" ref="AE41:AE54" si="30">ROUND(AD41*$M41,0)</f>
        <v>0</v>
      </c>
    </row>
    <row r="42" spans="1:31" s="13" customFormat="1" ht="14.25">
      <c r="A42" s="140" t="s">
        <v>686</v>
      </c>
      <c r="B42" s="14"/>
      <c r="C42" s="566" t="s">
        <v>990</v>
      </c>
      <c r="D42" s="558">
        <v>36434</v>
      </c>
      <c r="E42" s="548">
        <v>10308</v>
      </c>
      <c r="F42" s="548">
        <v>11437</v>
      </c>
      <c r="G42" s="542">
        <v>46742</v>
      </c>
      <c r="H42" s="716">
        <v>47871</v>
      </c>
      <c r="I42" s="716">
        <f>G42*(1+Assumptions!E$5)</f>
        <v>46742</v>
      </c>
      <c r="J42" s="716">
        <f>I42*(1+Assumptions!F$5)</f>
        <v>47209.42</v>
      </c>
      <c r="K42" s="716">
        <f>J42*(1+Assumptions!G$5)</f>
        <v>47681.514199999998</v>
      </c>
      <c r="L42" s="716">
        <f>K42*(1+Assumptions!H$5)</f>
        <v>48158.329341999997</v>
      </c>
      <c r="M42" s="716">
        <f>L42*(1+Assumptions!I$5)</f>
        <v>48639.912635419998</v>
      </c>
      <c r="N42" s="14"/>
      <c r="O42" s="559">
        <v>0</v>
      </c>
      <c r="P42" s="687">
        <f t="shared" si="25"/>
        <v>0</v>
      </c>
      <c r="Q42" s="14"/>
      <c r="R42" s="559">
        <v>0</v>
      </c>
      <c r="S42" s="687">
        <f t="shared" si="26"/>
        <v>0</v>
      </c>
      <c r="T42" s="14"/>
      <c r="U42" s="559">
        <v>0</v>
      </c>
      <c r="V42" s="687">
        <f t="shared" si="27"/>
        <v>0</v>
      </c>
      <c r="W42" s="14"/>
      <c r="X42" s="559">
        <v>0</v>
      </c>
      <c r="Y42" s="687">
        <f t="shared" si="28"/>
        <v>0</v>
      </c>
      <c r="Z42" s="14"/>
      <c r="AA42" s="559">
        <v>0</v>
      </c>
      <c r="AB42" s="687">
        <f t="shared" si="29"/>
        <v>0</v>
      </c>
      <c r="AC42" s="14"/>
      <c r="AD42" s="559">
        <v>0</v>
      </c>
      <c r="AE42" s="687">
        <f t="shared" si="30"/>
        <v>0</v>
      </c>
    </row>
    <row r="43" spans="1:31" s="13" customFormat="1" ht="14.25">
      <c r="A43" s="140" t="s">
        <v>644</v>
      </c>
      <c r="B43" s="14"/>
      <c r="C43" s="566" t="s">
        <v>991</v>
      </c>
      <c r="D43" s="558">
        <v>34646</v>
      </c>
      <c r="E43" s="548">
        <v>9990</v>
      </c>
      <c r="F43" s="548">
        <v>10875</v>
      </c>
      <c r="G43" s="542">
        <v>44636</v>
      </c>
      <c r="H43" s="716">
        <v>45521</v>
      </c>
      <c r="I43" s="716">
        <f>G43*(1+Assumptions!E$5)</f>
        <v>44636</v>
      </c>
      <c r="J43" s="716">
        <f>I43*(1+Assumptions!F$5)</f>
        <v>45082.36</v>
      </c>
      <c r="K43" s="716">
        <f>J43*(1+Assumptions!G$5)</f>
        <v>45533.183600000004</v>
      </c>
      <c r="L43" s="716">
        <f>K43*(1+Assumptions!H$5)</f>
        <v>45988.515436000002</v>
      </c>
      <c r="M43" s="716">
        <f>L43*(1+Assumptions!I$5)</f>
        <v>46448.400590360005</v>
      </c>
      <c r="N43" s="14"/>
      <c r="O43" s="559">
        <v>0</v>
      </c>
      <c r="P43" s="687">
        <f t="shared" si="25"/>
        <v>0</v>
      </c>
      <c r="Q43" s="14"/>
      <c r="R43" s="559">
        <v>1</v>
      </c>
      <c r="S43" s="687">
        <f t="shared" si="26"/>
        <v>44636</v>
      </c>
      <c r="T43" s="14"/>
      <c r="U43" s="559">
        <v>1</v>
      </c>
      <c r="V43" s="687">
        <f t="shared" si="27"/>
        <v>45082</v>
      </c>
      <c r="W43" s="14"/>
      <c r="X43" s="559">
        <v>1</v>
      </c>
      <c r="Y43" s="687">
        <f t="shared" si="28"/>
        <v>45533</v>
      </c>
      <c r="Z43" s="14"/>
      <c r="AA43" s="559">
        <v>1</v>
      </c>
      <c r="AB43" s="687">
        <f t="shared" si="29"/>
        <v>45989</v>
      </c>
      <c r="AC43" s="14"/>
      <c r="AD43" s="559">
        <v>1</v>
      </c>
      <c r="AE43" s="687">
        <f t="shared" si="30"/>
        <v>46448</v>
      </c>
    </row>
    <row r="44" spans="1:31" s="13" customFormat="1" ht="14.25">
      <c r="A44" s="140" t="s">
        <v>720</v>
      </c>
      <c r="B44" s="14"/>
      <c r="C44" s="566" t="s">
        <v>995</v>
      </c>
      <c r="D44" s="558">
        <v>38256</v>
      </c>
      <c r="E44" s="548">
        <v>10630</v>
      </c>
      <c r="F44" s="548">
        <v>12009</v>
      </c>
      <c r="G44" s="542">
        <v>48886</v>
      </c>
      <c r="H44" s="716">
        <v>50265</v>
      </c>
      <c r="I44" s="716">
        <f>G44*(1+Assumptions!E$5)</f>
        <v>48886</v>
      </c>
      <c r="J44" s="716">
        <f>I44*(1+Assumptions!F$5)</f>
        <v>49374.86</v>
      </c>
      <c r="K44" s="716">
        <f>J44*(1+Assumptions!G$5)</f>
        <v>49868.6086</v>
      </c>
      <c r="L44" s="716">
        <f>K44*(1+Assumptions!H$5)</f>
        <v>50367.294686000001</v>
      </c>
      <c r="M44" s="716">
        <f>L44*(1+Assumptions!I$5)</f>
        <v>50870.967632860004</v>
      </c>
      <c r="N44" s="14"/>
      <c r="O44" s="559">
        <v>0</v>
      </c>
      <c r="P44" s="687">
        <f t="shared" si="25"/>
        <v>0</v>
      </c>
      <c r="Q44" s="14"/>
      <c r="R44" s="559">
        <v>0</v>
      </c>
      <c r="S44" s="687">
        <f t="shared" si="26"/>
        <v>0</v>
      </c>
      <c r="T44" s="14"/>
      <c r="U44" s="559">
        <v>0</v>
      </c>
      <c r="V44" s="687">
        <f t="shared" si="27"/>
        <v>0</v>
      </c>
      <c r="W44" s="14"/>
      <c r="X44" s="559">
        <v>0</v>
      </c>
      <c r="Y44" s="687">
        <f t="shared" si="28"/>
        <v>0</v>
      </c>
      <c r="Z44" s="14"/>
      <c r="AA44" s="559">
        <v>0</v>
      </c>
      <c r="AB44" s="687">
        <f t="shared" si="29"/>
        <v>0</v>
      </c>
      <c r="AC44" s="14"/>
      <c r="AD44" s="559">
        <v>0</v>
      </c>
      <c r="AE44" s="687">
        <f t="shared" si="30"/>
        <v>0</v>
      </c>
    </row>
    <row r="45" spans="1:31" s="13" customFormat="1" ht="14.25">
      <c r="A45" s="140" t="s">
        <v>218</v>
      </c>
      <c r="B45" s="14"/>
      <c r="C45" s="566" t="s">
        <v>992</v>
      </c>
      <c r="D45" s="558">
        <v>32748</v>
      </c>
      <c r="E45" s="548">
        <v>9652</v>
      </c>
      <c r="F45" s="548">
        <v>10280</v>
      </c>
      <c r="G45" s="542">
        <v>42400</v>
      </c>
      <c r="H45" s="716">
        <v>43028</v>
      </c>
      <c r="I45" s="716">
        <f>G45*(1+Assumptions!E$5)</f>
        <v>42400</v>
      </c>
      <c r="J45" s="716">
        <f>I45*(1+Assumptions!F$5)</f>
        <v>42824</v>
      </c>
      <c r="K45" s="716">
        <f>J45*(1+Assumptions!G$5)</f>
        <v>43252.24</v>
      </c>
      <c r="L45" s="716">
        <f>K45*(1+Assumptions!H$5)</f>
        <v>43684.7624</v>
      </c>
      <c r="M45" s="716">
        <f>L45*(1+Assumptions!I$5)</f>
        <v>44121.610024000001</v>
      </c>
      <c r="N45" s="14"/>
      <c r="O45" s="559">
        <v>0</v>
      </c>
      <c r="P45" s="687">
        <f t="shared" si="25"/>
        <v>0</v>
      </c>
      <c r="Q45" s="14"/>
      <c r="R45" s="559"/>
      <c r="S45" s="687">
        <f t="shared" si="26"/>
        <v>0</v>
      </c>
      <c r="T45" s="14"/>
      <c r="U45" s="559"/>
      <c r="V45" s="687">
        <f t="shared" si="27"/>
        <v>0</v>
      </c>
      <c r="W45" s="14"/>
      <c r="X45" s="559"/>
      <c r="Y45" s="687">
        <f t="shared" si="28"/>
        <v>0</v>
      </c>
      <c r="Z45" s="14"/>
      <c r="AA45" s="559"/>
      <c r="AB45" s="687">
        <f t="shared" si="29"/>
        <v>0</v>
      </c>
      <c r="AC45" s="14"/>
      <c r="AD45" s="559"/>
      <c r="AE45" s="687">
        <f t="shared" si="30"/>
        <v>0</v>
      </c>
    </row>
    <row r="46" spans="1:31" s="13" customFormat="1" ht="14.25">
      <c r="A46" s="140" t="s">
        <v>670</v>
      </c>
      <c r="B46" s="14"/>
      <c r="C46" s="566" t="s">
        <v>988</v>
      </c>
      <c r="D46" s="558">
        <v>54330</v>
      </c>
      <c r="E46" s="548">
        <v>13486</v>
      </c>
      <c r="F46" s="548">
        <v>17054</v>
      </c>
      <c r="G46" s="542">
        <v>67816</v>
      </c>
      <c r="H46" s="716">
        <v>71384</v>
      </c>
      <c r="I46" s="716">
        <f>G46*(1+Assumptions!E$5)</f>
        <v>67816</v>
      </c>
      <c r="J46" s="716">
        <f>I46*(1+Assumptions!F$5)</f>
        <v>68494.16</v>
      </c>
      <c r="K46" s="716">
        <f>J46*(1+Assumptions!G$5)</f>
        <v>69179.101600000009</v>
      </c>
      <c r="L46" s="716">
        <f>K46*(1+Assumptions!H$5)</f>
        <v>69870.892616000012</v>
      </c>
      <c r="M46" s="716">
        <f>L46*(1+Assumptions!I$5)</f>
        <v>70569.601542160017</v>
      </c>
      <c r="N46" s="14"/>
      <c r="O46" s="559">
        <v>0</v>
      </c>
      <c r="P46" s="687">
        <f t="shared" si="25"/>
        <v>0</v>
      </c>
      <c r="Q46" s="14"/>
      <c r="R46" s="559">
        <v>0</v>
      </c>
      <c r="S46" s="687">
        <f t="shared" si="26"/>
        <v>0</v>
      </c>
      <c r="T46" s="14"/>
      <c r="U46" s="559">
        <v>0</v>
      </c>
      <c r="V46" s="687">
        <f t="shared" si="27"/>
        <v>0</v>
      </c>
      <c r="W46" s="14"/>
      <c r="X46" s="559">
        <v>0</v>
      </c>
      <c r="Y46" s="687">
        <f t="shared" si="28"/>
        <v>0</v>
      </c>
      <c r="Z46" s="14"/>
      <c r="AA46" s="559">
        <v>0</v>
      </c>
      <c r="AB46" s="687">
        <f t="shared" si="29"/>
        <v>0</v>
      </c>
      <c r="AC46" s="14"/>
      <c r="AD46" s="559">
        <v>0</v>
      </c>
      <c r="AE46" s="687">
        <f t="shared" si="30"/>
        <v>0</v>
      </c>
    </row>
    <row r="47" spans="1:31" s="13" customFormat="1" ht="14.25">
      <c r="A47" s="140" t="s">
        <v>857</v>
      </c>
      <c r="B47" s="14"/>
      <c r="C47" s="566" t="s">
        <v>989</v>
      </c>
      <c r="D47" s="558">
        <v>29876</v>
      </c>
      <c r="E47" s="548">
        <v>9142</v>
      </c>
      <c r="F47" s="548">
        <v>9378</v>
      </c>
      <c r="G47" s="542">
        <v>39018</v>
      </c>
      <c r="H47" s="716">
        <v>39254</v>
      </c>
      <c r="I47" s="716">
        <f>G47*(1+Assumptions!E$5)</f>
        <v>39018</v>
      </c>
      <c r="J47" s="716">
        <f>I47*(1+Assumptions!F$5)</f>
        <v>39408.18</v>
      </c>
      <c r="K47" s="716">
        <f>J47*(1+Assumptions!G$5)</f>
        <v>39802.2618</v>
      </c>
      <c r="L47" s="716">
        <f>K47*(1+Assumptions!H$5)</f>
        <v>40200.284418000003</v>
      </c>
      <c r="M47" s="716">
        <f>L47*(1+Assumptions!I$5)</f>
        <v>40602.287262180005</v>
      </c>
      <c r="N47" s="14"/>
      <c r="O47" s="559">
        <v>0</v>
      </c>
      <c r="P47" s="687">
        <f t="shared" si="25"/>
        <v>0</v>
      </c>
      <c r="Q47" s="14"/>
      <c r="R47" s="559">
        <v>0</v>
      </c>
      <c r="S47" s="687">
        <f t="shared" si="26"/>
        <v>0</v>
      </c>
      <c r="T47" s="14"/>
      <c r="U47" s="559">
        <v>0</v>
      </c>
      <c r="V47" s="687">
        <f t="shared" si="27"/>
        <v>0</v>
      </c>
      <c r="W47" s="14"/>
      <c r="X47" s="559">
        <v>0</v>
      </c>
      <c r="Y47" s="687">
        <f t="shared" si="28"/>
        <v>0</v>
      </c>
      <c r="Z47" s="14"/>
      <c r="AA47" s="559">
        <v>0</v>
      </c>
      <c r="AB47" s="687">
        <f t="shared" si="29"/>
        <v>0</v>
      </c>
      <c r="AC47" s="14"/>
      <c r="AD47" s="559">
        <v>0</v>
      </c>
      <c r="AE47" s="687">
        <f t="shared" si="30"/>
        <v>0</v>
      </c>
    </row>
    <row r="48" spans="1:31" s="13" customFormat="1" ht="14.25">
      <c r="A48" s="140" t="s">
        <v>219</v>
      </c>
      <c r="B48" s="14"/>
      <c r="C48" s="566" t="s">
        <v>1529</v>
      </c>
      <c r="D48" s="558">
        <v>38530</v>
      </c>
      <c r="E48" s="548">
        <v>10679</v>
      </c>
      <c r="F48" s="548">
        <v>12095</v>
      </c>
      <c r="G48" s="542">
        <v>49209</v>
      </c>
      <c r="H48" s="716">
        <v>50625</v>
      </c>
      <c r="I48" s="716">
        <f>G48*(1+Assumptions!E$5)</f>
        <v>49209</v>
      </c>
      <c r="J48" s="716">
        <f>I48*(1+Assumptions!F$5)</f>
        <v>49701.090000000004</v>
      </c>
      <c r="K48" s="716">
        <f>J48*(1+Assumptions!G$5)</f>
        <v>50198.100900000005</v>
      </c>
      <c r="L48" s="716">
        <f>K48*(1+Assumptions!H$5)</f>
        <v>50700.081909000008</v>
      </c>
      <c r="M48" s="716">
        <f>L48*(1+Assumptions!I$5)</f>
        <v>51207.082728090005</v>
      </c>
      <c r="N48" s="14"/>
      <c r="O48" s="559">
        <v>0</v>
      </c>
      <c r="P48" s="687">
        <f t="shared" si="25"/>
        <v>0</v>
      </c>
      <c r="Q48" s="14"/>
      <c r="R48" s="559">
        <v>1</v>
      </c>
      <c r="S48" s="687">
        <f t="shared" si="26"/>
        <v>49209</v>
      </c>
      <c r="T48" s="14"/>
      <c r="U48" s="559">
        <v>1</v>
      </c>
      <c r="V48" s="687">
        <f t="shared" si="27"/>
        <v>49701</v>
      </c>
      <c r="W48" s="14"/>
      <c r="X48" s="559">
        <v>1</v>
      </c>
      <c r="Y48" s="687">
        <f t="shared" si="28"/>
        <v>50198</v>
      </c>
      <c r="Z48" s="14"/>
      <c r="AA48" s="559">
        <v>1</v>
      </c>
      <c r="AB48" s="687">
        <f t="shared" si="29"/>
        <v>50700</v>
      </c>
      <c r="AC48" s="14"/>
      <c r="AD48" s="559">
        <v>1</v>
      </c>
      <c r="AE48" s="687">
        <f t="shared" si="30"/>
        <v>51207</v>
      </c>
    </row>
    <row r="49" spans="1:31" s="13" customFormat="1" ht="14.25">
      <c r="A49" s="140" t="s">
        <v>221</v>
      </c>
      <c r="B49" s="14"/>
      <c r="C49" s="566" t="s">
        <v>220</v>
      </c>
      <c r="D49" s="558">
        <v>47184</v>
      </c>
      <c r="E49" s="548">
        <v>12216</v>
      </c>
      <c r="F49" s="548">
        <v>14811</v>
      </c>
      <c r="G49" s="542">
        <v>59400</v>
      </c>
      <c r="H49" s="716">
        <v>61995</v>
      </c>
      <c r="I49" s="716">
        <f>G49*(1+Assumptions!E$5)</f>
        <v>59400</v>
      </c>
      <c r="J49" s="716">
        <f>I49*(1+Assumptions!F$5)</f>
        <v>59994</v>
      </c>
      <c r="K49" s="716">
        <f>J49*(1+Assumptions!G$5)</f>
        <v>60593.94</v>
      </c>
      <c r="L49" s="716">
        <f>K49*(1+Assumptions!H$5)</f>
        <v>61199.879400000005</v>
      </c>
      <c r="M49" s="716">
        <f>L49*(1+Assumptions!I$5)</f>
        <v>61811.878194000004</v>
      </c>
      <c r="N49" s="14"/>
      <c r="O49" s="559">
        <v>0</v>
      </c>
      <c r="P49" s="687">
        <f t="shared" si="25"/>
        <v>0</v>
      </c>
      <c r="Q49" s="14"/>
      <c r="R49" s="559">
        <v>0</v>
      </c>
      <c r="S49" s="687">
        <f t="shared" si="26"/>
        <v>0</v>
      </c>
      <c r="T49" s="14"/>
      <c r="U49" s="559">
        <v>0</v>
      </c>
      <c r="V49" s="687">
        <f t="shared" si="27"/>
        <v>0</v>
      </c>
      <c r="W49" s="14"/>
      <c r="X49" s="559">
        <v>0</v>
      </c>
      <c r="Y49" s="687">
        <f t="shared" si="28"/>
        <v>0</v>
      </c>
      <c r="Z49" s="14"/>
      <c r="AA49" s="559">
        <v>0</v>
      </c>
      <c r="AB49" s="687">
        <f t="shared" si="29"/>
        <v>0</v>
      </c>
      <c r="AC49" s="14"/>
      <c r="AD49" s="559">
        <v>0</v>
      </c>
      <c r="AE49" s="687">
        <f t="shared" si="30"/>
        <v>0</v>
      </c>
    </row>
    <row r="50" spans="1:31" s="13" customFormat="1" ht="14.25">
      <c r="A50" s="140" t="s">
        <v>830</v>
      </c>
      <c r="B50" s="14"/>
      <c r="C50" s="566" t="s">
        <v>993</v>
      </c>
      <c r="D50" s="558">
        <v>47798</v>
      </c>
      <c r="E50" s="548">
        <v>12326</v>
      </c>
      <c r="F50" s="548">
        <v>15004</v>
      </c>
      <c r="G50" s="542">
        <v>60124</v>
      </c>
      <c r="H50" s="716">
        <v>62802</v>
      </c>
      <c r="I50" s="716">
        <f>G50*(1+Assumptions!E$5)</f>
        <v>60124</v>
      </c>
      <c r="J50" s="716">
        <f>I50*(1+Assumptions!F$5)</f>
        <v>60725.24</v>
      </c>
      <c r="K50" s="716">
        <f>J50*(1+Assumptions!G$5)</f>
        <v>61332.492399999996</v>
      </c>
      <c r="L50" s="716">
        <f>K50*(1+Assumptions!H$5)</f>
        <v>61945.817323999996</v>
      </c>
      <c r="M50" s="716">
        <f>L50*(1+Assumptions!I$5)</f>
        <v>62565.27549724</v>
      </c>
      <c r="N50" s="14"/>
      <c r="O50" s="559">
        <v>0</v>
      </c>
      <c r="P50" s="687">
        <f t="shared" si="25"/>
        <v>0</v>
      </c>
      <c r="Q50" s="14"/>
      <c r="R50" s="559">
        <v>0</v>
      </c>
      <c r="S50" s="687">
        <f t="shared" si="26"/>
        <v>0</v>
      </c>
      <c r="T50" s="14"/>
      <c r="U50" s="559">
        <v>0</v>
      </c>
      <c r="V50" s="687">
        <f t="shared" si="27"/>
        <v>0</v>
      </c>
      <c r="W50" s="14"/>
      <c r="X50" s="559">
        <v>0</v>
      </c>
      <c r="Y50" s="687">
        <f t="shared" si="28"/>
        <v>0</v>
      </c>
      <c r="Z50" s="14"/>
      <c r="AA50" s="559">
        <v>0</v>
      </c>
      <c r="AB50" s="687">
        <f t="shared" si="29"/>
        <v>0</v>
      </c>
      <c r="AC50" s="14"/>
      <c r="AD50" s="559">
        <v>0</v>
      </c>
      <c r="AE50" s="687">
        <f t="shared" si="30"/>
        <v>0</v>
      </c>
    </row>
    <row r="51" spans="1:31" s="13" customFormat="1" ht="14.25">
      <c r="A51" s="140" t="s">
        <v>661</v>
      </c>
      <c r="B51" s="14"/>
      <c r="C51" s="566" t="s">
        <v>994</v>
      </c>
      <c r="D51" s="558">
        <v>53572</v>
      </c>
      <c r="E51" s="548">
        <v>13350</v>
      </c>
      <c r="F51" s="548">
        <v>16816</v>
      </c>
      <c r="G51" s="542">
        <v>66922</v>
      </c>
      <c r="H51" s="716">
        <v>70388</v>
      </c>
      <c r="I51" s="716">
        <f>G51*(1+Assumptions!E$5)</f>
        <v>66922</v>
      </c>
      <c r="J51" s="716">
        <f>I51*(1+Assumptions!F$5)</f>
        <v>67591.22</v>
      </c>
      <c r="K51" s="716">
        <f>J51*(1+Assumptions!G$5)</f>
        <v>68267.132200000007</v>
      </c>
      <c r="L51" s="716">
        <f>K51*(1+Assumptions!H$5)</f>
        <v>68949.803522000002</v>
      </c>
      <c r="M51" s="716">
        <f>L51*(1+Assumptions!I$5)</f>
        <v>69639.301557220009</v>
      </c>
      <c r="N51" s="14"/>
      <c r="O51" s="559">
        <v>0</v>
      </c>
      <c r="P51" s="687">
        <f t="shared" si="25"/>
        <v>0</v>
      </c>
      <c r="Q51" s="14"/>
      <c r="R51" s="559">
        <v>0</v>
      </c>
      <c r="S51" s="687">
        <f t="shared" si="26"/>
        <v>0</v>
      </c>
      <c r="T51" s="14"/>
      <c r="U51" s="559">
        <v>0</v>
      </c>
      <c r="V51" s="687">
        <f t="shared" si="27"/>
        <v>0</v>
      </c>
      <c r="W51" s="14"/>
      <c r="X51" s="559">
        <v>0</v>
      </c>
      <c r="Y51" s="687">
        <f t="shared" si="28"/>
        <v>0</v>
      </c>
      <c r="Z51" s="14"/>
      <c r="AA51" s="559">
        <v>0</v>
      </c>
      <c r="AB51" s="687">
        <f t="shared" si="29"/>
        <v>0</v>
      </c>
      <c r="AC51" s="14"/>
      <c r="AD51" s="559">
        <v>0</v>
      </c>
      <c r="AE51" s="687">
        <f t="shared" si="30"/>
        <v>0</v>
      </c>
    </row>
    <row r="52" spans="1:31" s="13" customFormat="1" ht="14.25">
      <c r="A52" s="140" t="s">
        <v>832</v>
      </c>
      <c r="B52" s="14"/>
      <c r="C52" s="796" t="s">
        <v>996</v>
      </c>
      <c r="D52" s="562">
        <v>62504</v>
      </c>
      <c r="E52" s="551">
        <v>14938</v>
      </c>
      <c r="F52" s="551">
        <v>19620</v>
      </c>
      <c r="G52" s="795">
        <v>77442</v>
      </c>
      <c r="H52" s="716">
        <v>82124</v>
      </c>
      <c r="I52" s="716">
        <f>G52*(1+Assumptions!E$5)</f>
        <v>77442</v>
      </c>
      <c r="J52" s="716">
        <f>I52*(1+Assumptions!F$5)</f>
        <v>78216.42</v>
      </c>
      <c r="K52" s="716">
        <f>J52*(1+Assumptions!G$5)</f>
        <v>78998.584199999998</v>
      </c>
      <c r="L52" s="716">
        <f>K52*(1+Assumptions!H$5)</f>
        <v>79788.570041999992</v>
      </c>
      <c r="M52" s="716">
        <f>L52*(1+Assumptions!I$5)</f>
        <v>80586.455742419988</v>
      </c>
      <c r="N52" s="14"/>
      <c r="O52" s="559">
        <v>0</v>
      </c>
      <c r="P52" s="687">
        <f t="shared" si="25"/>
        <v>0</v>
      </c>
      <c r="Q52" s="14"/>
      <c r="R52" s="559">
        <v>0</v>
      </c>
      <c r="S52" s="687">
        <f t="shared" si="26"/>
        <v>0</v>
      </c>
      <c r="T52" s="14"/>
      <c r="U52" s="559">
        <v>0</v>
      </c>
      <c r="V52" s="687">
        <f t="shared" si="27"/>
        <v>0</v>
      </c>
      <c r="W52" s="14"/>
      <c r="X52" s="559">
        <v>0</v>
      </c>
      <c r="Y52" s="687">
        <f t="shared" si="28"/>
        <v>0</v>
      </c>
      <c r="Z52" s="14"/>
      <c r="AA52" s="559">
        <v>0</v>
      </c>
      <c r="AB52" s="687">
        <f t="shared" si="29"/>
        <v>0</v>
      </c>
      <c r="AC52" s="14"/>
      <c r="AD52" s="559">
        <v>0</v>
      </c>
      <c r="AE52" s="687">
        <f t="shared" si="30"/>
        <v>0</v>
      </c>
    </row>
    <row r="53" spans="1:31" s="794" customFormat="1" ht="14.25">
      <c r="A53" s="792" t="s">
        <v>661</v>
      </c>
      <c r="B53" s="793"/>
      <c r="C53" s="880" t="s">
        <v>1745</v>
      </c>
      <c r="D53" s="881">
        <v>38256</v>
      </c>
      <c r="E53" s="882">
        <v>10630</v>
      </c>
      <c r="F53" s="882">
        <v>12009</v>
      </c>
      <c r="G53" s="883">
        <v>87052</v>
      </c>
      <c r="H53" s="716">
        <v>70388</v>
      </c>
      <c r="I53" s="716">
        <f>G53*(1+'[1]Data Entry'!D$4)</f>
        <v>87052</v>
      </c>
      <c r="J53" s="716">
        <f>I53*(1+'[1]Data Entry'!E$4)</f>
        <v>87922.52</v>
      </c>
      <c r="K53" s="716">
        <f>J53*(1+'[1]Data Entry'!F$4)</f>
        <v>88801.745200000005</v>
      </c>
      <c r="L53" s="716">
        <f>K53*(1+'[1]Data Entry'!G$4)</f>
        <v>89689.762652000005</v>
      </c>
      <c r="M53" s="716">
        <f>L53*(1+'[1]Data Entry'!H$4)</f>
        <v>90586.660278520008</v>
      </c>
      <c r="N53" s="793"/>
      <c r="O53" s="788">
        <v>0</v>
      </c>
      <c r="P53" s="884">
        <f t="shared" si="25"/>
        <v>0</v>
      </c>
      <c r="Q53" s="793"/>
      <c r="R53" s="788">
        <v>0</v>
      </c>
      <c r="S53" s="884">
        <f t="shared" si="26"/>
        <v>0</v>
      </c>
      <c r="T53" s="793"/>
      <c r="U53" s="788">
        <v>1</v>
      </c>
      <c r="V53" s="884">
        <f t="shared" si="27"/>
        <v>87923</v>
      </c>
      <c r="W53" s="793"/>
      <c r="X53" s="788">
        <v>1</v>
      </c>
      <c r="Y53" s="884">
        <f t="shared" si="28"/>
        <v>88802</v>
      </c>
      <c r="Z53" s="793"/>
      <c r="AA53" s="788">
        <v>1</v>
      </c>
      <c r="AB53" s="884">
        <f t="shared" si="29"/>
        <v>89690</v>
      </c>
      <c r="AC53" s="793"/>
      <c r="AD53" s="788">
        <v>1</v>
      </c>
      <c r="AE53" s="884">
        <f t="shared" si="30"/>
        <v>90587</v>
      </c>
    </row>
    <row r="54" spans="1:31" s="794" customFormat="1" ht="14.25">
      <c r="A54" s="792" t="s">
        <v>832</v>
      </c>
      <c r="B54" s="793"/>
      <c r="C54" s="885" t="s">
        <v>1746</v>
      </c>
      <c r="D54" s="881">
        <v>32748</v>
      </c>
      <c r="E54" s="882">
        <v>9652</v>
      </c>
      <c r="F54" s="882">
        <v>10280</v>
      </c>
      <c r="G54" s="716">
        <v>33556</v>
      </c>
      <c r="H54" s="716">
        <v>82124</v>
      </c>
      <c r="I54" s="716">
        <f>G54*(1+'[1]Data Entry'!D$4)</f>
        <v>33556</v>
      </c>
      <c r="J54" s="716">
        <f>I54*(1+'[1]Data Entry'!E$4)</f>
        <v>33891.56</v>
      </c>
      <c r="K54" s="716">
        <f>J54*(1+'[1]Data Entry'!F$4)</f>
        <v>34230.475599999998</v>
      </c>
      <c r="L54" s="716">
        <f>K54*(1+'[1]Data Entry'!G$4)</f>
        <v>34572.780355999996</v>
      </c>
      <c r="M54" s="716">
        <f>L54*(1+'[1]Data Entry'!H$4)</f>
        <v>34918.508159559999</v>
      </c>
      <c r="N54" s="793"/>
      <c r="O54" s="788">
        <v>0</v>
      </c>
      <c r="P54" s="884">
        <f t="shared" si="25"/>
        <v>0</v>
      </c>
      <c r="Q54" s="793"/>
      <c r="R54" s="788">
        <v>0</v>
      </c>
      <c r="S54" s="884">
        <f t="shared" si="26"/>
        <v>0</v>
      </c>
      <c r="T54" s="793"/>
      <c r="U54" s="788">
        <v>6</v>
      </c>
      <c r="V54" s="884">
        <f t="shared" si="27"/>
        <v>203349</v>
      </c>
      <c r="W54" s="793"/>
      <c r="X54" s="788">
        <v>6</v>
      </c>
      <c r="Y54" s="884">
        <f t="shared" si="28"/>
        <v>205383</v>
      </c>
      <c r="Z54" s="793"/>
      <c r="AA54" s="788">
        <v>6</v>
      </c>
      <c r="AB54" s="884">
        <f t="shared" si="29"/>
        <v>207437</v>
      </c>
      <c r="AC54" s="793"/>
      <c r="AD54" s="788">
        <v>5</v>
      </c>
      <c r="AE54" s="884">
        <f t="shared" si="30"/>
        <v>174593</v>
      </c>
    </row>
    <row r="55" spans="1:31" s="13" customFormat="1">
      <c r="A55" s="138"/>
      <c r="B55" s="14"/>
      <c r="C55" s="671" t="s">
        <v>223</v>
      </c>
      <c r="D55" s="670">
        <f>SUM(D41:D52)</f>
        <v>509018</v>
      </c>
      <c r="E55" s="565">
        <f>SUM(E41:E52)</f>
        <v>135093</v>
      </c>
      <c r="F55" s="672">
        <f>SUM(F41:F52)</f>
        <v>159782</v>
      </c>
      <c r="G55" s="670"/>
      <c r="H55" s="718"/>
      <c r="I55" s="718"/>
      <c r="J55" s="718"/>
      <c r="K55" s="718"/>
      <c r="L55" s="718"/>
      <c r="M55" s="718"/>
      <c r="N55" s="14"/>
      <c r="O55" s="564">
        <f>SUM(O41:O52)</f>
        <v>0</v>
      </c>
      <c r="P55" s="734">
        <f>SUM(P41:P52)</f>
        <v>0</v>
      </c>
      <c r="Q55" s="14"/>
      <c r="R55" s="564">
        <f>SUM(R41:R54)</f>
        <v>2</v>
      </c>
      <c r="S55" s="564">
        <f>SUM(S41:S54)</f>
        <v>93845</v>
      </c>
      <c r="T55" s="14"/>
      <c r="U55" s="564">
        <f>SUM(U41:U54)</f>
        <v>9</v>
      </c>
      <c r="V55" s="734">
        <f>SUM(V41:V54)</f>
        <v>386055</v>
      </c>
      <c r="W55" s="14"/>
      <c r="X55" s="734">
        <f>SUM(X41:X54)</f>
        <v>9</v>
      </c>
      <c r="Y55" s="734">
        <f>SUM(Y41:Y54)</f>
        <v>389916</v>
      </c>
      <c r="Z55" s="14"/>
      <c r="AA55" s="564">
        <f>SUM(AA41:AA54)</f>
        <v>9</v>
      </c>
      <c r="AB55" s="734">
        <f>SUM(AB41:AB54)</f>
        <v>393816</v>
      </c>
      <c r="AC55" s="14"/>
      <c r="AD55" s="564">
        <f>SUM(AD41:AD54)</f>
        <v>8</v>
      </c>
      <c r="AE55" s="734">
        <f>SUM(AE41:AE54)</f>
        <v>362835</v>
      </c>
    </row>
    <row r="56" spans="1:31" s="13" customFormat="1">
      <c r="A56" s="138"/>
      <c r="B56" s="14"/>
      <c r="C56" s="18"/>
      <c r="D56" s="14"/>
      <c r="E56" s="14"/>
      <c r="F56" s="14"/>
      <c r="G56" s="18"/>
      <c r="H56" s="14"/>
      <c r="I56" s="14"/>
      <c r="J56" s="14"/>
      <c r="K56" s="14"/>
      <c r="L56" s="14"/>
      <c r="M56" s="14"/>
      <c r="N56" s="14"/>
      <c r="O56" s="17"/>
      <c r="P56" s="733"/>
      <c r="Q56" s="14"/>
      <c r="R56" s="17"/>
      <c r="S56" s="733"/>
      <c r="T56" s="14"/>
      <c r="U56" s="17"/>
      <c r="V56" s="733"/>
      <c r="W56" s="14"/>
      <c r="X56" s="17"/>
      <c r="Y56" s="733"/>
      <c r="Z56" s="14"/>
      <c r="AA56" s="17"/>
      <c r="AB56" s="733"/>
      <c r="AC56" s="14"/>
      <c r="AD56" s="17"/>
      <c r="AE56" s="733"/>
    </row>
    <row r="57" spans="1:31" s="13" customFormat="1">
      <c r="A57" s="138"/>
      <c r="B57" s="14"/>
      <c r="C57" s="553" t="s">
        <v>135</v>
      </c>
      <c r="D57" s="544"/>
      <c r="E57" s="544"/>
      <c r="F57" s="544"/>
      <c r="G57" s="554"/>
      <c r="H57" s="715"/>
      <c r="I57" s="715"/>
      <c r="J57" s="715"/>
      <c r="K57" s="715"/>
      <c r="L57" s="715"/>
      <c r="M57" s="715"/>
      <c r="N57" s="14"/>
      <c r="O57" s="546"/>
      <c r="P57" s="730"/>
      <c r="Q57" s="14"/>
      <c r="R57" s="546"/>
      <c r="S57" s="730"/>
      <c r="T57" s="14"/>
      <c r="U57" s="546"/>
      <c r="V57" s="730"/>
      <c r="W57" s="14"/>
      <c r="X57" s="546"/>
      <c r="Y57" s="730"/>
      <c r="Z57" s="14"/>
      <c r="AA57" s="546"/>
      <c r="AB57" s="730"/>
      <c r="AC57" s="14"/>
      <c r="AD57" s="546"/>
      <c r="AE57" s="730"/>
    </row>
    <row r="58" spans="1:31" s="13" customFormat="1" ht="14.25">
      <c r="A58" s="140" t="str">
        <f>VLOOKUP(Assumptions!C3,Assumptions!$B$44:$F$49,2,FALSE)</f>
        <v>0244</v>
      </c>
      <c r="B58" s="14"/>
      <c r="C58" s="555" t="s">
        <v>296</v>
      </c>
      <c r="D58" s="558">
        <f>ROUND(VLOOKUP(A58,'AVERAGE SALARY LOOKUP'!$A$3:$E$10004,4,FALSE),0)</f>
        <v>89954</v>
      </c>
      <c r="E58" s="548">
        <f>VLOOKUP(A58,'AVERAGE SALARY LOOKUP'!$A$3:$F$700,6,FALSE)</f>
        <v>19766</v>
      </c>
      <c r="F58" s="548">
        <f>VLOOKUP(A58,'AVERAGE SALARY LOOKUP'!$A$3:$G$700,7,FALSE)</f>
        <v>28237</v>
      </c>
      <c r="G58" s="542">
        <f>D58+E58</f>
        <v>109720</v>
      </c>
      <c r="H58" s="716">
        <f>D58+F58</f>
        <v>118191</v>
      </c>
      <c r="I58" s="716">
        <f>G58*(1+Assumptions!E$5)</f>
        <v>109720</v>
      </c>
      <c r="J58" s="716">
        <f>I58*(1+Assumptions!F$5)</f>
        <v>110817.2</v>
      </c>
      <c r="K58" s="716">
        <f>J58*(1+Assumptions!G$5)</f>
        <v>111925.372</v>
      </c>
      <c r="L58" s="716">
        <f>K58*(1+Assumptions!H$5)</f>
        <v>113044.62572000001</v>
      </c>
      <c r="M58" s="716">
        <f>L58*(1+Assumptions!I$5)</f>
        <v>114175.07197720002</v>
      </c>
      <c r="N58" s="14"/>
      <c r="O58" s="559">
        <v>0</v>
      </c>
      <c r="P58" s="687">
        <f t="shared" ref="P58:P61" si="31">ROUND(O58*$G58,0)</f>
        <v>0</v>
      </c>
      <c r="Q58" s="14"/>
      <c r="R58" s="773">
        <v>1</v>
      </c>
      <c r="S58" s="687">
        <f t="shared" ref="S58:S61" si="32">ROUND(R58*$I58,0)</f>
        <v>109720</v>
      </c>
      <c r="T58" s="14"/>
      <c r="U58" s="774">
        <v>1</v>
      </c>
      <c r="V58" s="687">
        <f t="shared" ref="V58:V61" si="33">ROUND(U58*$J58,0)</f>
        <v>110817</v>
      </c>
      <c r="W58" s="14"/>
      <c r="X58" s="775">
        <v>1</v>
      </c>
      <c r="Y58" s="687">
        <f t="shared" ref="Y58:Y61" si="34">ROUND(X58*$K58,0)</f>
        <v>111925</v>
      </c>
      <c r="Z58" s="14"/>
      <c r="AA58" s="776">
        <v>1</v>
      </c>
      <c r="AB58" s="687">
        <f t="shared" ref="AB58:AB61" si="35">ROUND(AA58*$L58,0)</f>
        <v>113045</v>
      </c>
      <c r="AC58" s="14"/>
      <c r="AD58" s="777">
        <v>1</v>
      </c>
      <c r="AE58" s="687">
        <f t="shared" ref="AE58:AE61" si="36">ROUND(AD58*$M58,0)</f>
        <v>114175</v>
      </c>
    </row>
    <row r="59" spans="1:31" s="13" customFormat="1" ht="14.25">
      <c r="A59" s="140" t="str">
        <f>VLOOKUP(Assumptions!C3,Assumptions!$B$44:$F$49,3,FALSE)</f>
        <v>0210</v>
      </c>
      <c r="B59" s="14"/>
      <c r="C59" s="555" t="s">
        <v>297</v>
      </c>
      <c r="D59" s="558">
        <f>ROUND(VLOOKUP(A59,'AVERAGE SALARY LOOKUP'!$A$3:$E$10004,4,FALSE),0)</f>
        <v>71580</v>
      </c>
      <c r="E59" s="548">
        <f>VLOOKUP(A59,'AVERAGE SALARY LOOKUP'!$A$3:$F$700,6,FALSE)</f>
        <v>16504</v>
      </c>
      <c r="F59" s="548">
        <f>VLOOKUP(A59,'AVERAGE SALARY LOOKUP'!$A$3:$G$700,7,FALSE)</f>
        <v>22469</v>
      </c>
      <c r="G59" s="542">
        <f>D59+E59</f>
        <v>88084</v>
      </c>
      <c r="H59" s="716">
        <f>D59+F59</f>
        <v>94049</v>
      </c>
      <c r="I59" s="716">
        <f>G59*(1+Assumptions!E$5)</f>
        <v>88084</v>
      </c>
      <c r="J59" s="716">
        <f>I59*(1+Assumptions!F$5)</f>
        <v>88964.84</v>
      </c>
      <c r="K59" s="716">
        <f>J59*(1+Assumptions!G$5)</f>
        <v>89854.488400000002</v>
      </c>
      <c r="L59" s="716">
        <f>K59*(1+Assumptions!H$5)</f>
        <v>90753.033284000005</v>
      </c>
      <c r="M59" s="716">
        <f>L59*(1+Assumptions!I$5)</f>
        <v>91660.563616840009</v>
      </c>
      <c r="N59" s="14"/>
      <c r="O59" s="559">
        <v>0</v>
      </c>
      <c r="P59" s="687">
        <f t="shared" si="31"/>
        <v>0</v>
      </c>
      <c r="Q59" s="14"/>
      <c r="R59" s="559">
        <v>1</v>
      </c>
      <c r="S59" s="687">
        <f t="shared" si="32"/>
        <v>88084</v>
      </c>
      <c r="T59" s="14"/>
      <c r="U59" s="559">
        <v>1</v>
      </c>
      <c r="V59" s="687">
        <f t="shared" si="33"/>
        <v>88965</v>
      </c>
      <c r="W59" s="14"/>
      <c r="X59" s="559">
        <v>1</v>
      </c>
      <c r="Y59" s="687">
        <f t="shared" si="34"/>
        <v>89854</v>
      </c>
      <c r="Z59" s="14"/>
      <c r="AA59" s="559">
        <v>1</v>
      </c>
      <c r="AB59" s="687">
        <f t="shared" si="35"/>
        <v>90753</v>
      </c>
      <c r="AC59" s="14"/>
      <c r="AD59" s="559">
        <v>1</v>
      </c>
      <c r="AE59" s="687">
        <f t="shared" si="36"/>
        <v>91661</v>
      </c>
    </row>
    <row r="60" spans="1:31" s="13" customFormat="1" ht="14.25">
      <c r="A60" s="140" t="str">
        <f>VLOOKUP(Assumptions!C3,Assumptions!$B$44:$F$49,4,FALSE)</f>
        <v>0615</v>
      </c>
      <c r="B60" s="14"/>
      <c r="C60" s="555" t="s">
        <v>103</v>
      </c>
      <c r="D60" s="558">
        <f>ROUND(VLOOKUP(A60,'AVERAGE SALARY LOOKUP'!$A$3:$E$10004,4,FALSE),0)</f>
        <v>64204</v>
      </c>
      <c r="E60" s="548">
        <f>VLOOKUP(A60,'AVERAGE SALARY LOOKUP'!$A$3:$F$700,6,FALSE)</f>
        <v>15194</v>
      </c>
      <c r="F60" s="548">
        <f>VLOOKUP(A60,'AVERAGE SALARY LOOKUP'!$A$3:$G$700,7,FALSE)</f>
        <v>20154</v>
      </c>
      <c r="G60" s="542">
        <f>D60+E60</f>
        <v>79398</v>
      </c>
      <c r="H60" s="716">
        <f>D60+F60</f>
        <v>84358</v>
      </c>
      <c r="I60" s="716">
        <f>G60*(1+Assumptions!E$5)</f>
        <v>79398</v>
      </c>
      <c r="J60" s="716">
        <f>I60*(1+Assumptions!F$5)</f>
        <v>80191.98</v>
      </c>
      <c r="K60" s="716">
        <f>J60*(1+Assumptions!G$5)</f>
        <v>80993.899799999999</v>
      </c>
      <c r="L60" s="716">
        <f>K60*(1+Assumptions!H$5)</f>
        <v>81803.838797999997</v>
      </c>
      <c r="M60" s="716">
        <f>L60*(1+Assumptions!I$5)</f>
        <v>82621.877185980004</v>
      </c>
      <c r="N60" s="14"/>
      <c r="O60" s="559">
        <v>0</v>
      </c>
      <c r="P60" s="687">
        <f t="shared" si="31"/>
        <v>0</v>
      </c>
      <c r="Q60" s="14"/>
      <c r="R60" s="559">
        <v>0</v>
      </c>
      <c r="S60" s="687">
        <f t="shared" si="32"/>
        <v>0</v>
      </c>
      <c r="T60" s="14"/>
      <c r="U60" s="559">
        <v>0</v>
      </c>
      <c r="V60" s="687">
        <f t="shared" si="33"/>
        <v>0</v>
      </c>
      <c r="W60" s="14"/>
      <c r="X60" s="559">
        <v>0</v>
      </c>
      <c r="Y60" s="687">
        <f t="shared" si="34"/>
        <v>0</v>
      </c>
      <c r="Z60" s="14"/>
      <c r="AA60" s="559">
        <v>0</v>
      </c>
      <c r="AB60" s="687">
        <f t="shared" si="35"/>
        <v>0</v>
      </c>
      <c r="AC60" s="14"/>
      <c r="AD60" s="559">
        <v>0</v>
      </c>
      <c r="AE60" s="687">
        <f t="shared" si="36"/>
        <v>0</v>
      </c>
    </row>
    <row r="61" spans="1:31" s="13" customFormat="1" ht="14.25">
      <c r="A61" s="140" t="str">
        <f>VLOOKUP(Assumptions!C3,Assumptions!$B$44:$F$49,5,FALSE)</f>
        <v>0725</v>
      </c>
      <c r="B61" s="14"/>
      <c r="C61" s="561" t="s">
        <v>104</v>
      </c>
      <c r="D61" s="562">
        <f>ROUND(VLOOKUP(A61,'AVERAGE SALARY LOOKUP'!$A$3:$E$10004,4,FALSE),0)</f>
        <v>45922</v>
      </c>
      <c r="E61" s="551">
        <f>VLOOKUP(A61,'AVERAGE SALARY LOOKUP'!$A$3:$F$700,6,FALSE)</f>
        <v>11946</v>
      </c>
      <c r="F61" s="551">
        <f>VLOOKUP(A61,'AVERAGE SALARY LOOKUP'!$A$3:$G$700,7,FALSE)</f>
        <v>14415</v>
      </c>
      <c r="G61" s="563">
        <f>D61+E61</f>
        <v>57868</v>
      </c>
      <c r="H61" s="716">
        <f>D61+F61</f>
        <v>60337</v>
      </c>
      <c r="I61" s="716">
        <f>G61*(1+Assumptions!E$5)</f>
        <v>57868</v>
      </c>
      <c r="J61" s="716">
        <f>I61*(1+Assumptions!F$5)</f>
        <v>58446.68</v>
      </c>
      <c r="K61" s="716">
        <f>J61*(1+Assumptions!G$5)</f>
        <v>59031.146800000002</v>
      </c>
      <c r="L61" s="716">
        <f>K61*(1+Assumptions!H$5)</f>
        <v>59621.458268000002</v>
      </c>
      <c r="M61" s="716">
        <f>L61*(1+Assumptions!I$5)</f>
        <v>60217.672850679999</v>
      </c>
      <c r="N61" s="14"/>
      <c r="O61" s="559">
        <v>0</v>
      </c>
      <c r="P61" s="687">
        <f t="shared" si="31"/>
        <v>0</v>
      </c>
      <c r="Q61" s="14"/>
      <c r="R61" s="559">
        <v>1</v>
      </c>
      <c r="S61" s="687">
        <f t="shared" si="32"/>
        <v>57868</v>
      </c>
      <c r="T61" s="14"/>
      <c r="U61" s="559">
        <v>1</v>
      </c>
      <c r="V61" s="687">
        <f t="shared" si="33"/>
        <v>58447</v>
      </c>
      <c r="W61" s="14"/>
      <c r="X61" s="559">
        <v>1</v>
      </c>
      <c r="Y61" s="687">
        <f t="shared" si="34"/>
        <v>59031</v>
      </c>
      <c r="Z61" s="14"/>
      <c r="AA61" s="559">
        <v>1</v>
      </c>
      <c r="AB61" s="687">
        <f t="shared" si="35"/>
        <v>59621</v>
      </c>
      <c r="AC61" s="14"/>
      <c r="AD61" s="559">
        <v>1</v>
      </c>
      <c r="AE61" s="687">
        <f t="shared" si="36"/>
        <v>60218</v>
      </c>
    </row>
    <row r="62" spans="1:31" s="13" customFormat="1">
      <c r="A62" s="138"/>
      <c r="B62" s="14"/>
      <c r="C62" s="671" t="s">
        <v>136</v>
      </c>
      <c r="D62" s="670">
        <f>SUM(D58:D61)</f>
        <v>271660</v>
      </c>
      <c r="E62" s="565">
        <f>SUM(E58:E61)</f>
        <v>63410</v>
      </c>
      <c r="F62" s="672">
        <f>SUM(F58:F61)</f>
        <v>85275</v>
      </c>
      <c r="G62" s="670"/>
      <c r="H62" s="718"/>
      <c r="I62" s="718"/>
      <c r="J62" s="718"/>
      <c r="K62" s="718"/>
      <c r="L62" s="718"/>
      <c r="M62" s="718"/>
      <c r="N62" s="14"/>
      <c r="O62" s="564">
        <f>SUM(O58:O61)</f>
        <v>0</v>
      </c>
      <c r="P62" s="734">
        <f>SUM(P58:P61)</f>
        <v>0</v>
      </c>
      <c r="Q62" s="14"/>
      <c r="R62" s="564">
        <f>SUM(R58:R61)</f>
        <v>3</v>
      </c>
      <c r="S62" s="734">
        <f>SUM(S58:S61)</f>
        <v>255672</v>
      </c>
      <c r="T62" s="14"/>
      <c r="U62" s="564">
        <f>SUM(U58:U61)</f>
        <v>3</v>
      </c>
      <c r="V62" s="734">
        <f>SUM(V58:V61)</f>
        <v>258229</v>
      </c>
      <c r="W62" s="14"/>
      <c r="X62" s="564">
        <f>SUM(X58:X61)</f>
        <v>3</v>
      </c>
      <c r="Y62" s="734">
        <f>SUM(Y58:Y61)</f>
        <v>260810</v>
      </c>
      <c r="Z62" s="14"/>
      <c r="AA62" s="564">
        <f>SUM(AA58:AA61)</f>
        <v>3</v>
      </c>
      <c r="AB62" s="734">
        <f>SUM(AB58:AB61)</f>
        <v>263419</v>
      </c>
      <c r="AC62" s="14"/>
      <c r="AD62" s="564">
        <f>SUM(AD58:AD61)</f>
        <v>3</v>
      </c>
      <c r="AE62" s="734">
        <f>SUM(AE58:AE61)</f>
        <v>266054</v>
      </c>
    </row>
    <row r="63" spans="1:31" s="13" customFormat="1">
      <c r="A63" s="138"/>
      <c r="B63" s="14"/>
      <c r="C63" s="18"/>
      <c r="D63" s="14"/>
      <c r="E63" s="14"/>
      <c r="F63" s="14"/>
      <c r="G63" s="18"/>
      <c r="H63" s="14"/>
      <c r="I63" s="14"/>
      <c r="J63" s="14"/>
      <c r="K63" s="14"/>
      <c r="L63" s="14"/>
      <c r="M63" s="14"/>
      <c r="N63" s="14"/>
      <c r="O63" s="17"/>
      <c r="P63" s="733"/>
      <c r="Q63" s="14"/>
      <c r="R63" s="17"/>
      <c r="S63" s="733"/>
      <c r="T63" s="14"/>
      <c r="U63" s="17"/>
      <c r="V63" s="733"/>
      <c r="W63" s="14"/>
      <c r="X63" s="17"/>
      <c r="Y63" s="733"/>
      <c r="Z63" s="14"/>
      <c r="AA63" s="17"/>
      <c r="AB63" s="733"/>
      <c r="AC63" s="14"/>
      <c r="AD63" s="17"/>
      <c r="AE63" s="733"/>
    </row>
    <row r="64" spans="1:31" s="13" customFormat="1">
      <c r="A64" s="138"/>
      <c r="B64" s="14"/>
      <c r="C64" s="553" t="s">
        <v>137</v>
      </c>
      <c r="D64" s="544"/>
      <c r="E64" s="544"/>
      <c r="F64" s="544"/>
      <c r="G64" s="554"/>
      <c r="H64" s="715"/>
      <c r="I64" s="715"/>
      <c r="J64" s="715"/>
      <c r="K64" s="715"/>
      <c r="L64" s="715"/>
      <c r="M64" s="715"/>
      <c r="N64" s="14"/>
      <c r="O64" s="546"/>
      <c r="P64" s="730"/>
      <c r="Q64" s="14"/>
      <c r="R64" s="546"/>
      <c r="S64" s="730"/>
      <c r="T64" s="14"/>
      <c r="U64" s="546"/>
      <c r="V64" s="730"/>
      <c r="W64" s="14"/>
      <c r="X64" s="546"/>
      <c r="Y64" s="730"/>
      <c r="Z64" s="14"/>
      <c r="AA64" s="546"/>
      <c r="AB64" s="730"/>
      <c r="AC64" s="14"/>
      <c r="AD64" s="546"/>
      <c r="AE64" s="730"/>
    </row>
    <row r="65" spans="1:31" s="13" customFormat="1" ht="14.25">
      <c r="A65" s="140" t="s">
        <v>23</v>
      </c>
      <c r="B65" s="14"/>
      <c r="C65" s="547" t="s">
        <v>1714</v>
      </c>
      <c r="D65" s="558">
        <f>ROUND(VLOOKUP(A65,'AVERAGE SALARY LOOKUP'!$A$3:$E$10004,4,FALSE),0)</f>
        <v>25900</v>
      </c>
      <c r="E65" s="548">
        <f>VLOOKUP(A65,'AVERAGE SALARY LOOKUP'!$A$3:$F$700,6,FALSE)</f>
        <v>8476</v>
      </c>
      <c r="F65" s="548">
        <f>VLOOKUP(A65,'AVERAGE SALARY LOOKUP'!$A$3:$G$700,7,FALSE)</f>
        <v>8130</v>
      </c>
      <c r="G65" s="542">
        <f t="shared" ref="G65:G76" si="37">D65+E65</f>
        <v>34376</v>
      </c>
      <c r="H65" s="716">
        <f t="shared" ref="H65:H76" si="38">D65+F65</f>
        <v>34030</v>
      </c>
      <c r="I65" s="716">
        <f>G65*(1+Assumptions!E$5)</f>
        <v>34376</v>
      </c>
      <c r="J65" s="716">
        <f>I65*(1+Assumptions!F$5)</f>
        <v>34719.760000000002</v>
      </c>
      <c r="K65" s="716">
        <f>J65*(1+Assumptions!G$5)</f>
        <v>35066.957600000002</v>
      </c>
      <c r="L65" s="716">
        <f>K65*(1+Assumptions!H$5)</f>
        <v>35417.627176000002</v>
      </c>
      <c r="M65" s="716">
        <f>L65*(1+Assumptions!I$5)</f>
        <v>35771.803447760001</v>
      </c>
      <c r="N65" s="14"/>
      <c r="O65" s="559">
        <v>0</v>
      </c>
      <c r="P65" s="687">
        <f t="shared" ref="P65:P76" si="39">ROUND(O65*$G65,0)</f>
        <v>0</v>
      </c>
      <c r="Q65" s="14"/>
      <c r="R65" s="778"/>
      <c r="S65" s="687">
        <f t="shared" ref="S65:S76" si="40">ROUND(R65*$I65,0)</f>
        <v>0</v>
      </c>
      <c r="T65" s="14"/>
      <c r="U65" s="779"/>
      <c r="V65" s="687">
        <f t="shared" ref="V65:V76" si="41">ROUND(U65*$J65,0)</f>
        <v>0</v>
      </c>
      <c r="W65" s="14"/>
      <c r="X65" s="780"/>
      <c r="Y65" s="687">
        <f t="shared" ref="Y65:Y76" si="42">ROUND(X65*$K65,0)</f>
        <v>0</v>
      </c>
      <c r="Z65" s="14"/>
      <c r="AA65" s="781"/>
      <c r="AB65" s="687">
        <f t="shared" ref="AB65:AB76" si="43">ROUND(AA65*$L65,0)</f>
        <v>0</v>
      </c>
      <c r="AC65" s="14"/>
      <c r="AD65" s="782"/>
      <c r="AE65" s="687">
        <f t="shared" ref="AE65:AE76" si="44">ROUND(AD65*$M65,0)</f>
        <v>0</v>
      </c>
    </row>
    <row r="66" spans="1:31" s="13" customFormat="1" ht="14.25">
      <c r="A66" s="140" t="s">
        <v>22</v>
      </c>
      <c r="B66" s="14"/>
      <c r="C66" s="547" t="s">
        <v>1715</v>
      </c>
      <c r="D66" s="558">
        <f>ROUND(VLOOKUP(A66,'AVERAGE SALARY LOOKUP'!$A$3:$E$10004,4,FALSE),0)</f>
        <v>30592</v>
      </c>
      <c r="E66" s="548">
        <f>VLOOKUP(A66,'AVERAGE SALARY LOOKUP'!$A$3:$F$700,6,FALSE)</f>
        <v>9310</v>
      </c>
      <c r="F66" s="548">
        <f>VLOOKUP(A66,'AVERAGE SALARY LOOKUP'!$A$3:$G$700,7,FALSE)</f>
        <v>9603</v>
      </c>
      <c r="G66" s="542">
        <f>D66+E66</f>
        <v>39902</v>
      </c>
      <c r="H66" s="716">
        <f>D66+F66</f>
        <v>40195</v>
      </c>
      <c r="I66" s="716">
        <f>G66*(1+Assumptions!E$5)</f>
        <v>39902</v>
      </c>
      <c r="J66" s="716">
        <f>I66*(1+Assumptions!F$5)</f>
        <v>40301.019999999997</v>
      </c>
      <c r="K66" s="716">
        <f>J66*(1+Assumptions!G$5)</f>
        <v>40704.030199999994</v>
      </c>
      <c r="L66" s="716">
        <f>K66*(1+Assumptions!H$5)</f>
        <v>41111.070501999995</v>
      </c>
      <c r="M66" s="716">
        <f>L66*(1+Assumptions!I$5)</f>
        <v>41522.181207019996</v>
      </c>
      <c r="N66" s="14"/>
      <c r="O66" s="559">
        <v>0</v>
      </c>
      <c r="P66" s="687">
        <f>ROUND(O66*$G66,0)</f>
        <v>0</v>
      </c>
      <c r="Q66" s="14"/>
      <c r="R66" s="778"/>
      <c r="S66" s="687">
        <f>ROUND(R66*$I66,0)</f>
        <v>0</v>
      </c>
      <c r="T66" s="14"/>
      <c r="U66" s="779"/>
      <c r="V66" s="687">
        <f>ROUND(U66*$J66,0)</f>
        <v>0</v>
      </c>
      <c r="W66" s="14"/>
      <c r="X66" s="780"/>
      <c r="Y66" s="687">
        <f>ROUND(X66*$K66,0)</f>
        <v>0</v>
      </c>
      <c r="Z66" s="14"/>
      <c r="AA66" s="781"/>
      <c r="AB66" s="687">
        <f>ROUND(AA66*$L66,0)</f>
        <v>0</v>
      </c>
      <c r="AC66" s="14"/>
      <c r="AD66" s="782"/>
      <c r="AE66" s="687">
        <f>ROUND(AD66*$M66,0)</f>
        <v>0</v>
      </c>
    </row>
    <row r="67" spans="1:31" s="13" customFormat="1" ht="14.25">
      <c r="A67" s="140" t="s">
        <v>446</v>
      </c>
      <c r="B67" s="14"/>
      <c r="C67" s="547" t="s">
        <v>1716</v>
      </c>
      <c r="D67" s="558">
        <f>ROUND(VLOOKUP(A67,'AVERAGE SALARY LOOKUP'!$A$3:$E$10004,4,FALSE),0)</f>
        <v>25224</v>
      </c>
      <c r="E67" s="548">
        <f>VLOOKUP(A67,'AVERAGE SALARY LOOKUP'!$A$3:$F$700,6,FALSE)</f>
        <v>8356</v>
      </c>
      <c r="F67" s="548">
        <f>VLOOKUP(A67,'AVERAGE SALARY LOOKUP'!$A$3:$G$700,7,FALSE)</f>
        <v>7918</v>
      </c>
      <c r="G67" s="542">
        <f>D67+E67</f>
        <v>33580</v>
      </c>
      <c r="H67" s="716">
        <f>D67+F67</f>
        <v>33142</v>
      </c>
      <c r="I67" s="716">
        <f>G67*(1+Assumptions!E$5)</f>
        <v>33580</v>
      </c>
      <c r="J67" s="716">
        <f>I67*(1+Assumptions!F$5)</f>
        <v>33915.800000000003</v>
      </c>
      <c r="K67" s="716">
        <f>J67*(1+Assumptions!G$5)</f>
        <v>34254.958000000006</v>
      </c>
      <c r="L67" s="716">
        <f>K67*(1+Assumptions!H$5)</f>
        <v>34597.507580000005</v>
      </c>
      <c r="M67" s="716">
        <f>L67*(1+Assumptions!I$5)</f>
        <v>34943.482655800006</v>
      </c>
      <c r="N67" s="14"/>
      <c r="O67" s="559">
        <v>0</v>
      </c>
      <c r="P67" s="687">
        <f>ROUND(O67*$G67,0)</f>
        <v>0</v>
      </c>
      <c r="Q67" s="14"/>
      <c r="R67" s="559">
        <v>0</v>
      </c>
      <c r="S67" s="687">
        <f>ROUND(R67*$I67,0)</f>
        <v>0</v>
      </c>
      <c r="T67" s="14"/>
      <c r="U67" s="559">
        <v>0</v>
      </c>
      <c r="V67" s="687">
        <f>ROUND(U67*$J67,0)</f>
        <v>0</v>
      </c>
      <c r="W67" s="14"/>
      <c r="X67" s="559">
        <v>0</v>
      </c>
      <c r="Y67" s="687">
        <f>ROUND(X67*$K67,0)</f>
        <v>0</v>
      </c>
      <c r="Z67" s="14"/>
      <c r="AA67" s="559">
        <v>0</v>
      </c>
      <c r="AB67" s="687">
        <f>ROUND(AA67*$L67,0)</f>
        <v>0</v>
      </c>
      <c r="AC67" s="14"/>
      <c r="AD67" s="559">
        <v>0</v>
      </c>
      <c r="AE67" s="687">
        <f>ROUND(AD67*$M67,0)</f>
        <v>0</v>
      </c>
    </row>
    <row r="68" spans="1:31" s="13" customFormat="1" ht="14.25">
      <c r="A68" s="140" t="s">
        <v>460</v>
      </c>
      <c r="B68" s="14"/>
      <c r="C68" s="547" t="s">
        <v>1717</v>
      </c>
      <c r="D68" s="558">
        <f>ROUND(VLOOKUP(A68,'AVERAGE SALARY LOOKUP'!$A$3:$E$10004,4,FALSE),0)</f>
        <v>21642</v>
      </c>
      <c r="E68" s="548">
        <f>VLOOKUP(A68,'AVERAGE SALARY LOOKUP'!$A$3:$F$700,6,FALSE)</f>
        <v>7720</v>
      </c>
      <c r="F68" s="548">
        <f>VLOOKUP(A68,'AVERAGE SALARY LOOKUP'!$A$3:$G$700,7,FALSE)</f>
        <v>6793</v>
      </c>
      <c r="G68" s="542">
        <f>D68+E68</f>
        <v>29362</v>
      </c>
      <c r="H68" s="716">
        <f>D68+F68</f>
        <v>28435</v>
      </c>
      <c r="I68" s="716">
        <f>G68*(1+Assumptions!E$5)</f>
        <v>29362</v>
      </c>
      <c r="J68" s="716">
        <f>I68*(1+Assumptions!F$5)</f>
        <v>29655.62</v>
      </c>
      <c r="K68" s="716">
        <f>J68*(1+Assumptions!G$5)</f>
        <v>29952.176199999998</v>
      </c>
      <c r="L68" s="716">
        <f>K68*(1+Assumptions!H$5)</f>
        <v>30251.697961999998</v>
      </c>
      <c r="M68" s="716">
        <f>L68*(1+Assumptions!I$5)</f>
        <v>30554.214941619997</v>
      </c>
      <c r="N68" s="14"/>
      <c r="O68" s="559">
        <v>0</v>
      </c>
      <c r="P68" s="687">
        <f>ROUND(O68*$G68,0)</f>
        <v>0</v>
      </c>
      <c r="Q68" s="14"/>
      <c r="R68" s="559">
        <v>1</v>
      </c>
      <c r="S68" s="687">
        <f>ROUND(R68*$I68,0)</f>
        <v>29362</v>
      </c>
      <c r="T68" s="14"/>
      <c r="U68" s="559">
        <v>1</v>
      </c>
      <c r="V68" s="687">
        <f>ROUND(U68*$J68,0)</f>
        <v>29656</v>
      </c>
      <c r="W68" s="14"/>
      <c r="X68" s="559">
        <v>1</v>
      </c>
      <c r="Y68" s="687">
        <f>ROUND(X68*$K68,0)</f>
        <v>29952</v>
      </c>
      <c r="Z68" s="14"/>
      <c r="AA68" s="559">
        <v>1</v>
      </c>
      <c r="AB68" s="687">
        <f>ROUND(AA68*$L68,0)</f>
        <v>30252</v>
      </c>
      <c r="AC68" s="14"/>
      <c r="AD68" s="559">
        <v>1</v>
      </c>
      <c r="AE68" s="687">
        <f>ROUND(AD68*$M68,0)</f>
        <v>30554</v>
      </c>
    </row>
    <row r="69" spans="1:31" s="13" customFormat="1" ht="14.25">
      <c r="A69" s="140" t="s">
        <v>459</v>
      </c>
      <c r="B69" s="14"/>
      <c r="C69" s="547" t="s">
        <v>1718</v>
      </c>
      <c r="D69" s="558">
        <f>ROUND(VLOOKUP(A69,'AVERAGE SALARY LOOKUP'!$A$3:$E$10004,4,FALSE),0)</f>
        <v>30853</v>
      </c>
      <c r="E69" s="548">
        <f>VLOOKUP(A69,'AVERAGE SALARY LOOKUP'!$A$3:$F$700,6,FALSE)</f>
        <v>9356</v>
      </c>
      <c r="F69" s="548">
        <f>VLOOKUP(A69,'AVERAGE SALARY LOOKUP'!$A$3:$G$700,7,FALSE)</f>
        <v>9685</v>
      </c>
      <c r="G69" s="542">
        <f>D69+E69</f>
        <v>40209</v>
      </c>
      <c r="H69" s="716">
        <f>D69+F69</f>
        <v>40538</v>
      </c>
      <c r="I69" s="716">
        <f>G69*(1+Assumptions!E$5)</f>
        <v>40209</v>
      </c>
      <c r="J69" s="716">
        <f>I69*(1+Assumptions!F$5)</f>
        <v>40611.090000000004</v>
      </c>
      <c r="K69" s="716">
        <f>J69*(1+Assumptions!G$5)</f>
        <v>41017.200900000003</v>
      </c>
      <c r="L69" s="716">
        <f>K69*(1+Assumptions!H$5)</f>
        <v>41427.372909000005</v>
      </c>
      <c r="M69" s="716">
        <f>L69*(1+Assumptions!I$5)</f>
        <v>41841.646638090009</v>
      </c>
      <c r="N69" s="14"/>
      <c r="O69" s="559">
        <v>0</v>
      </c>
      <c r="P69" s="687">
        <f>ROUND(O69*$G69,0)</f>
        <v>0</v>
      </c>
      <c r="Q69" s="14"/>
      <c r="R69" s="559">
        <v>0</v>
      </c>
      <c r="S69" s="687">
        <f>ROUND(R69*$I69,0)</f>
        <v>0</v>
      </c>
      <c r="T69" s="14"/>
      <c r="U69" s="559">
        <v>0</v>
      </c>
      <c r="V69" s="687">
        <f>ROUND(U69*$J69,0)</f>
        <v>0</v>
      </c>
      <c r="W69" s="14"/>
      <c r="X69" s="559">
        <v>0</v>
      </c>
      <c r="Y69" s="687">
        <f>ROUND(X69*$K69,0)</f>
        <v>0</v>
      </c>
      <c r="Z69" s="14"/>
      <c r="AA69" s="559">
        <v>0</v>
      </c>
      <c r="AB69" s="687">
        <f>ROUND(AA69*$L69,0)</f>
        <v>0</v>
      </c>
      <c r="AC69" s="14"/>
      <c r="AD69" s="559">
        <v>0</v>
      </c>
      <c r="AE69" s="687">
        <f>ROUND(AD69*$M69,0)</f>
        <v>0</v>
      </c>
    </row>
    <row r="70" spans="1:31" s="13" customFormat="1" ht="14.25">
      <c r="A70" s="140" t="s">
        <v>467</v>
      </c>
      <c r="B70" s="14"/>
      <c r="C70" s="547" t="s">
        <v>1719</v>
      </c>
      <c r="D70" s="558">
        <f>ROUND(VLOOKUP(A70,'AVERAGE SALARY LOOKUP'!$A$3:$E$10004,4,FALSE),0)</f>
        <v>32922</v>
      </c>
      <c r="E70" s="548">
        <f>VLOOKUP(A70,'AVERAGE SALARY LOOKUP'!$A$3:$F$700,6,FALSE)</f>
        <v>9724</v>
      </c>
      <c r="F70" s="548">
        <f>VLOOKUP(A70,'AVERAGE SALARY LOOKUP'!$A$3:$G$700,7,FALSE)</f>
        <v>10334</v>
      </c>
      <c r="G70" s="542">
        <f>D70+E70</f>
        <v>42646</v>
      </c>
      <c r="H70" s="716">
        <f>D70+F70</f>
        <v>43256</v>
      </c>
      <c r="I70" s="716">
        <f>G70*(1+Assumptions!E$5)</f>
        <v>42646</v>
      </c>
      <c r="J70" s="716">
        <f>I70*(1+Assumptions!F$5)</f>
        <v>43072.46</v>
      </c>
      <c r="K70" s="716">
        <f>J70*(1+Assumptions!G$5)</f>
        <v>43503.184600000001</v>
      </c>
      <c r="L70" s="716">
        <f>K70*(1+Assumptions!H$5)</f>
        <v>43938.216445999999</v>
      </c>
      <c r="M70" s="716">
        <f>L70*(1+Assumptions!I$5)</f>
        <v>44377.598610460002</v>
      </c>
      <c r="N70" s="14"/>
      <c r="O70" s="559">
        <v>0</v>
      </c>
      <c r="P70" s="687">
        <f>ROUND(O70*$G70,0)</f>
        <v>0</v>
      </c>
      <c r="Q70" s="14"/>
      <c r="R70" s="559">
        <v>0</v>
      </c>
      <c r="S70" s="687">
        <f>ROUND(R70*$I70,0)</f>
        <v>0</v>
      </c>
      <c r="T70" s="14"/>
      <c r="U70" s="559">
        <v>0</v>
      </c>
      <c r="V70" s="687">
        <f>ROUND(U70*$J70,0)</f>
        <v>0</v>
      </c>
      <c r="W70" s="14"/>
      <c r="X70" s="559">
        <v>0</v>
      </c>
      <c r="Y70" s="687">
        <f>ROUND(X70*$K70,0)</f>
        <v>0</v>
      </c>
      <c r="Z70" s="14"/>
      <c r="AA70" s="559">
        <v>0</v>
      </c>
      <c r="AB70" s="687">
        <f>ROUND(AA70*$L70,0)</f>
        <v>0</v>
      </c>
      <c r="AC70" s="14"/>
      <c r="AD70" s="559">
        <v>0</v>
      </c>
      <c r="AE70" s="687">
        <f>ROUND(AD70*$M70,0)</f>
        <v>0</v>
      </c>
    </row>
    <row r="71" spans="1:31" s="13" customFormat="1" ht="14.25">
      <c r="A71" s="140" t="s">
        <v>304</v>
      </c>
      <c r="B71" s="14"/>
      <c r="C71" s="547" t="s">
        <v>1720</v>
      </c>
      <c r="D71" s="558">
        <f>ROUND(VLOOKUP(A71,'AVERAGE SALARY LOOKUP'!$A$3:$E$10004,4,FALSE),0)</f>
        <v>29994</v>
      </c>
      <c r="E71" s="548">
        <f>VLOOKUP(A71,'AVERAGE SALARY LOOKUP'!$A$3:$F$700,6,FALSE)</f>
        <v>9204</v>
      </c>
      <c r="F71" s="548">
        <f>VLOOKUP(A71,'AVERAGE SALARY LOOKUP'!$A$3:$G$700,7,FALSE)</f>
        <v>9415</v>
      </c>
      <c r="G71" s="542">
        <f t="shared" si="37"/>
        <v>39198</v>
      </c>
      <c r="H71" s="716">
        <f t="shared" si="38"/>
        <v>39409</v>
      </c>
      <c r="I71" s="716">
        <f>G71*(1+Assumptions!E$5)</f>
        <v>39198</v>
      </c>
      <c r="J71" s="716">
        <f>I71*(1+Assumptions!F$5)</f>
        <v>39589.980000000003</v>
      </c>
      <c r="K71" s="716">
        <f>J71*(1+Assumptions!G$5)</f>
        <v>39985.879800000002</v>
      </c>
      <c r="L71" s="716">
        <f>K71*(1+Assumptions!H$5)</f>
        <v>40385.738598000004</v>
      </c>
      <c r="M71" s="716">
        <f>L71*(1+Assumptions!I$5)</f>
        <v>40789.595983980005</v>
      </c>
      <c r="N71" s="14"/>
      <c r="O71" s="559">
        <v>0</v>
      </c>
      <c r="P71" s="687">
        <f t="shared" si="39"/>
        <v>0</v>
      </c>
      <c r="Q71" s="14"/>
      <c r="R71" s="559">
        <v>0</v>
      </c>
      <c r="S71" s="687">
        <f t="shared" si="40"/>
        <v>0</v>
      </c>
      <c r="T71" s="14"/>
      <c r="U71" s="559">
        <v>0</v>
      </c>
      <c r="V71" s="687">
        <f t="shared" si="41"/>
        <v>0</v>
      </c>
      <c r="W71" s="14"/>
      <c r="X71" s="559">
        <v>0</v>
      </c>
      <c r="Y71" s="687">
        <f t="shared" si="42"/>
        <v>0</v>
      </c>
      <c r="Z71" s="14"/>
      <c r="AA71" s="559">
        <v>0</v>
      </c>
      <c r="AB71" s="687">
        <f t="shared" si="43"/>
        <v>0</v>
      </c>
      <c r="AC71" s="14"/>
      <c r="AD71" s="559">
        <v>0</v>
      </c>
      <c r="AE71" s="687">
        <f t="shared" si="44"/>
        <v>0</v>
      </c>
    </row>
    <row r="72" spans="1:31" s="13" customFormat="1" ht="14.25">
      <c r="A72" s="140" t="s">
        <v>306</v>
      </c>
      <c r="B72" s="14"/>
      <c r="C72" s="547" t="s">
        <v>1721</v>
      </c>
      <c r="D72" s="558">
        <f>ROUND(VLOOKUP(A72,'AVERAGE SALARY LOOKUP'!$A$3:$E$10004,4,FALSE),0)</f>
        <v>34380</v>
      </c>
      <c r="E72" s="548">
        <f>VLOOKUP(A72,'AVERAGE SALARY LOOKUP'!$A$3:$F$700,6,FALSE)</f>
        <v>9982</v>
      </c>
      <c r="F72" s="548">
        <f>VLOOKUP(A72,'AVERAGE SALARY LOOKUP'!$A$3:$G$700,7,FALSE)</f>
        <v>10792</v>
      </c>
      <c r="G72" s="542">
        <f t="shared" si="37"/>
        <v>44362</v>
      </c>
      <c r="H72" s="716">
        <f t="shared" si="38"/>
        <v>45172</v>
      </c>
      <c r="I72" s="716">
        <f>G72*(1+Assumptions!E$5)</f>
        <v>44362</v>
      </c>
      <c r="J72" s="716">
        <f>I72*(1+Assumptions!F$5)</f>
        <v>44805.62</v>
      </c>
      <c r="K72" s="716">
        <f>J72*(1+Assumptions!G$5)</f>
        <v>45253.676200000002</v>
      </c>
      <c r="L72" s="716">
        <f>K72*(1+Assumptions!H$5)</f>
        <v>45706.212962000005</v>
      </c>
      <c r="M72" s="716">
        <f>L72*(1+Assumptions!I$5)</f>
        <v>46163.275091620002</v>
      </c>
      <c r="N72" s="14"/>
      <c r="O72" s="559">
        <v>0</v>
      </c>
      <c r="P72" s="687">
        <f t="shared" si="39"/>
        <v>0</v>
      </c>
      <c r="Q72" s="14"/>
      <c r="R72" s="559">
        <v>0</v>
      </c>
      <c r="S72" s="687">
        <f t="shared" si="40"/>
        <v>0</v>
      </c>
      <c r="T72" s="14"/>
      <c r="U72" s="559">
        <v>0</v>
      </c>
      <c r="V72" s="687">
        <f t="shared" si="41"/>
        <v>0</v>
      </c>
      <c r="W72" s="14"/>
      <c r="X72" s="559">
        <v>0</v>
      </c>
      <c r="Y72" s="687">
        <f t="shared" si="42"/>
        <v>0</v>
      </c>
      <c r="Z72" s="14"/>
      <c r="AA72" s="559">
        <v>0</v>
      </c>
      <c r="AB72" s="687">
        <f t="shared" si="43"/>
        <v>0</v>
      </c>
      <c r="AC72" s="14"/>
      <c r="AD72" s="559">
        <v>0</v>
      </c>
      <c r="AE72" s="687">
        <f t="shared" si="44"/>
        <v>0</v>
      </c>
    </row>
    <row r="73" spans="1:31" s="13" customFormat="1" ht="14.25">
      <c r="A73" s="140" t="s">
        <v>445</v>
      </c>
      <c r="B73" s="14"/>
      <c r="C73" s="547" t="s">
        <v>1722</v>
      </c>
      <c r="D73" s="558">
        <f>ROUND(VLOOKUP(A73,'AVERAGE SALARY LOOKUP'!$A$3:$E$10004,4,FALSE),0)</f>
        <v>35028</v>
      </c>
      <c r="E73" s="548">
        <f>VLOOKUP(A73,'AVERAGE SALARY LOOKUP'!$A$3:$F$700,6,FALSE)</f>
        <v>10098</v>
      </c>
      <c r="F73" s="548">
        <f>VLOOKUP(A73,'AVERAGE SALARY LOOKUP'!$A$3:$G$700,7,FALSE)</f>
        <v>10995</v>
      </c>
      <c r="G73" s="542">
        <f t="shared" si="37"/>
        <v>45126</v>
      </c>
      <c r="H73" s="716">
        <f t="shared" si="38"/>
        <v>46023</v>
      </c>
      <c r="I73" s="716">
        <f>G73*(1+Assumptions!E$5)</f>
        <v>45126</v>
      </c>
      <c r="J73" s="716">
        <f>I73*(1+Assumptions!F$5)</f>
        <v>45577.26</v>
      </c>
      <c r="K73" s="716">
        <f>J73*(1+Assumptions!G$5)</f>
        <v>46033.032600000006</v>
      </c>
      <c r="L73" s="716">
        <f>K73*(1+Assumptions!H$5)</f>
        <v>46493.362926000009</v>
      </c>
      <c r="M73" s="716">
        <f>L73*(1+Assumptions!I$5)</f>
        <v>46958.296555260007</v>
      </c>
      <c r="N73" s="14"/>
      <c r="O73" s="559">
        <v>0</v>
      </c>
      <c r="P73" s="687">
        <f t="shared" si="39"/>
        <v>0</v>
      </c>
      <c r="Q73" s="14"/>
      <c r="R73" s="559">
        <v>0</v>
      </c>
      <c r="S73" s="687">
        <f t="shared" si="40"/>
        <v>0</v>
      </c>
      <c r="T73" s="14"/>
      <c r="U73" s="559">
        <v>0</v>
      </c>
      <c r="V73" s="687">
        <f t="shared" si="41"/>
        <v>0</v>
      </c>
      <c r="W73" s="14"/>
      <c r="X73" s="559">
        <v>0</v>
      </c>
      <c r="Y73" s="687">
        <f t="shared" si="42"/>
        <v>0</v>
      </c>
      <c r="Z73" s="14"/>
      <c r="AA73" s="559">
        <v>0</v>
      </c>
      <c r="AB73" s="687">
        <f t="shared" si="43"/>
        <v>0</v>
      </c>
      <c r="AC73" s="14"/>
      <c r="AD73" s="559">
        <v>0</v>
      </c>
      <c r="AE73" s="687">
        <f t="shared" si="44"/>
        <v>0</v>
      </c>
    </row>
    <row r="74" spans="1:31" s="13" customFormat="1" ht="14.25">
      <c r="A74" s="140" t="s">
        <v>466</v>
      </c>
      <c r="B74" s="14"/>
      <c r="C74" s="547" t="s">
        <v>1723</v>
      </c>
      <c r="D74" s="558">
        <f>ROUND(VLOOKUP(A74,'AVERAGE SALARY LOOKUP'!$A$3:$E$10004,4,FALSE),0)</f>
        <v>26950</v>
      </c>
      <c r="E74" s="548">
        <f>VLOOKUP(A74,'AVERAGE SALARY LOOKUP'!$A$3:$F$700,6,FALSE)</f>
        <v>8662</v>
      </c>
      <c r="F74" s="548">
        <f>VLOOKUP(A74,'AVERAGE SALARY LOOKUP'!$A$3:$G$700,7,FALSE)</f>
        <v>8460</v>
      </c>
      <c r="G74" s="542">
        <f>D74+E74</f>
        <v>35612</v>
      </c>
      <c r="H74" s="716">
        <f>D74+F74</f>
        <v>35410</v>
      </c>
      <c r="I74" s="716">
        <f>G74*(1+Assumptions!E$5)</f>
        <v>35612</v>
      </c>
      <c r="J74" s="716">
        <f>I74*(1+Assumptions!F$5)</f>
        <v>35968.120000000003</v>
      </c>
      <c r="K74" s="716">
        <f>J74*(1+Assumptions!G$5)</f>
        <v>36327.801200000002</v>
      </c>
      <c r="L74" s="716">
        <f>K74*(1+Assumptions!H$5)</f>
        <v>36691.079212000004</v>
      </c>
      <c r="M74" s="716">
        <f>L74*(1+Assumptions!I$5)</f>
        <v>37057.990004120002</v>
      </c>
      <c r="N74" s="14"/>
      <c r="O74" s="559">
        <v>0</v>
      </c>
      <c r="P74" s="687">
        <f t="shared" si="39"/>
        <v>0</v>
      </c>
      <c r="Q74" s="14"/>
      <c r="R74" s="559">
        <v>0</v>
      </c>
      <c r="S74" s="687">
        <f t="shared" si="40"/>
        <v>0</v>
      </c>
      <c r="T74" s="14"/>
      <c r="U74" s="559">
        <v>0</v>
      </c>
      <c r="V74" s="687">
        <f t="shared" si="41"/>
        <v>0</v>
      </c>
      <c r="W74" s="14"/>
      <c r="X74" s="559">
        <v>0</v>
      </c>
      <c r="Y74" s="687">
        <f t="shared" si="42"/>
        <v>0</v>
      </c>
      <c r="Z74" s="14"/>
      <c r="AA74" s="559">
        <v>0</v>
      </c>
      <c r="AB74" s="687">
        <f t="shared" si="43"/>
        <v>0</v>
      </c>
      <c r="AC74" s="14"/>
      <c r="AD74" s="559">
        <v>0</v>
      </c>
      <c r="AE74" s="687">
        <f t="shared" si="44"/>
        <v>0</v>
      </c>
    </row>
    <row r="75" spans="1:31" s="13" customFormat="1" ht="14.25">
      <c r="A75" s="140" t="s">
        <v>464</v>
      </c>
      <c r="B75" s="14"/>
      <c r="C75" s="547" t="s">
        <v>1724</v>
      </c>
      <c r="D75" s="558">
        <f>ROUND(VLOOKUP(A75,'AVERAGE SALARY LOOKUP'!$A$3:$E$10004,4,FALSE),0)</f>
        <v>33938</v>
      </c>
      <c r="E75" s="548">
        <f>VLOOKUP(A75,'AVERAGE SALARY LOOKUP'!$A$3:$F$700,6,FALSE)</f>
        <v>9904</v>
      </c>
      <c r="F75" s="548">
        <f>VLOOKUP(A75,'AVERAGE SALARY LOOKUP'!$A$3:$G$700,7,FALSE)</f>
        <v>10653</v>
      </c>
      <c r="G75" s="542">
        <f t="shared" si="37"/>
        <v>43842</v>
      </c>
      <c r="H75" s="716">
        <f t="shared" si="38"/>
        <v>44591</v>
      </c>
      <c r="I75" s="716">
        <f>G75*(1+Assumptions!E$5)</f>
        <v>43842</v>
      </c>
      <c r="J75" s="716">
        <f>I75*(1+Assumptions!F$5)</f>
        <v>44280.42</v>
      </c>
      <c r="K75" s="716">
        <f>J75*(1+Assumptions!G$5)</f>
        <v>44723.224199999997</v>
      </c>
      <c r="L75" s="716">
        <f>K75*(1+Assumptions!H$5)</f>
        <v>45170.456441999995</v>
      </c>
      <c r="M75" s="716">
        <f>L75*(1+Assumptions!I$5)</f>
        <v>45622.161006419992</v>
      </c>
      <c r="N75" s="14"/>
      <c r="O75" s="559">
        <v>0</v>
      </c>
      <c r="P75" s="687">
        <f t="shared" si="39"/>
        <v>0</v>
      </c>
      <c r="Q75" s="14"/>
      <c r="R75" s="559">
        <v>0</v>
      </c>
      <c r="S75" s="687">
        <f t="shared" si="40"/>
        <v>0</v>
      </c>
      <c r="T75" s="14"/>
      <c r="U75" s="559">
        <v>0</v>
      </c>
      <c r="V75" s="687">
        <f t="shared" si="41"/>
        <v>0</v>
      </c>
      <c r="W75" s="14"/>
      <c r="X75" s="559">
        <v>0</v>
      </c>
      <c r="Y75" s="687">
        <f t="shared" si="42"/>
        <v>0</v>
      </c>
      <c r="Z75" s="14"/>
      <c r="AA75" s="559">
        <v>0</v>
      </c>
      <c r="AB75" s="687">
        <f t="shared" si="43"/>
        <v>0</v>
      </c>
      <c r="AC75" s="14"/>
      <c r="AD75" s="559">
        <v>0</v>
      </c>
      <c r="AE75" s="687">
        <f t="shared" si="44"/>
        <v>0</v>
      </c>
    </row>
    <row r="76" spans="1:31" s="13" customFormat="1" ht="14.25">
      <c r="A76" s="140" t="s">
        <v>465</v>
      </c>
      <c r="B76" s="14"/>
      <c r="C76" s="550" t="s">
        <v>1725</v>
      </c>
      <c r="D76" s="562">
        <f>ROUND(VLOOKUP(A76,'AVERAGE SALARY LOOKUP'!$A$3:$E$10004,4,FALSE),0)</f>
        <v>42380</v>
      </c>
      <c r="E76" s="551">
        <f>VLOOKUP(A76,'AVERAGE SALARY LOOKUP'!$A$3:$F$700,6,FALSE)</f>
        <v>11404</v>
      </c>
      <c r="F76" s="551">
        <f>VLOOKUP(A76,'AVERAGE SALARY LOOKUP'!$A$3:$G$700,7,FALSE)</f>
        <v>13303</v>
      </c>
      <c r="G76" s="563">
        <f t="shared" si="37"/>
        <v>53784</v>
      </c>
      <c r="H76" s="716">
        <f t="shared" si="38"/>
        <v>55683</v>
      </c>
      <c r="I76" s="716">
        <f>G76*(1+Assumptions!E$5)</f>
        <v>53784</v>
      </c>
      <c r="J76" s="716">
        <f>I76*(1+Assumptions!F$5)</f>
        <v>54321.840000000004</v>
      </c>
      <c r="K76" s="716">
        <f>J76*(1+Assumptions!G$5)</f>
        <v>54865.058400000002</v>
      </c>
      <c r="L76" s="716">
        <f>K76*(1+Assumptions!H$5)</f>
        <v>55413.708984000004</v>
      </c>
      <c r="M76" s="716">
        <f>L76*(1+Assumptions!I$5)</f>
        <v>55967.846073840003</v>
      </c>
      <c r="N76" s="14"/>
      <c r="O76" s="559">
        <v>0</v>
      </c>
      <c r="P76" s="687">
        <f t="shared" si="39"/>
        <v>0</v>
      </c>
      <c r="Q76" s="14"/>
      <c r="R76" s="559">
        <v>0</v>
      </c>
      <c r="S76" s="687">
        <f t="shared" si="40"/>
        <v>0</v>
      </c>
      <c r="T76" s="14"/>
      <c r="U76" s="559">
        <v>0</v>
      </c>
      <c r="V76" s="687">
        <f t="shared" si="41"/>
        <v>0</v>
      </c>
      <c r="W76" s="14"/>
      <c r="X76" s="559">
        <v>0</v>
      </c>
      <c r="Y76" s="687">
        <f t="shared" si="42"/>
        <v>0</v>
      </c>
      <c r="Z76" s="14"/>
      <c r="AA76" s="559">
        <v>0</v>
      </c>
      <c r="AB76" s="687">
        <f t="shared" si="43"/>
        <v>0</v>
      </c>
      <c r="AC76" s="14"/>
      <c r="AD76" s="559">
        <v>0</v>
      </c>
      <c r="AE76" s="687">
        <f t="shared" si="44"/>
        <v>0</v>
      </c>
    </row>
    <row r="77" spans="1:31" s="13" customFormat="1">
      <c r="A77" s="138"/>
      <c r="B77" s="14"/>
      <c r="C77" s="671" t="s">
        <v>138</v>
      </c>
      <c r="D77" s="670">
        <f>SUM(D65:D76)</f>
        <v>369803</v>
      </c>
      <c r="E77" s="565">
        <f>SUM(E65:E76)</f>
        <v>112196</v>
      </c>
      <c r="F77" s="672">
        <f>SUM(F65:F76)</f>
        <v>116081</v>
      </c>
      <c r="G77" s="670"/>
      <c r="H77" s="718"/>
      <c r="I77" s="718"/>
      <c r="J77" s="718"/>
      <c r="K77" s="718"/>
      <c r="L77" s="718"/>
      <c r="M77" s="718"/>
      <c r="N77" s="14"/>
      <c r="O77" s="564">
        <f>SUM(O65:O76)</f>
        <v>0</v>
      </c>
      <c r="P77" s="734">
        <f>SUM(P65:P76)</f>
        <v>0</v>
      </c>
      <c r="Q77" s="14"/>
      <c r="R77" s="564">
        <f>SUM(R65:R76)</f>
        <v>1</v>
      </c>
      <c r="S77" s="734">
        <f>SUM(S65:S76)</f>
        <v>29362</v>
      </c>
      <c r="T77" s="14"/>
      <c r="U77" s="564">
        <f>SUM(U65:U76)</f>
        <v>1</v>
      </c>
      <c r="V77" s="734">
        <f>SUM(V65:V76)</f>
        <v>29656</v>
      </c>
      <c r="W77" s="14"/>
      <c r="X77" s="564">
        <f>SUM(X65:X76)</f>
        <v>1</v>
      </c>
      <c r="Y77" s="734">
        <f>SUM(Y65:Y76)</f>
        <v>29952</v>
      </c>
      <c r="Z77" s="14"/>
      <c r="AA77" s="564">
        <f>SUM(AA65:AA76)</f>
        <v>1</v>
      </c>
      <c r="AB77" s="734">
        <f>SUM(AB65:AB76)</f>
        <v>30252</v>
      </c>
      <c r="AC77" s="14"/>
      <c r="AD77" s="564">
        <f>SUM(AD65:AD76)</f>
        <v>1</v>
      </c>
      <c r="AE77" s="734">
        <f>SUM(AE65:AE76)</f>
        <v>30554</v>
      </c>
    </row>
    <row r="78" spans="1:31" s="13" customFormat="1" ht="13.5" thickBot="1">
      <c r="A78" s="138"/>
      <c r="B78" s="14"/>
      <c r="C78" s="18"/>
      <c r="D78" s="18"/>
      <c r="E78" s="18"/>
      <c r="F78" s="18"/>
      <c r="G78" s="18"/>
      <c r="H78" s="14"/>
      <c r="I78" s="14"/>
      <c r="J78" s="14"/>
      <c r="K78" s="14"/>
      <c r="L78" s="14"/>
      <c r="M78" s="14"/>
      <c r="N78" s="14"/>
      <c r="O78" s="17"/>
      <c r="P78" s="733"/>
      <c r="Q78" s="14"/>
      <c r="R78" s="17"/>
      <c r="S78" s="733"/>
      <c r="T78" s="14"/>
      <c r="U78" s="17"/>
      <c r="V78" s="733"/>
      <c r="W78" s="14"/>
      <c r="X78" s="17"/>
      <c r="Y78" s="733"/>
      <c r="Z78" s="14"/>
      <c r="AA78" s="17"/>
      <c r="AB78" s="733"/>
      <c r="AC78" s="14"/>
      <c r="AD78" s="17"/>
      <c r="AE78" s="733"/>
    </row>
    <row r="79" spans="1:31" s="13" customFormat="1" ht="13.5" thickBot="1">
      <c r="A79" s="410"/>
      <c r="B79" s="14"/>
      <c r="C79" s="540" t="s">
        <v>1661</v>
      </c>
      <c r="D79" s="512">
        <f>SUM(D65:D78)</f>
        <v>739606</v>
      </c>
      <c r="E79" s="510">
        <f>SUM(E65:E78)</f>
        <v>224392</v>
      </c>
      <c r="F79" s="511">
        <f>SUM(F65:F78)</f>
        <v>232162</v>
      </c>
      <c r="G79" s="724"/>
      <c r="H79" s="714"/>
      <c r="I79" s="714"/>
      <c r="J79" s="714"/>
      <c r="K79" s="714"/>
      <c r="L79" s="714"/>
      <c r="M79" s="714"/>
      <c r="N79" s="14"/>
      <c r="O79" s="541">
        <f>O38+O55+O62+O77</f>
        <v>0</v>
      </c>
      <c r="P79" s="731">
        <f>P38+P55+P62+P77</f>
        <v>0</v>
      </c>
      <c r="Q79" s="14"/>
      <c r="R79" s="541">
        <f>R38+R55+R62+R77</f>
        <v>22.1</v>
      </c>
      <c r="S79" s="731">
        <f>S38+S55+S62+S77</f>
        <v>1416660</v>
      </c>
      <c r="T79" s="14"/>
      <c r="U79" s="541">
        <f>U38+U55+U62+U77</f>
        <v>45.6</v>
      </c>
      <c r="V79" s="731">
        <f>V38+V55+V62+V77</f>
        <v>2821056</v>
      </c>
      <c r="W79" s="14"/>
      <c r="X79" s="541">
        <f>X38+X55+X62+X77</f>
        <v>45.6</v>
      </c>
      <c r="Y79" s="731">
        <f>Y38+Y55+Y62+Y77</f>
        <v>2849265</v>
      </c>
      <c r="Z79" s="14"/>
      <c r="AA79" s="541">
        <f>AA38+AA55+AA62+AA77</f>
        <v>45.6</v>
      </c>
      <c r="AB79" s="731">
        <f>AB38+AB55+AB62+AB77</f>
        <v>2877760</v>
      </c>
      <c r="AC79" s="14"/>
      <c r="AD79" s="541">
        <f>AD38+AD55+AD62+AD77</f>
        <v>44.6</v>
      </c>
      <c r="AE79" s="731">
        <f>AE38+AE55+AE62+AE77</f>
        <v>2871618</v>
      </c>
    </row>
    <row r="80" spans="1:31" s="13" customFormat="1">
      <c r="A80" s="410"/>
      <c r="B80" s="14"/>
      <c r="D80" s="62"/>
      <c r="E80" s="14"/>
      <c r="F80" s="14"/>
      <c r="G80" s="144"/>
      <c r="H80" s="711"/>
      <c r="I80" s="711"/>
      <c r="J80" s="711"/>
      <c r="K80" s="711"/>
      <c r="L80" s="711"/>
      <c r="M80" s="711"/>
      <c r="N80" s="14"/>
      <c r="O80" s="16"/>
      <c r="P80" s="729"/>
      <c r="Q80" s="14"/>
      <c r="R80" s="16"/>
      <c r="S80" s="729"/>
      <c r="T80" s="14"/>
      <c r="U80" s="16"/>
      <c r="V80" s="729"/>
      <c r="W80" s="14"/>
      <c r="X80" s="16"/>
      <c r="Y80" s="729"/>
      <c r="Z80" s="14"/>
      <c r="AA80" s="16"/>
      <c r="AB80" s="729"/>
      <c r="AC80" s="14"/>
      <c r="AD80" s="16"/>
      <c r="AE80" s="729"/>
    </row>
    <row r="81" spans="1:31" s="13" customFormat="1">
      <c r="A81" s="410"/>
      <c r="B81" s="14"/>
      <c r="D81" s="62"/>
      <c r="E81" s="14"/>
      <c r="F81" s="14"/>
      <c r="G81" s="144"/>
      <c r="H81" s="711"/>
      <c r="I81" s="711"/>
      <c r="J81" s="711"/>
      <c r="K81" s="711"/>
      <c r="L81" s="711"/>
      <c r="M81" s="711"/>
      <c r="N81" s="18"/>
      <c r="O81" s="16"/>
      <c r="P81" s="729"/>
      <c r="Q81" s="18"/>
      <c r="R81" s="16"/>
      <c r="S81" s="729"/>
      <c r="T81" s="18"/>
      <c r="U81" s="16"/>
      <c r="V81" s="729"/>
      <c r="W81" s="18"/>
      <c r="X81" s="16"/>
      <c r="Y81" s="729"/>
      <c r="Z81" s="18"/>
      <c r="AA81" s="16"/>
      <c r="AB81" s="729"/>
      <c r="AC81" s="18"/>
      <c r="AD81" s="16"/>
      <c r="AE81" s="729"/>
    </row>
    <row r="82" spans="1:31" s="13" customFormat="1">
      <c r="A82" s="410"/>
      <c r="B82" s="14"/>
      <c r="D82" s="59"/>
      <c r="E82" s="61"/>
      <c r="F82" s="61"/>
      <c r="G82" s="144"/>
      <c r="H82" s="711"/>
      <c r="I82" s="711"/>
      <c r="J82" s="711"/>
      <c r="K82" s="711"/>
      <c r="L82" s="711"/>
      <c r="M82" s="711"/>
      <c r="N82" s="18"/>
      <c r="O82" s="16"/>
      <c r="P82" s="729"/>
      <c r="Q82" s="18"/>
      <c r="R82" s="16"/>
      <c r="S82" s="729"/>
      <c r="T82" s="18"/>
      <c r="U82" s="16"/>
      <c r="V82" s="729"/>
      <c r="W82" s="18"/>
      <c r="X82" s="16"/>
      <c r="Y82" s="729"/>
      <c r="Z82" s="18"/>
      <c r="AA82" s="16"/>
      <c r="AB82" s="729"/>
      <c r="AC82" s="18"/>
      <c r="AD82" s="16"/>
      <c r="AE82" s="729"/>
    </row>
    <row r="83" spans="1:31" s="13" customFormat="1">
      <c r="A83" s="410"/>
      <c r="B83" s="14"/>
      <c r="D83" s="59"/>
      <c r="E83" s="61"/>
      <c r="F83" s="61"/>
      <c r="G83" s="144"/>
      <c r="H83" s="711"/>
      <c r="I83" s="711"/>
      <c r="J83" s="711"/>
      <c r="K83" s="711"/>
      <c r="L83" s="711"/>
      <c r="M83" s="711"/>
      <c r="N83" s="18"/>
      <c r="O83" s="16"/>
      <c r="P83" s="729"/>
      <c r="Q83" s="18"/>
      <c r="R83" s="16"/>
      <c r="S83" s="729"/>
      <c r="T83" s="18"/>
      <c r="U83" s="16"/>
      <c r="V83" s="729"/>
      <c r="W83" s="18"/>
      <c r="X83" s="16"/>
      <c r="Y83" s="729"/>
      <c r="Z83" s="18"/>
      <c r="AA83" s="16"/>
      <c r="AB83" s="729"/>
      <c r="AC83" s="18"/>
      <c r="AD83" s="16"/>
      <c r="AE83" s="729"/>
    </row>
    <row r="84" spans="1:31" s="13" customFormat="1">
      <c r="A84" s="410"/>
      <c r="B84" s="14"/>
      <c r="D84" s="59"/>
      <c r="E84" s="61"/>
      <c r="F84" s="61"/>
      <c r="G84" s="144"/>
      <c r="H84" s="711"/>
      <c r="I84" s="711"/>
      <c r="J84" s="711"/>
      <c r="K84" s="711"/>
      <c r="L84" s="711"/>
      <c r="M84" s="711"/>
      <c r="N84" s="14"/>
      <c r="O84" s="16"/>
      <c r="P84" s="729"/>
      <c r="Q84" s="14"/>
      <c r="R84" s="16"/>
      <c r="S84" s="729"/>
      <c r="T84" s="14"/>
      <c r="U84" s="16"/>
      <c r="V84" s="729"/>
      <c r="W84" s="14"/>
      <c r="X84" s="16"/>
      <c r="Y84" s="729"/>
      <c r="Z84" s="14"/>
      <c r="AA84" s="16"/>
      <c r="AB84" s="729"/>
      <c r="AC84" s="14"/>
      <c r="AD84" s="16"/>
      <c r="AE84" s="729"/>
    </row>
    <row r="85" spans="1:31" s="13" customFormat="1">
      <c r="A85" s="410"/>
      <c r="B85" s="14"/>
      <c r="D85" s="59"/>
      <c r="E85" s="61"/>
      <c r="F85" s="61"/>
      <c r="G85" s="144"/>
      <c r="H85" s="711"/>
      <c r="I85" s="711"/>
      <c r="J85" s="711"/>
      <c r="K85" s="711"/>
      <c r="L85" s="711"/>
      <c r="M85" s="711"/>
      <c r="N85" s="14"/>
      <c r="O85" s="16"/>
      <c r="P85" s="729"/>
      <c r="Q85" s="14"/>
      <c r="R85" s="16"/>
      <c r="S85" s="729"/>
      <c r="T85" s="14"/>
      <c r="U85" s="16"/>
      <c r="V85" s="729"/>
      <c r="W85" s="14"/>
      <c r="X85" s="16"/>
      <c r="Y85" s="729"/>
      <c r="Z85" s="14"/>
      <c r="AA85" s="16"/>
      <c r="AB85" s="729"/>
      <c r="AC85" s="14"/>
      <c r="AD85" s="16"/>
      <c r="AE85" s="729"/>
    </row>
    <row r="86" spans="1:31" s="13" customFormat="1">
      <c r="A86" s="410"/>
      <c r="B86" s="14"/>
      <c r="D86" s="59"/>
      <c r="E86" s="52"/>
      <c r="F86" s="52"/>
      <c r="G86" s="144"/>
      <c r="H86" s="711"/>
      <c r="I86" s="711"/>
      <c r="J86" s="711"/>
      <c r="K86" s="711"/>
      <c r="L86" s="711"/>
      <c r="M86" s="711"/>
      <c r="N86" s="14"/>
      <c r="O86" s="16"/>
      <c r="P86" s="729"/>
      <c r="Q86" s="14"/>
      <c r="R86" s="16"/>
      <c r="S86" s="729"/>
      <c r="T86" s="14"/>
      <c r="U86" s="16"/>
      <c r="V86" s="729"/>
      <c r="W86" s="14"/>
      <c r="X86" s="16"/>
      <c r="Y86" s="729"/>
      <c r="Z86" s="14"/>
      <c r="AA86" s="16"/>
      <c r="AB86" s="729"/>
      <c r="AC86" s="14"/>
      <c r="AD86" s="16"/>
      <c r="AE86" s="729"/>
    </row>
    <row r="87" spans="1:31" s="13" customFormat="1">
      <c r="A87" s="410"/>
      <c r="B87" s="14"/>
      <c r="C87" s="131"/>
      <c r="D87" s="60"/>
      <c r="E87" s="52"/>
      <c r="F87" s="52"/>
      <c r="G87" s="144"/>
      <c r="H87" s="711"/>
      <c r="I87" s="711"/>
      <c r="J87" s="711"/>
      <c r="K87" s="711"/>
      <c r="L87" s="711"/>
      <c r="M87" s="711"/>
      <c r="N87" s="14"/>
      <c r="O87" s="16"/>
      <c r="P87" s="729"/>
      <c r="Q87" s="14"/>
      <c r="R87" s="16"/>
      <c r="S87" s="729"/>
      <c r="T87" s="14"/>
      <c r="U87" s="16"/>
      <c r="V87" s="729"/>
      <c r="W87" s="14"/>
      <c r="X87" s="16"/>
      <c r="Y87" s="729"/>
      <c r="Z87" s="14"/>
      <c r="AA87" s="16"/>
      <c r="AB87" s="729"/>
      <c r="AC87" s="14"/>
      <c r="AD87" s="16"/>
      <c r="AE87" s="729"/>
    </row>
    <row r="88" spans="1:31" s="13" customFormat="1">
      <c r="A88" s="410"/>
      <c r="B88" s="14"/>
      <c r="C88" s="131"/>
      <c r="D88" s="60"/>
      <c r="E88" s="52"/>
      <c r="F88" s="52"/>
      <c r="G88" s="144"/>
      <c r="H88" s="711"/>
      <c r="I88" s="711"/>
      <c r="J88" s="711"/>
      <c r="K88" s="711"/>
      <c r="L88" s="711"/>
      <c r="M88" s="711"/>
      <c r="N88" s="14"/>
      <c r="O88" s="16"/>
      <c r="P88" s="729"/>
      <c r="Q88" s="14"/>
      <c r="R88" s="16"/>
      <c r="S88" s="729"/>
      <c r="T88" s="14"/>
      <c r="U88" s="16"/>
      <c r="V88" s="729"/>
      <c r="W88" s="14"/>
      <c r="X88" s="16"/>
      <c r="Y88" s="729"/>
      <c r="Z88" s="14"/>
      <c r="AA88" s="16"/>
      <c r="AB88" s="729"/>
      <c r="AC88" s="14"/>
      <c r="AD88" s="16"/>
      <c r="AE88" s="729"/>
    </row>
    <row r="89" spans="1:31" s="13" customFormat="1">
      <c r="A89" s="410"/>
      <c r="B89" s="14"/>
      <c r="C89" s="131"/>
      <c r="D89" s="60"/>
      <c r="E89" s="52"/>
      <c r="F89" s="52"/>
      <c r="G89" s="144"/>
      <c r="H89" s="711"/>
      <c r="I89" s="711"/>
      <c r="J89" s="711"/>
      <c r="K89" s="711"/>
      <c r="L89" s="711"/>
      <c r="M89" s="711"/>
      <c r="N89" s="14"/>
      <c r="O89" s="16"/>
      <c r="P89" s="729"/>
      <c r="Q89" s="14"/>
      <c r="R89" s="16"/>
      <c r="S89" s="729"/>
      <c r="T89" s="14"/>
      <c r="U89" s="16"/>
      <c r="V89" s="729"/>
      <c r="W89" s="14"/>
      <c r="X89" s="16"/>
      <c r="Y89" s="729"/>
      <c r="Z89" s="14"/>
      <c r="AA89" s="16"/>
      <c r="AB89" s="729"/>
      <c r="AC89" s="14"/>
      <c r="AD89" s="16"/>
      <c r="AE89" s="729"/>
    </row>
    <row r="90" spans="1:31" s="13" customFormat="1">
      <c r="A90" s="410"/>
      <c r="B90" s="14"/>
      <c r="C90" s="131"/>
      <c r="D90" s="60"/>
      <c r="E90" s="61"/>
      <c r="F90" s="61"/>
      <c r="G90" s="144"/>
      <c r="H90" s="711"/>
      <c r="I90" s="711"/>
      <c r="J90" s="711"/>
      <c r="K90" s="711"/>
      <c r="L90" s="711"/>
      <c r="M90" s="711"/>
      <c r="N90" s="14"/>
      <c r="O90" s="16"/>
      <c r="P90" s="729"/>
      <c r="Q90" s="14"/>
      <c r="R90" s="16"/>
      <c r="S90" s="729"/>
      <c r="T90" s="14"/>
      <c r="U90" s="16"/>
      <c r="V90" s="729"/>
      <c r="W90" s="14"/>
      <c r="X90" s="16"/>
      <c r="Y90" s="729"/>
      <c r="Z90" s="14"/>
      <c r="AA90" s="16"/>
      <c r="AB90" s="729"/>
      <c r="AC90" s="14"/>
      <c r="AD90" s="16"/>
      <c r="AE90" s="729"/>
    </row>
    <row r="91" spans="1:31" s="13" customFormat="1">
      <c r="A91" s="410"/>
      <c r="B91" s="14"/>
      <c r="C91" s="131"/>
      <c r="D91" s="59"/>
      <c r="E91" s="14"/>
      <c r="F91" s="14"/>
      <c r="G91" s="144"/>
      <c r="H91" s="711"/>
      <c r="I91" s="711"/>
      <c r="J91" s="711"/>
      <c r="K91" s="711"/>
      <c r="L91" s="711"/>
      <c r="M91" s="711"/>
      <c r="N91" s="14"/>
      <c r="O91" s="16"/>
      <c r="P91" s="729"/>
      <c r="Q91" s="14"/>
      <c r="R91" s="16"/>
      <c r="S91" s="729"/>
      <c r="T91" s="14"/>
      <c r="U91" s="16"/>
      <c r="V91" s="729"/>
      <c r="W91" s="14"/>
      <c r="X91" s="16"/>
      <c r="Y91" s="729"/>
      <c r="Z91" s="14"/>
      <c r="AA91" s="16"/>
      <c r="AB91" s="729"/>
      <c r="AC91" s="14"/>
      <c r="AD91" s="16"/>
      <c r="AE91" s="729"/>
    </row>
    <row r="92" spans="1:31" s="13" customFormat="1">
      <c r="A92" s="410"/>
      <c r="B92" s="14"/>
      <c r="C92" s="131"/>
      <c r="D92" s="142"/>
      <c r="E92" s="61"/>
      <c r="F92" s="61"/>
      <c r="G92" s="144"/>
      <c r="H92" s="711"/>
      <c r="I92" s="711"/>
      <c r="J92" s="711"/>
      <c r="K92" s="711"/>
      <c r="L92" s="711"/>
      <c r="M92" s="711"/>
      <c r="N92" s="14"/>
      <c r="O92" s="16"/>
      <c r="P92" s="729"/>
      <c r="Q92" s="14"/>
      <c r="R92" s="16"/>
      <c r="S92" s="729"/>
      <c r="T92" s="14"/>
      <c r="U92" s="16"/>
      <c r="V92" s="729"/>
      <c r="W92" s="14"/>
      <c r="X92" s="16"/>
      <c r="Y92" s="729"/>
      <c r="Z92" s="14"/>
      <c r="AA92" s="16"/>
      <c r="AB92" s="729"/>
      <c r="AC92" s="14"/>
      <c r="AD92" s="16"/>
      <c r="AE92" s="729"/>
    </row>
    <row r="93" spans="1:31" s="13" customFormat="1">
      <c r="A93" s="410"/>
      <c r="B93" s="14"/>
      <c r="C93" s="131"/>
      <c r="D93" s="142"/>
      <c r="E93" s="61"/>
      <c r="F93" s="61"/>
      <c r="G93" s="144"/>
      <c r="H93" s="711"/>
      <c r="I93" s="711"/>
      <c r="J93" s="711"/>
      <c r="K93" s="711"/>
      <c r="L93" s="711"/>
      <c r="M93" s="711"/>
      <c r="N93" s="14"/>
      <c r="O93" s="16"/>
      <c r="P93" s="729"/>
      <c r="Q93" s="14"/>
      <c r="R93" s="16"/>
      <c r="S93" s="729"/>
      <c r="T93" s="14"/>
      <c r="U93" s="16"/>
      <c r="V93" s="729"/>
      <c r="W93" s="14"/>
      <c r="X93" s="16"/>
      <c r="Y93" s="729"/>
      <c r="Z93" s="14"/>
      <c r="AA93" s="16"/>
      <c r="AB93" s="729"/>
      <c r="AC93" s="14"/>
      <c r="AD93" s="16"/>
      <c r="AE93" s="729"/>
    </row>
    <row r="94" spans="1:31" s="13" customFormat="1">
      <c r="A94" s="410"/>
      <c r="B94" s="14"/>
      <c r="C94" s="131"/>
      <c r="D94" s="142"/>
      <c r="E94" s="61"/>
      <c r="F94" s="61"/>
      <c r="G94" s="144"/>
      <c r="H94" s="711"/>
      <c r="I94" s="711"/>
      <c r="J94" s="711"/>
      <c r="K94" s="711"/>
      <c r="L94" s="711"/>
      <c r="M94" s="711"/>
      <c r="N94" s="14"/>
      <c r="O94" s="16"/>
      <c r="P94" s="729"/>
      <c r="Q94" s="14"/>
      <c r="R94" s="16"/>
      <c r="S94" s="729"/>
      <c r="T94" s="14"/>
      <c r="U94" s="16"/>
      <c r="V94" s="729"/>
      <c r="W94" s="14"/>
      <c r="X94" s="16"/>
      <c r="Y94" s="729"/>
      <c r="Z94" s="14"/>
      <c r="AA94" s="16"/>
      <c r="AB94" s="729"/>
      <c r="AC94" s="14"/>
      <c r="AD94" s="16"/>
      <c r="AE94" s="729"/>
    </row>
    <row r="95" spans="1:31" s="13" customFormat="1">
      <c r="A95" s="410"/>
      <c r="B95" s="14"/>
      <c r="C95" s="131"/>
      <c r="D95" s="17"/>
      <c r="E95" s="14"/>
      <c r="F95" s="14"/>
      <c r="G95" s="144"/>
      <c r="H95" s="711"/>
      <c r="I95" s="711"/>
      <c r="J95" s="711"/>
      <c r="K95" s="711"/>
      <c r="L95" s="711"/>
      <c r="M95" s="711"/>
      <c r="N95" s="14"/>
      <c r="O95" s="16"/>
      <c r="P95" s="729"/>
      <c r="Q95" s="14"/>
      <c r="R95" s="16"/>
      <c r="S95" s="729"/>
      <c r="T95" s="14"/>
      <c r="U95" s="16"/>
      <c r="V95" s="729"/>
      <c r="W95" s="14"/>
      <c r="X95" s="16"/>
      <c r="Y95" s="729"/>
      <c r="Z95" s="14"/>
      <c r="AA95" s="16"/>
      <c r="AB95" s="729"/>
      <c r="AC95" s="14"/>
      <c r="AD95" s="16"/>
      <c r="AE95" s="729"/>
    </row>
    <row r="96" spans="1:31" s="13" customFormat="1">
      <c r="A96" s="410"/>
      <c r="B96" s="14"/>
      <c r="C96" s="131"/>
      <c r="D96" s="143"/>
      <c r="E96" s="14"/>
      <c r="F96" s="14"/>
      <c r="G96" s="144"/>
      <c r="H96" s="711"/>
      <c r="I96" s="711"/>
      <c r="J96" s="711"/>
      <c r="K96" s="711"/>
      <c r="L96" s="711"/>
      <c r="M96" s="711"/>
      <c r="N96" s="14"/>
      <c r="O96" s="16"/>
      <c r="P96" s="729"/>
      <c r="Q96" s="14"/>
      <c r="R96" s="16"/>
      <c r="S96" s="729"/>
      <c r="T96" s="14"/>
      <c r="U96" s="16"/>
      <c r="V96" s="729"/>
      <c r="W96" s="14"/>
      <c r="X96" s="16"/>
      <c r="Y96" s="729"/>
      <c r="Z96" s="14"/>
      <c r="AA96" s="16"/>
      <c r="AB96" s="729"/>
      <c r="AC96" s="14"/>
      <c r="AD96" s="16"/>
      <c r="AE96" s="729"/>
    </row>
    <row r="97" spans="1:31" s="13" customFormat="1">
      <c r="A97" s="410"/>
      <c r="B97" s="15"/>
      <c r="C97" s="131"/>
      <c r="D97" s="130"/>
      <c r="E97" s="15"/>
      <c r="F97" s="15"/>
      <c r="G97" s="144"/>
      <c r="H97" s="711"/>
      <c r="I97" s="711"/>
      <c r="J97" s="711"/>
      <c r="K97" s="711"/>
      <c r="L97" s="711"/>
      <c r="M97" s="711"/>
      <c r="N97" s="15"/>
      <c r="O97" s="16"/>
      <c r="P97" s="729"/>
      <c r="Q97" s="15"/>
      <c r="R97" s="16"/>
      <c r="S97" s="729"/>
      <c r="T97" s="15"/>
      <c r="U97" s="16"/>
      <c r="V97" s="729"/>
      <c r="W97" s="15"/>
      <c r="X97" s="16"/>
      <c r="Y97" s="729"/>
      <c r="Z97" s="15"/>
      <c r="AA97" s="16"/>
      <c r="AB97" s="729"/>
      <c r="AC97" s="15"/>
      <c r="AD97" s="16"/>
      <c r="AE97" s="729"/>
    </row>
    <row r="98" spans="1:31" s="13" customFormat="1">
      <c r="A98" s="410"/>
      <c r="B98" s="15"/>
      <c r="C98" s="131"/>
      <c r="D98" s="130"/>
      <c r="E98" s="15"/>
      <c r="F98" s="15"/>
      <c r="G98" s="144"/>
      <c r="H98" s="711"/>
      <c r="I98" s="711"/>
      <c r="J98" s="711"/>
      <c r="K98" s="711"/>
      <c r="L98" s="711"/>
      <c r="M98" s="711"/>
      <c r="N98" s="15"/>
      <c r="O98" s="16"/>
      <c r="P98" s="729"/>
      <c r="Q98" s="15"/>
      <c r="R98" s="16"/>
      <c r="S98" s="729"/>
      <c r="T98" s="15"/>
      <c r="U98" s="16"/>
      <c r="V98" s="729"/>
      <c r="W98" s="15"/>
      <c r="X98" s="16"/>
      <c r="Y98" s="729"/>
      <c r="Z98" s="15"/>
      <c r="AA98" s="16"/>
      <c r="AB98" s="729"/>
      <c r="AC98" s="15"/>
      <c r="AD98" s="16"/>
      <c r="AE98" s="729"/>
    </row>
    <row r="99" spans="1:31" s="13" customFormat="1">
      <c r="A99" s="410"/>
      <c r="B99" s="15"/>
      <c r="D99" s="130"/>
      <c r="E99" s="15"/>
      <c r="F99" s="15"/>
      <c r="G99" s="144"/>
      <c r="H99" s="711"/>
      <c r="I99" s="711"/>
      <c r="J99" s="711"/>
      <c r="K99" s="711"/>
      <c r="L99" s="711"/>
      <c r="M99" s="711"/>
      <c r="N99" s="15"/>
      <c r="O99" s="16"/>
      <c r="P99" s="729"/>
      <c r="Q99" s="15"/>
      <c r="R99" s="16"/>
      <c r="S99" s="729"/>
      <c r="T99" s="15"/>
      <c r="U99" s="16"/>
      <c r="V99" s="729"/>
      <c r="W99" s="15"/>
      <c r="X99" s="16"/>
      <c r="Y99" s="729"/>
      <c r="Z99" s="15"/>
      <c r="AA99" s="16"/>
      <c r="AB99" s="729"/>
      <c r="AC99" s="15"/>
      <c r="AD99" s="16"/>
      <c r="AE99" s="729"/>
    </row>
    <row r="100" spans="1:31" s="13" customFormat="1">
      <c r="A100" s="410"/>
      <c r="B100" s="15"/>
      <c r="D100" s="130"/>
      <c r="E100" s="15"/>
      <c r="F100" s="15"/>
      <c r="G100" s="144"/>
      <c r="H100" s="711"/>
      <c r="I100" s="711"/>
      <c r="J100" s="711"/>
      <c r="K100" s="711"/>
      <c r="L100" s="711"/>
      <c r="M100" s="711"/>
      <c r="N100" s="15"/>
      <c r="O100" s="16"/>
      <c r="P100" s="729"/>
      <c r="Q100" s="15"/>
      <c r="R100" s="16"/>
      <c r="S100" s="729"/>
      <c r="T100" s="15"/>
      <c r="U100" s="16"/>
      <c r="V100" s="729"/>
      <c r="W100" s="15"/>
      <c r="X100" s="16"/>
      <c r="Y100" s="729"/>
      <c r="Z100" s="15"/>
      <c r="AA100" s="16"/>
      <c r="AB100" s="729"/>
      <c r="AC100" s="15"/>
      <c r="AD100" s="16"/>
      <c r="AE100" s="729"/>
    </row>
    <row r="101" spans="1:31" s="13" customFormat="1">
      <c r="A101" s="410"/>
      <c r="B101" s="15"/>
      <c r="D101" s="130"/>
      <c r="E101" s="15"/>
      <c r="F101" s="15"/>
      <c r="G101" s="144"/>
      <c r="H101" s="711"/>
      <c r="I101" s="711"/>
      <c r="J101" s="711"/>
      <c r="K101" s="711"/>
      <c r="L101" s="711"/>
      <c r="M101" s="711"/>
      <c r="N101" s="15"/>
      <c r="O101" s="16"/>
      <c r="P101" s="729"/>
      <c r="Q101" s="15"/>
      <c r="R101" s="16"/>
      <c r="S101" s="729"/>
      <c r="T101" s="15"/>
      <c r="U101" s="16"/>
      <c r="V101" s="729"/>
      <c r="W101" s="15"/>
      <c r="X101" s="16"/>
      <c r="Y101" s="729"/>
      <c r="Z101" s="15"/>
      <c r="AA101" s="16"/>
      <c r="AB101" s="729"/>
      <c r="AC101" s="15"/>
      <c r="AD101" s="16"/>
      <c r="AE101" s="729"/>
    </row>
    <row r="102" spans="1:31" s="13" customFormat="1">
      <c r="A102" s="410"/>
      <c r="B102" s="15"/>
      <c r="D102" s="130"/>
      <c r="E102" s="15"/>
      <c r="F102" s="15"/>
      <c r="G102" s="144"/>
      <c r="H102" s="711"/>
      <c r="I102" s="711"/>
      <c r="J102" s="711"/>
      <c r="K102" s="711"/>
      <c r="L102" s="711"/>
      <c r="M102" s="711"/>
      <c r="N102" s="15"/>
      <c r="O102" s="16"/>
      <c r="P102" s="729"/>
      <c r="Q102" s="15"/>
      <c r="R102" s="16"/>
      <c r="S102" s="729"/>
      <c r="T102" s="15"/>
      <c r="U102" s="16"/>
      <c r="V102" s="729"/>
      <c r="W102" s="15"/>
      <c r="X102" s="16"/>
      <c r="Y102" s="729"/>
      <c r="Z102" s="15"/>
      <c r="AA102" s="16"/>
      <c r="AB102" s="729"/>
      <c r="AC102" s="15"/>
      <c r="AD102" s="16"/>
      <c r="AE102" s="729"/>
    </row>
    <row r="103" spans="1:31" s="13" customFormat="1">
      <c r="A103" s="410"/>
      <c r="B103" s="15"/>
      <c r="D103" s="16"/>
      <c r="E103" s="15"/>
      <c r="F103" s="15"/>
      <c r="G103" s="144"/>
      <c r="H103" s="711"/>
      <c r="I103" s="711"/>
      <c r="J103" s="711"/>
      <c r="K103" s="711"/>
      <c r="L103" s="711"/>
      <c r="M103" s="711"/>
      <c r="N103" s="15"/>
      <c r="O103" s="16"/>
      <c r="P103" s="729"/>
      <c r="Q103" s="15"/>
      <c r="R103" s="16"/>
      <c r="S103" s="729"/>
      <c r="T103" s="15"/>
      <c r="U103" s="16"/>
      <c r="V103" s="729"/>
      <c r="W103" s="15"/>
      <c r="X103" s="16"/>
      <c r="Y103" s="729"/>
      <c r="Z103" s="15"/>
      <c r="AA103" s="16"/>
      <c r="AB103" s="729"/>
      <c r="AC103" s="15"/>
      <c r="AD103" s="16"/>
      <c r="AE103" s="729"/>
    </row>
    <row r="104" spans="1:31" s="13" customFormat="1">
      <c r="A104" s="410"/>
      <c r="B104" s="15"/>
      <c r="D104" s="132"/>
      <c r="E104" s="15"/>
      <c r="F104" s="15"/>
      <c r="G104" s="144"/>
      <c r="H104" s="711"/>
      <c r="I104" s="711"/>
      <c r="J104" s="711"/>
      <c r="K104" s="711"/>
      <c r="L104" s="711"/>
      <c r="M104" s="711"/>
      <c r="N104" s="15"/>
      <c r="O104" s="16"/>
      <c r="P104" s="729"/>
      <c r="Q104" s="15"/>
      <c r="R104" s="16"/>
      <c r="S104" s="729"/>
      <c r="T104" s="15"/>
      <c r="U104" s="16"/>
      <c r="V104" s="729"/>
      <c r="W104" s="15"/>
      <c r="X104" s="16"/>
      <c r="Y104" s="729"/>
      <c r="Z104" s="15"/>
      <c r="AA104" s="16"/>
      <c r="AB104" s="729"/>
      <c r="AC104" s="15"/>
      <c r="AD104" s="16"/>
      <c r="AE104" s="729"/>
    </row>
    <row r="105" spans="1:31" s="13" customFormat="1">
      <c r="A105" s="410"/>
      <c r="B105" s="15"/>
      <c r="D105" s="129"/>
      <c r="E105" s="15"/>
      <c r="F105" s="15"/>
      <c r="G105" s="144"/>
      <c r="H105" s="711"/>
      <c r="I105" s="711"/>
      <c r="J105" s="711"/>
      <c r="K105" s="711"/>
      <c r="L105" s="711"/>
      <c r="M105" s="711"/>
      <c r="N105" s="15"/>
      <c r="O105" s="16"/>
      <c r="P105" s="729"/>
      <c r="Q105" s="15"/>
      <c r="R105" s="16"/>
      <c r="S105" s="729"/>
      <c r="T105" s="15"/>
      <c r="U105" s="16"/>
      <c r="V105" s="729"/>
      <c r="W105" s="15"/>
      <c r="X105" s="16"/>
      <c r="Y105" s="729"/>
      <c r="Z105" s="15"/>
      <c r="AA105" s="16"/>
      <c r="AB105" s="729"/>
      <c r="AC105" s="15"/>
      <c r="AD105" s="16"/>
      <c r="AE105" s="729"/>
    </row>
    <row r="106" spans="1:31" s="13" customFormat="1">
      <c r="A106" s="410"/>
      <c r="B106" s="15"/>
      <c r="D106" s="129"/>
      <c r="E106" s="15"/>
      <c r="F106" s="15"/>
      <c r="G106" s="144"/>
      <c r="H106" s="711"/>
      <c r="I106" s="711"/>
      <c r="J106" s="711"/>
      <c r="K106" s="711"/>
      <c r="L106" s="711"/>
      <c r="M106" s="711"/>
      <c r="N106" s="15"/>
      <c r="O106" s="16"/>
      <c r="P106" s="729"/>
      <c r="Q106" s="15"/>
      <c r="R106" s="16"/>
      <c r="S106" s="729"/>
      <c r="T106" s="15"/>
      <c r="U106" s="16"/>
      <c r="V106" s="729"/>
      <c r="W106" s="15"/>
      <c r="X106" s="16"/>
      <c r="Y106" s="729"/>
      <c r="Z106" s="15"/>
      <c r="AA106" s="16"/>
      <c r="AB106" s="729"/>
      <c r="AC106" s="15"/>
      <c r="AD106" s="16"/>
      <c r="AE106" s="729"/>
    </row>
    <row r="107" spans="1:31" s="13" customFormat="1">
      <c r="A107" s="410"/>
      <c r="B107" s="15"/>
      <c r="C107" s="5"/>
      <c r="D107" s="133"/>
      <c r="E107" s="6"/>
      <c r="F107" s="6"/>
      <c r="G107" s="144"/>
      <c r="H107" s="711"/>
      <c r="I107" s="711"/>
      <c r="J107" s="711"/>
      <c r="K107" s="711"/>
      <c r="L107" s="711"/>
      <c r="M107" s="711"/>
      <c r="N107" s="15"/>
      <c r="O107" s="16"/>
      <c r="P107" s="729"/>
      <c r="Q107" s="15"/>
      <c r="R107" s="16"/>
      <c r="S107" s="729"/>
      <c r="T107" s="15"/>
      <c r="U107" s="16"/>
      <c r="V107" s="729"/>
      <c r="W107" s="15"/>
      <c r="X107" s="16"/>
      <c r="Y107" s="729"/>
      <c r="Z107" s="15"/>
      <c r="AA107" s="16"/>
      <c r="AB107" s="729"/>
      <c r="AC107" s="15"/>
      <c r="AD107" s="16"/>
      <c r="AE107" s="729"/>
    </row>
    <row r="108" spans="1:31" s="13" customFormat="1">
      <c r="A108" s="410"/>
      <c r="B108" s="15"/>
      <c r="C108" s="5"/>
      <c r="D108" s="129"/>
      <c r="E108" s="6"/>
      <c r="F108" s="6"/>
      <c r="G108" s="144"/>
      <c r="H108" s="711"/>
      <c r="I108" s="711"/>
      <c r="J108" s="711"/>
      <c r="K108" s="711"/>
      <c r="L108" s="711"/>
      <c r="M108" s="711"/>
      <c r="N108" s="15"/>
      <c r="O108" s="16"/>
      <c r="P108" s="729"/>
      <c r="Q108" s="15"/>
      <c r="R108" s="16"/>
      <c r="S108" s="729"/>
      <c r="T108" s="15"/>
      <c r="U108" s="16"/>
      <c r="V108" s="729"/>
      <c r="W108" s="15"/>
      <c r="X108" s="16"/>
      <c r="Y108" s="729"/>
      <c r="Z108" s="15"/>
      <c r="AA108" s="16"/>
      <c r="AB108" s="729"/>
      <c r="AC108" s="15"/>
      <c r="AD108" s="16"/>
      <c r="AE108" s="729"/>
    </row>
    <row r="109" spans="1:31" s="13" customFormat="1">
      <c r="A109" s="410"/>
      <c r="B109" s="15"/>
      <c r="C109" s="5"/>
      <c r="D109" s="129"/>
      <c r="E109" s="6"/>
      <c r="F109" s="6"/>
      <c r="G109" s="144"/>
      <c r="H109" s="711"/>
      <c r="I109" s="711"/>
      <c r="J109" s="711"/>
      <c r="K109" s="711"/>
      <c r="L109" s="711"/>
      <c r="M109" s="711"/>
      <c r="N109" s="15"/>
      <c r="O109" s="16"/>
      <c r="P109" s="729"/>
      <c r="Q109" s="15"/>
      <c r="R109" s="16"/>
      <c r="S109" s="729"/>
      <c r="T109" s="15"/>
      <c r="U109" s="16"/>
      <c r="V109" s="729"/>
      <c r="W109" s="15"/>
      <c r="X109" s="16"/>
      <c r="Y109" s="729"/>
      <c r="Z109" s="15"/>
      <c r="AA109" s="16"/>
      <c r="AB109" s="729"/>
      <c r="AC109" s="15"/>
      <c r="AD109" s="16"/>
      <c r="AE109" s="729"/>
    </row>
    <row r="110" spans="1:31">
      <c r="D110" s="129"/>
    </row>
    <row r="111" spans="1:31">
      <c r="D111" s="129"/>
    </row>
    <row r="112" spans="1:31">
      <c r="D112" s="5"/>
    </row>
    <row r="113" spans="4:4">
      <c r="D113" s="5"/>
    </row>
    <row r="114" spans="4:4">
      <c r="D114" s="8"/>
    </row>
    <row r="115" spans="4:4">
      <c r="D115" s="8"/>
    </row>
    <row r="116" spans="4:4">
      <c r="D116" s="8"/>
    </row>
    <row r="117" spans="4:4">
      <c r="D117" s="8"/>
    </row>
    <row r="118" spans="4:4">
      <c r="D118" s="8"/>
    </row>
    <row r="119" spans="4:4">
      <c r="D119" s="8"/>
    </row>
    <row r="120" spans="4:4">
      <c r="D120" s="8"/>
    </row>
    <row r="121" spans="4:4">
      <c r="D121" s="8"/>
    </row>
    <row r="122" spans="4:4">
      <c r="D122" s="8"/>
    </row>
    <row r="123" spans="4:4">
      <c r="D123" s="8"/>
    </row>
    <row r="124" spans="4:4">
      <c r="D124" s="8"/>
    </row>
    <row r="125" spans="4:4">
      <c r="D125" s="8"/>
    </row>
    <row r="126" spans="4:4">
      <c r="D126" s="8"/>
    </row>
    <row r="127" spans="4:4">
      <c r="D127" s="8"/>
    </row>
    <row r="128" spans="4:4">
      <c r="D128" s="8"/>
    </row>
    <row r="129" spans="4:4">
      <c r="D129" s="8"/>
    </row>
    <row r="130" spans="4:4">
      <c r="D130" s="8"/>
    </row>
    <row r="131" spans="4:4">
      <c r="D131" s="8"/>
    </row>
    <row r="132" spans="4:4">
      <c r="D132" s="8"/>
    </row>
    <row r="133" spans="4:4">
      <c r="D133" s="8"/>
    </row>
    <row r="134" spans="4:4">
      <c r="D134" s="8"/>
    </row>
    <row r="135" spans="4:4">
      <c r="D135" s="8"/>
    </row>
    <row r="136" spans="4:4">
      <c r="D136" s="8"/>
    </row>
    <row r="137" spans="4:4">
      <c r="D137" s="8"/>
    </row>
    <row r="138" spans="4:4">
      <c r="D138" s="8"/>
    </row>
    <row r="139" spans="4:4">
      <c r="D139" s="8"/>
    </row>
    <row r="140" spans="4:4">
      <c r="D140" s="8"/>
    </row>
    <row r="141" spans="4:4">
      <c r="D141" s="8"/>
    </row>
    <row r="142" spans="4:4">
      <c r="D142" s="8"/>
    </row>
    <row r="143" spans="4:4">
      <c r="D143" s="8"/>
    </row>
    <row r="144" spans="4:4">
      <c r="D144" s="8"/>
    </row>
    <row r="145" spans="4:4">
      <c r="D145" s="8"/>
    </row>
    <row r="146" spans="4:4">
      <c r="D146" s="8"/>
    </row>
    <row r="147" spans="4:4">
      <c r="D147" s="8"/>
    </row>
    <row r="148" spans="4:4">
      <c r="D148" s="8"/>
    </row>
    <row r="149" spans="4:4">
      <c r="D149" s="8"/>
    </row>
    <row r="150" spans="4:4">
      <c r="D150" s="8"/>
    </row>
    <row r="151" spans="4:4">
      <c r="D151" s="8"/>
    </row>
    <row r="152" spans="4:4">
      <c r="D152" s="8"/>
    </row>
    <row r="153" spans="4:4">
      <c r="D153" s="8"/>
    </row>
    <row r="154" spans="4:4">
      <c r="D154" s="8"/>
    </row>
    <row r="155" spans="4:4">
      <c r="D155" s="8"/>
    </row>
    <row r="156" spans="4:4">
      <c r="D156" s="8"/>
    </row>
    <row r="157" spans="4:4">
      <c r="D157" s="8"/>
    </row>
    <row r="158" spans="4:4">
      <c r="D158" s="8"/>
    </row>
    <row r="159" spans="4:4">
      <c r="D159" s="8"/>
    </row>
    <row r="160" spans="4:4">
      <c r="D160" s="8"/>
    </row>
    <row r="161" spans="4:4">
      <c r="D161" s="8"/>
    </row>
    <row r="162" spans="4:4">
      <c r="D162" s="8"/>
    </row>
    <row r="163" spans="4:4">
      <c r="D163" s="8"/>
    </row>
    <row r="164" spans="4:4">
      <c r="D164" s="8"/>
    </row>
    <row r="165" spans="4:4">
      <c r="D165" s="8"/>
    </row>
    <row r="166" spans="4:4">
      <c r="D166" s="8"/>
    </row>
    <row r="167" spans="4:4">
      <c r="D167" s="8"/>
    </row>
    <row r="168" spans="4:4">
      <c r="D168" s="8"/>
    </row>
    <row r="169" spans="4:4">
      <c r="D169" s="8"/>
    </row>
    <row r="170" spans="4:4">
      <c r="D170" s="8"/>
    </row>
    <row r="171" spans="4:4">
      <c r="D171" s="8"/>
    </row>
    <row r="172" spans="4:4">
      <c r="D172" s="8"/>
    </row>
    <row r="173" spans="4:4">
      <c r="D173" s="8"/>
    </row>
    <row r="174" spans="4:4">
      <c r="D174" s="8"/>
    </row>
    <row r="175" spans="4:4">
      <c r="D175" s="8"/>
    </row>
    <row r="176" spans="4:4">
      <c r="D176" s="8"/>
    </row>
    <row r="177" spans="4:4">
      <c r="D177" s="8"/>
    </row>
    <row r="178" spans="4:4">
      <c r="D178" s="8"/>
    </row>
    <row r="179" spans="4:4">
      <c r="D179" s="8"/>
    </row>
    <row r="180" spans="4:4">
      <c r="D180" s="8"/>
    </row>
    <row r="181" spans="4:4">
      <c r="D181" s="8"/>
    </row>
    <row r="182" spans="4:4">
      <c r="D182" s="8"/>
    </row>
    <row r="183" spans="4:4">
      <c r="D183" s="8"/>
    </row>
    <row r="184" spans="4:4">
      <c r="D184" s="8"/>
    </row>
    <row r="185" spans="4:4">
      <c r="D185" s="8"/>
    </row>
    <row r="186" spans="4:4">
      <c r="D186" s="8"/>
    </row>
    <row r="187" spans="4:4">
      <c r="D187" s="8"/>
    </row>
    <row r="188" spans="4:4">
      <c r="D188" s="8"/>
    </row>
    <row r="189" spans="4:4">
      <c r="D189" s="8"/>
    </row>
    <row r="190" spans="4:4">
      <c r="D190" s="8"/>
    </row>
    <row r="191" spans="4:4">
      <c r="D191" s="8"/>
    </row>
    <row r="192" spans="4:4">
      <c r="D192" s="8"/>
    </row>
    <row r="193" spans="4:4">
      <c r="D193" s="8"/>
    </row>
    <row r="194" spans="4:4">
      <c r="D194" s="8"/>
    </row>
    <row r="195" spans="4:4">
      <c r="D195" s="8"/>
    </row>
    <row r="196" spans="4:4">
      <c r="D196" s="8"/>
    </row>
    <row r="197" spans="4:4">
      <c r="D197" s="8"/>
    </row>
    <row r="198" spans="4:4">
      <c r="D198" s="8"/>
    </row>
    <row r="199" spans="4:4">
      <c r="D199" s="8"/>
    </row>
    <row r="200" spans="4:4">
      <c r="D200" s="8"/>
    </row>
    <row r="201" spans="4:4">
      <c r="D201" s="8"/>
    </row>
    <row r="202" spans="4:4">
      <c r="D202" s="8"/>
    </row>
    <row r="203" spans="4:4">
      <c r="D203" s="8"/>
    </row>
    <row r="204" spans="4:4">
      <c r="D204" s="8"/>
    </row>
    <row r="205" spans="4:4">
      <c r="D205" s="8"/>
    </row>
    <row r="206" spans="4:4">
      <c r="D206" s="8"/>
    </row>
    <row r="207" spans="4:4">
      <c r="D207" s="8"/>
    </row>
    <row r="208" spans="4:4">
      <c r="D208" s="8"/>
    </row>
    <row r="209" spans="4:4">
      <c r="D209" s="8"/>
    </row>
    <row r="210" spans="4:4">
      <c r="D210" s="8"/>
    </row>
    <row r="211" spans="4:4">
      <c r="D211" s="8"/>
    </row>
    <row r="212" spans="4:4">
      <c r="D212" s="8"/>
    </row>
    <row r="213" spans="4:4">
      <c r="D213" s="8"/>
    </row>
    <row r="214" spans="4:4">
      <c r="D214" s="8"/>
    </row>
    <row r="215" spans="4:4">
      <c r="D215" s="8"/>
    </row>
    <row r="216" spans="4:4">
      <c r="D216" s="8"/>
    </row>
    <row r="217" spans="4:4">
      <c r="D217" s="8"/>
    </row>
    <row r="218" spans="4:4">
      <c r="D218" s="8"/>
    </row>
    <row r="219" spans="4:4">
      <c r="D219" s="8"/>
    </row>
    <row r="220" spans="4:4">
      <c r="D220" s="8"/>
    </row>
    <row r="221" spans="4:4">
      <c r="D221" s="8"/>
    </row>
    <row r="222" spans="4:4">
      <c r="D222" s="8"/>
    </row>
    <row r="223" spans="4:4">
      <c r="D223" s="8"/>
    </row>
    <row r="224" spans="4:4">
      <c r="D224" s="8"/>
    </row>
    <row r="225" spans="4:4">
      <c r="D225" s="8"/>
    </row>
    <row r="226" spans="4:4">
      <c r="D226" s="8"/>
    </row>
    <row r="227" spans="4:4">
      <c r="D227" s="8"/>
    </row>
    <row r="228" spans="4:4">
      <c r="D228" s="8"/>
    </row>
    <row r="229" spans="4:4">
      <c r="D229" s="8"/>
    </row>
    <row r="230" spans="4:4">
      <c r="D230" s="8"/>
    </row>
    <row r="231" spans="4:4">
      <c r="D231" s="8"/>
    </row>
    <row r="232" spans="4:4">
      <c r="D232" s="8"/>
    </row>
    <row r="233" spans="4:4">
      <c r="D233" s="8"/>
    </row>
    <row r="234" spans="4:4">
      <c r="D234" s="8"/>
    </row>
    <row r="235" spans="4:4">
      <c r="D235" s="8"/>
    </row>
    <row r="236" spans="4:4">
      <c r="D236" s="8"/>
    </row>
    <row r="237" spans="4:4">
      <c r="D237" s="8"/>
    </row>
    <row r="238" spans="4:4">
      <c r="D238" s="8"/>
    </row>
    <row r="239" spans="4:4">
      <c r="D239" s="8"/>
    </row>
    <row r="240" spans="4:4">
      <c r="D240" s="8"/>
    </row>
    <row r="241" spans="4:4">
      <c r="D241" s="8"/>
    </row>
    <row r="242" spans="4:4">
      <c r="D242" s="8"/>
    </row>
    <row r="243" spans="4:4">
      <c r="D243" s="8"/>
    </row>
    <row r="244" spans="4:4">
      <c r="D244" s="8"/>
    </row>
    <row r="245" spans="4:4">
      <c r="D245" s="8"/>
    </row>
    <row r="246" spans="4:4">
      <c r="D246" s="8"/>
    </row>
    <row r="247" spans="4:4">
      <c r="D247" s="8"/>
    </row>
    <row r="248" spans="4:4">
      <c r="D248" s="8"/>
    </row>
    <row r="249" spans="4:4">
      <c r="D249" s="8"/>
    </row>
    <row r="250" spans="4:4">
      <c r="D250" s="8"/>
    </row>
    <row r="251" spans="4:4">
      <c r="D251" s="8"/>
    </row>
    <row r="252" spans="4:4">
      <c r="D252" s="8"/>
    </row>
    <row r="253" spans="4:4">
      <c r="D253" s="8"/>
    </row>
    <row r="254" spans="4:4">
      <c r="D254" s="8"/>
    </row>
    <row r="255" spans="4:4">
      <c r="D255" s="8"/>
    </row>
    <row r="256" spans="4:4">
      <c r="D256" s="8"/>
    </row>
    <row r="257" spans="4:4">
      <c r="D257" s="8"/>
    </row>
    <row r="258" spans="4:4">
      <c r="D258" s="8"/>
    </row>
    <row r="259" spans="4:4">
      <c r="D259" s="8"/>
    </row>
    <row r="260" spans="4:4">
      <c r="D260" s="8"/>
    </row>
    <row r="261" spans="4:4">
      <c r="D261" s="8"/>
    </row>
    <row r="262" spans="4:4">
      <c r="D262" s="8"/>
    </row>
    <row r="263" spans="4:4">
      <c r="D263" s="8"/>
    </row>
    <row r="264" spans="4:4">
      <c r="D264" s="8"/>
    </row>
    <row r="265" spans="4:4">
      <c r="D265" s="8"/>
    </row>
    <row r="266" spans="4:4">
      <c r="D266" s="8"/>
    </row>
    <row r="267" spans="4:4">
      <c r="D267" s="8"/>
    </row>
    <row r="268" spans="4:4">
      <c r="D268" s="8"/>
    </row>
    <row r="269" spans="4:4">
      <c r="D269" s="8"/>
    </row>
    <row r="270" spans="4:4">
      <c r="D270" s="8"/>
    </row>
    <row r="271" spans="4:4">
      <c r="D271" s="8"/>
    </row>
    <row r="272" spans="4:4">
      <c r="D272" s="8"/>
    </row>
    <row r="273" spans="4:4">
      <c r="D273" s="8"/>
    </row>
    <row r="274" spans="4:4">
      <c r="D274" s="8"/>
    </row>
    <row r="275" spans="4:4">
      <c r="D275" s="8"/>
    </row>
    <row r="276" spans="4:4">
      <c r="D276" s="8"/>
    </row>
    <row r="277" spans="4:4">
      <c r="D277" s="8"/>
    </row>
    <row r="278" spans="4:4">
      <c r="D278" s="8"/>
    </row>
    <row r="279" spans="4:4">
      <c r="D279" s="8"/>
    </row>
    <row r="280" spans="4:4">
      <c r="D280" s="8"/>
    </row>
    <row r="281" spans="4:4">
      <c r="D281" s="8"/>
    </row>
    <row r="282" spans="4:4">
      <c r="D282" s="8"/>
    </row>
    <row r="283" spans="4:4">
      <c r="D283" s="8"/>
    </row>
    <row r="284" spans="4:4">
      <c r="D284" s="8"/>
    </row>
    <row r="285" spans="4:4">
      <c r="D285" s="8"/>
    </row>
    <row r="286" spans="4:4">
      <c r="D286" s="8"/>
    </row>
    <row r="287" spans="4:4">
      <c r="D287" s="8"/>
    </row>
    <row r="288" spans="4:4">
      <c r="D288" s="8"/>
    </row>
    <row r="289" spans="4:4">
      <c r="D289" s="8"/>
    </row>
    <row r="290" spans="4:4">
      <c r="D290" s="8"/>
    </row>
    <row r="291" spans="4:4">
      <c r="D291" s="8"/>
    </row>
    <row r="292" spans="4:4">
      <c r="D292" s="8"/>
    </row>
    <row r="293" spans="4:4">
      <c r="D293" s="8"/>
    </row>
    <row r="294" spans="4:4">
      <c r="D294" s="8"/>
    </row>
    <row r="295" spans="4:4">
      <c r="D295" s="8"/>
    </row>
    <row r="296" spans="4:4">
      <c r="D296" s="8"/>
    </row>
    <row r="297" spans="4:4">
      <c r="D297" s="8"/>
    </row>
    <row r="298" spans="4:4">
      <c r="D298" s="8"/>
    </row>
    <row r="299" spans="4:4">
      <c r="D299" s="8"/>
    </row>
    <row r="300" spans="4:4">
      <c r="D300" s="8"/>
    </row>
    <row r="301" spans="4:4">
      <c r="D301" s="8"/>
    </row>
    <row r="302" spans="4:4">
      <c r="D302" s="8"/>
    </row>
    <row r="303" spans="4:4">
      <c r="D303" s="8"/>
    </row>
    <row r="304" spans="4:4">
      <c r="D304" s="8"/>
    </row>
    <row r="305" spans="4:4">
      <c r="D305" s="8"/>
    </row>
    <row r="306" spans="4:4">
      <c r="D306" s="8"/>
    </row>
    <row r="307" spans="4:4">
      <c r="D307" s="8"/>
    </row>
    <row r="308" spans="4:4">
      <c r="D308" s="8"/>
    </row>
    <row r="309" spans="4:4">
      <c r="D309" s="8"/>
    </row>
    <row r="310" spans="4:4">
      <c r="D310" s="8"/>
    </row>
    <row r="311" spans="4:4">
      <c r="D311" s="8"/>
    </row>
    <row r="312" spans="4:4">
      <c r="D312" s="8"/>
    </row>
    <row r="313" spans="4:4">
      <c r="D313" s="8"/>
    </row>
    <row r="314" spans="4:4">
      <c r="D314" s="8"/>
    </row>
    <row r="315" spans="4:4">
      <c r="D315" s="8"/>
    </row>
    <row r="316" spans="4:4">
      <c r="D316" s="8"/>
    </row>
    <row r="317" spans="4:4">
      <c r="D317" s="8"/>
    </row>
    <row r="318" spans="4:4">
      <c r="D318" s="8"/>
    </row>
    <row r="319" spans="4:4">
      <c r="D319" s="8"/>
    </row>
    <row r="320" spans="4:4">
      <c r="D320" s="8"/>
    </row>
    <row r="321" spans="4:4">
      <c r="D321" s="8"/>
    </row>
    <row r="322" spans="4:4">
      <c r="D322" s="8"/>
    </row>
    <row r="323" spans="4:4">
      <c r="D323" s="8"/>
    </row>
    <row r="324" spans="4:4">
      <c r="D324" s="8"/>
    </row>
    <row r="325" spans="4:4">
      <c r="D325" s="8"/>
    </row>
    <row r="326" spans="4:4">
      <c r="D326" s="8"/>
    </row>
    <row r="327" spans="4:4">
      <c r="D327" s="8"/>
    </row>
    <row r="328" spans="4:4">
      <c r="D328" s="8"/>
    </row>
    <row r="329" spans="4:4">
      <c r="D329" s="8"/>
    </row>
    <row r="330" spans="4:4">
      <c r="D330" s="8"/>
    </row>
  </sheetData>
  <sheetProtection password="C072" sheet="1" objects="1" scenarios="1" insertRows="0" autoFilter="0"/>
  <mergeCells count="1">
    <mergeCell ref="C4:G4"/>
  </mergeCells>
  <phoneticPr fontId="0" type="noConversion"/>
  <dataValidations count="2">
    <dataValidation type="custom" allowBlank="1" showInputMessage="1" showErrorMessage="1" promptTitle="Minimum FTE Required" prompt="Pre-populated FTE is required minimum staffing level" sqref="AA33 R33 U33 X33 AD33">
      <formula1>R6</formula1>
    </dataValidation>
    <dataValidation type="custom" allowBlank="1" showInputMessage="1" showErrorMessage="1" promptTitle="Minimum FTE Required" prompt="Pre-populated FTE is required minimum staffing level" sqref="R34 AA34 U34 X34 AD34">
      <formula1>R5</formula1>
    </dataValidation>
  </dataValidations>
  <pageMargins left="0.7" right="0.7" top="0.75" bottom="0.75" header="0.3" footer="0.3"/>
  <pageSetup paperSize="5" scale="47" orientation="landscape" r:id="rId1"/>
  <headerFooter>
    <oddFooter>&amp;C&amp;22DRAFT - DO NOT DISTRIBUTE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75"/>
  <sheetViews>
    <sheetView zoomScale="70" zoomScaleNormal="70" workbookViewId="0">
      <selection activeCell="E23" sqref="E23"/>
    </sheetView>
  </sheetViews>
  <sheetFormatPr defaultColWidth="9.140625" defaultRowHeight="12.75" outlineLevelRow="1"/>
  <cols>
    <col min="1" max="2" width="37" style="7" customWidth="1"/>
    <col min="3" max="3" width="1.7109375" style="40" customWidth="1"/>
    <col min="4" max="4" width="19.7109375" style="7" customWidth="1"/>
    <col min="5" max="5" width="18.85546875" style="40" customWidth="1"/>
    <col min="6" max="6" width="18" style="40" customWidth="1"/>
    <col min="7" max="9" width="18.28515625" style="40" customWidth="1"/>
    <col min="10" max="10" width="3" style="7" customWidth="1"/>
    <col min="11" max="16384" width="9.140625" style="7"/>
  </cols>
  <sheetData>
    <row r="1" spans="1:11" ht="13.5" thickBot="1">
      <c r="A1" s="167"/>
      <c r="B1" s="167"/>
      <c r="C1" s="126"/>
      <c r="D1" s="125"/>
      <c r="E1" s="126"/>
      <c r="F1" s="126"/>
      <c r="G1" s="162"/>
      <c r="H1" s="162"/>
      <c r="I1" s="162"/>
      <c r="J1" s="179"/>
    </row>
    <row r="2" spans="1:11" ht="18.75" thickBot="1">
      <c r="A2" s="365" t="str">
        <f>Assumptions!$C$2&amp;" - NON-SALARY BUDGET"</f>
        <v>DCIS Phase In Ford Replacement - NON-SALARY BUDGET</v>
      </c>
      <c r="B2" s="181"/>
      <c r="C2" s="182"/>
      <c r="D2" s="181"/>
      <c r="E2" s="182"/>
      <c r="F2" s="182"/>
      <c r="G2" s="182"/>
      <c r="H2" s="182"/>
      <c r="I2" s="369"/>
      <c r="J2" s="179"/>
    </row>
    <row r="3" spans="1:11" ht="13.5" thickBot="1">
      <c r="D3" s="125"/>
      <c r="E3" s="126"/>
      <c r="F3" s="126"/>
      <c r="G3" s="162"/>
      <c r="H3" s="162"/>
      <c r="I3" s="162"/>
    </row>
    <row r="4" spans="1:11" s="146" customFormat="1" ht="55.5" customHeight="1" thickBot="1">
      <c r="A4" s="567" t="s">
        <v>51</v>
      </c>
      <c r="B4" s="568"/>
      <c r="C4" s="201"/>
      <c r="D4" s="571" t="s">
        <v>1670</v>
      </c>
      <c r="E4" s="568" t="s">
        <v>1665</v>
      </c>
      <c r="F4" s="568" t="s">
        <v>1666</v>
      </c>
      <c r="G4" s="568" t="s">
        <v>1667</v>
      </c>
      <c r="H4" s="568" t="s">
        <v>1668</v>
      </c>
      <c r="I4" s="568" t="s">
        <v>1669</v>
      </c>
      <c r="J4" s="145"/>
      <c r="K4" s="145"/>
    </row>
    <row r="5" spans="1:11" ht="12.75" customHeight="1">
      <c r="A5" s="886" t="s">
        <v>224</v>
      </c>
      <c r="B5" s="887"/>
      <c r="C5" s="164"/>
      <c r="D5" s="406"/>
      <c r="E5" s="54">
        <v>65000</v>
      </c>
      <c r="F5" s="54">
        <v>100000</v>
      </c>
      <c r="G5" s="54">
        <v>100000</v>
      </c>
      <c r="H5" s="54">
        <v>100000</v>
      </c>
      <c r="I5" s="54">
        <v>100000</v>
      </c>
    </row>
    <row r="6" spans="1:11">
      <c r="A6" s="888" t="s">
        <v>1562</v>
      </c>
      <c r="B6" s="889"/>
      <c r="C6" s="164"/>
      <c r="D6" s="407"/>
      <c r="E6" s="42"/>
      <c r="F6" s="42"/>
      <c r="G6" s="42"/>
      <c r="H6" s="42"/>
      <c r="I6" s="99"/>
    </row>
    <row r="7" spans="1:11">
      <c r="A7" s="888" t="s">
        <v>234</v>
      </c>
      <c r="B7" s="889"/>
      <c r="C7" s="164"/>
      <c r="D7" s="407"/>
      <c r="E7" s="42"/>
      <c r="F7" s="42"/>
      <c r="G7" s="42"/>
      <c r="H7" s="42"/>
      <c r="I7" s="99"/>
    </row>
    <row r="8" spans="1:11">
      <c r="A8" s="888" t="s">
        <v>235</v>
      </c>
      <c r="B8" s="889"/>
      <c r="C8" s="164"/>
      <c r="D8" s="407"/>
      <c r="E8" s="42"/>
      <c r="F8" s="42"/>
      <c r="G8" s="42"/>
      <c r="H8" s="42"/>
      <c r="I8" s="99"/>
    </row>
    <row r="9" spans="1:11">
      <c r="A9" s="888" t="s">
        <v>236</v>
      </c>
      <c r="B9" s="889"/>
      <c r="C9" s="164"/>
      <c r="D9" s="407"/>
      <c r="E9" s="42"/>
      <c r="F9" s="42"/>
      <c r="G9" s="42"/>
      <c r="H9" s="42"/>
      <c r="I9" s="99"/>
    </row>
    <row r="10" spans="1:11">
      <c r="A10" s="888" t="s">
        <v>237</v>
      </c>
      <c r="B10" s="889"/>
      <c r="C10" s="164"/>
      <c r="D10" s="407"/>
      <c r="E10" s="42"/>
      <c r="F10" s="42"/>
      <c r="G10" s="42"/>
      <c r="H10" s="42"/>
      <c r="I10" s="99"/>
    </row>
    <row r="11" spans="1:11">
      <c r="A11" s="888" t="s">
        <v>238</v>
      </c>
      <c r="B11" s="889"/>
      <c r="C11" s="164"/>
      <c r="D11" s="407"/>
      <c r="E11" s="42">
        <v>38000</v>
      </c>
      <c r="F11" s="42">
        <v>48000</v>
      </c>
      <c r="G11" s="42">
        <v>48000</v>
      </c>
      <c r="H11" s="42">
        <v>48000</v>
      </c>
      <c r="I11" s="99">
        <v>48000</v>
      </c>
    </row>
    <row r="12" spans="1:11">
      <c r="A12" s="888" t="s">
        <v>240</v>
      </c>
      <c r="B12" s="889"/>
      <c r="C12" s="164"/>
      <c r="D12" s="407"/>
      <c r="E12" s="42"/>
      <c r="F12" s="42"/>
      <c r="G12" s="42"/>
      <c r="H12" s="42"/>
      <c r="I12" s="99"/>
    </row>
    <row r="13" spans="1:11">
      <c r="A13" s="888" t="s">
        <v>239</v>
      </c>
      <c r="B13" s="889"/>
      <c r="C13" s="164"/>
      <c r="D13" s="407"/>
      <c r="E13" s="42"/>
      <c r="F13" s="42"/>
      <c r="G13" s="42"/>
      <c r="H13" s="42"/>
      <c r="I13" s="99"/>
    </row>
    <row r="14" spans="1:11">
      <c r="A14" s="890" t="s">
        <v>241</v>
      </c>
      <c r="B14" s="891"/>
      <c r="C14" s="164"/>
      <c r="D14" s="407"/>
      <c r="E14" s="42"/>
      <c r="F14" s="42"/>
      <c r="G14" s="42"/>
      <c r="H14" s="42"/>
      <c r="I14" s="99"/>
    </row>
    <row r="15" spans="1:11">
      <c r="A15" s="892" t="s">
        <v>1563</v>
      </c>
      <c r="B15" s="891"/>
      <c r="C15" s="164"/>
      <c r="D15" s="311">
        <v>200000</v>
      </c>
      <c r="E15" s="791">
        <f>45418 +2759</f>
        <v>48177</v>
      </c>
      <c r="F15" s="791">
        <f>27804.2999999998 +8596</f>
        <v>36400.299999999799</v>
      </c>
      <c r="G15" s="356">
        <f>54001.3173999995+8778</f>
        <v>62779.317399999498</v>
      </c>
      <c r="H15" s="356">
        <f>2375.88057400006+42837</f>
        <v>45212.880574000061</v>
      </c>
      <c r="I15" s="593">
        <f>45825.5793797401-25357</f>
        <v>20468.579379740098</v>
      </c>
    </row>
    <row r="16" spans="1:11">
      <c r="A16" s="888" t="s">
        <v>1564</v>
      </c>
      <c r="B16" s="889"/>
      <c r="C16" s="164"/>
      <c r="D16" s="407"/>
      <c r="E16" s="42"/>
      <c r="F16" s="42"/>
      <c r="G16" s="42"/>
      <c r="H16" s="42"/>
      <c r="I16" s="99"/>
    </row>
    <row r="17" spans="1:11">
      <c r="A17" s="888" t="s">
        <v>1565</v>
      </c>
      <c r="B17" s="889"/>
      <c r="C17" s="164"/>
      <c r="D17" s="407"/>
      <c r="E17" s="42"/>
      <c r="F17" s="42"/>
      <c r="G17" s="42"/>
      <c r="H17" s="42"/>
      <c r="I17" s="99"/>
    </row>
    <row r="18" spans="1:11">
      <c r="A18" s="888" t="s">
        <v>1757</v>
      </c>
      <c r="B18" s="889"/>
      <c r="C18" s="164"/>
      <c r="D18" s="407"/>
      <c r="E18" s="42">
        <v>35000</v>
      </c>
      <c r="F18" s="42">
        <v>35000</v>
      </c>
      <c r="G18" s="42">
        <v>35000</v>
      </c>
      <c r="H18" s="42">
        <v>35000</v>
      </c>
      <c r="I18" s="42">
        <v>35000</v>
      </c>
    </row>
    <row r="19" spans="1:11">
      <c r="A19" s="890" t="s">
        <v>1566</v>
      </c>
      <c r="B19" s="891"/>
      <c r="C19" s="164"/>
      <c r="D19" s="407"/>
      <c r="E19" s="42"/>
      <c r="F19" s="42"/>
      <c r="G19" s="42"/>
      <c r="H19" s="42"/>
      <c r="I19" s="99"/>
    </row>
    <row r="20" spans="1:11">
      <c r="A20" s="892" t="s">
        <v>1567</v>
      </c>
      <c r="B20" s="891"/>
      <c r="C20" s="164"/>
      <c r="D20" s="311"/>
      <c r="E20" s="356"/>
      <c r="F20" s="356"/>
      <c r="G20" s="356"/>
      <c r="H20" s="356"/>
      <c r="I20" s="593"/>
    </row>
    <row r="21" spans="1:11">
      <c r="A21" s="888" t="s">
        <v>1564</v>
      </c>
      <c r="B21" s="889"/>
      <c r="C21" s="164"/>
      <c r="D21" s="407"/>
      <c r="E21" s="42"/>
      <c r="F21" s="42"/>
      <c r="G21" s="42"/>
      <c r="H21" s="42"/>
      <c r="I21" s="99"/>
    </row>
    <row r="22" spans="1:11" ht="13.5" thickBot="1">
      <c r="A22" s="892" t="s">
        <v>1568</v>
      </c>
      <c r="B22" s="891"/>
      <c r="C22" s="164"/>
      <c r="D22" s="484"/>
      <c r="E22" s="485"/>
      <c r="F22" s="485"/>
      <c r="G22" s="485"/>
      <c r="H22" s="485"/>
      <c r="I22" s="594"/>
    </row>
    <row r="23" spans="1:11" ht="13.5" thickBot="1">
      <c r="A23" s="893" t="s">
        <v>1678</v>
      </c>
      <c r="B23" s="894"/>
      <c r="C23" s="164"/>
      <c r="D23" s="895">
        <f>SUM(D5:D22)</f>
        <v>200000</v>
      </c>
      <c r="E23" s="895">
        <f t="shared" ref="E23:I23" si="0">SUM(E5:E22)</f>
        <v>186177</v>
      </c>
      <c r="F23" s="895">
        <f t="shared" si="0"/>
        <v>219400.29999999981</v>
      </c>
      <c r="G23" s="895">
        <f t="shared" si="0"/>
        <v>245779.31739999951</v>
      </c>
      <c r="H23" s="895">
        <f t="shared" si="0"/>
        <v>228212.88057400007</v>
      </c>
      <c r="I23" s="895">
        <f t="shared" si="0"/>
        <v>203468.57937974011</v>
      </c>
      <c r="J23" s="53"/>
      <c r="K23" s="53"/>
    </row>
    <row r="24" spans="1:11" ht="13.5" outlineLevel="1" thickBot="1">
      <c r="A24" s="147"/>
      <c r="B24" s="147"/>
      <c r="C24" s="278"/>
      <c r="D24" s="207"/>
      <c r="E24" s="66"/>
      <c r="F24" s="66"/>
      <c r="G24" s="66"/>
      <c r="H24" s="66"/>
      <c r="I24" s="66"/>
    </row>
    <row r="25" spans="1:11" outlineLevel="1">
      <c r="A25" s="797"/>
      <c r="B25" s="327"/>
      <c r="C25" s="164"/>
      <c r="D25" s="896" t="s">
        <v>1747</v>
      </c>
      <c r="E25" s="897">
        <v>124522.35840000001</v>
      </c>
      <c r="F25" s="897">
        <v>124522.35840000001</v>
      </c>
      <c r="G25" s="898">
        <v>124522.35840000001</v>
      </c>
      <c r="H25" s="898">
        <v>124522.35840000001</v>
      </c>
      <c r="I25" s="899">
        <v>124522.35840000001</v>
      </c>
    </row>
    <row r="26" spans="1:11" outlineLevel="1">
      <c r="A26" s="324"/>
      <c r="B26" s="325"/>
      <c r="C26" s="164"/>
      <c r="D26" s="900" t="s">
        <v>1748</v>
      </c>
      <c r="E26" s="791">
        <v>93793.569598666654</v>
      </c>
      <c r="F26" s="791">
        <v>93793.569598666654</v>
      </c>
      <c r="G26" s="356">
        <v>93793.569598666654</v>
      </c>
      <c r="H26" s="356">
        <v>93793.569598666654</v>
      </c>
      <c r="I26" s="593">
        <v>93793.569598666654</v>
      </c>
    </row>
    <row r="27" spans="1:11" outlineLevel="1">
      <c r="A27" s="324"/>
      <c r="B27" s="325"/>
      <c r="C27" s="164"/>
      <c r="D27" s="29"/>
      <c r="E27" s="42"/>
      <c r="F27" s="42"/>
      <c r="G27" s="42"/>
      <c r="H27" s="42"/>
      <c r="I27" s="99"/>
    </row>
    <row r="28" spans="1:11" outlineLevel="1">
      <c r="A28" s="324"/>
      <c r="B28" s="325"/>
      <c r="C28" s="164"/>
      <c r="D28" s="29"/>
      <c r="E28" s="42"/>
      <c r="F28" s="42"/>
      <c r="G28" s="42"/>
      <c r="H28" s="42"/>
      <c r="I28" s="99"/>
    </row>
    <row r="29" spans="1:11" outlineLevel="1">
      <c r="A29" s="324"/>
      <c r="B29" s="325"/>
      <c r="C29" s="164"/>
      <c r="D29" s="29"/>
      <c r="E29" s="42"/>
      <c r="F29" s="42"/>
      <c r="G29" s="42"/>
      <c r="H29" s="42"/>
      <c r="I29" s="99"/>
    </row>
    <row r="30" spans="1:11" outlineLevel="1">
      <c r="A30" s="324"/>
      <c r="B30" s="325"/>
      <c r="C30" s="164"/>
      <c r="D30" s="29"/>
      <c r="E30" s="42"/>
      <c r="F30" s="42"/>
      <c r="G30" s="42"/>
      <c r="H30" s="42"/>
      <c r="I30" s="99"/>
    </row>
    <row r="31" spans="1:11" outlineLevel="1">
      <c r="A31" s="324"/>
      <c r="B31" s="325"/>
      <c r="C31" s="164"/>
      <c r="D31" s="29"/>
      <c r="E31" s="42"/>
      <c r="F31" s="42"/>
      <c r="G31" s="42"/>
      <c r="H31" s="42"/>
      <c r="I31" s="99"/>
    </row>
    <row r="32" spans="1:11" outlineLevel="1">
      <c r="A32" s="324"/>
      <c r="B32" s="325"/>
      <c r="C32" s="164"/>
      <c r="D32" s="29"/>
      <c r="E32" s="42"/>
      <c r="F32" s="42"/>
      <c r="G32" s="42"/>
      <c r="H32" s="42"/>
      <c r="I32" s="99"/>
    </row>
    <row r="33" spans="1:9" outlineLevel="1">
      <c r="A33" s="324"/>
      <c r="B33" s="325"/>
      <c r="C33" s="164"/>
      <c r="D33" s="29"/>
      <c r="E33" s="42"/>
      <c r="F33" s="42"/>
      <c r="G33" s="42"/>
      <c r="H33" s="42"/>
      <c r="I33" s="99"/>
    </row>
    <row r="34" spans="1:9" ht="13.5" outlineLevel="1" thickBot="1">
      <c r="A34" s="328"/>
      <c r="B34" s="329"/>
      <c r="C34" s="164"/>
      <c r="D34" s="101"/>
      <c r="E34" s="100"/>
      <c r="F34" s="100"/>
      <c r="G34" s="100"/>
      <c r="H34" s="100"/>
      <c r="I34" s="595"/>
    </row>
    <row r="35" spans="1:9" ht="13.5" outlineLevel="1" thickBot="1">
      <c r="A35" s="573" t="s">
        <v>1677</v>
      </c>
      <c r="B35" s="574"/>
      <c r="C35" s="164"/>
      <c r="D35" s="575">
        <f>SUM(D25:D34)</f>
        <v>0</v>
      </c>
      <c r="E35" s="575">
        <f t="shared" ref="E35:I35" si="1">SUM(E25:E34)</f>
        <v>218315.92799866665</v>
      </c>
      <c r="F35" s="575">
        <f t="shared" si="1"/>
        <v>218315.92799866665</v>
      </c>
      <c r="G35" s="575">
        <f t="shared" si="1"/>
        <v>218315.92799866665</v>
      </c>
      <c r="H35" s="575">
        <f t="shared" si="1"/>
        <v>218315.92799866665</v>
      </c>
      <c r="I35" s="575">
        <f t="shared" si="1"/>
        <v>218315.92799866665</v>
      </c>
    </row>
    <row r="36" spans="1:9" ht="13.5" thickBot="1">
      <c r="A36" s="147"/>
      <c r="B36" s="147"/>
      <c r="C36" s="164"/>
      <c r="D36" s="207"/>
      <c r="E36" s="66"/>
      <c r="F36" s="66"/>
      <c r="G36" s="66"/>
      <c r="H36" s="66"/>
      <c r="I36" s="66"/>
    </row>
    <row r="37" spans="1:9" ht="13.5" thickBot="1">
      <c r="A37" s="573" t="s">
        <v>1532</v>
      </c>
      <c r="B37" s="574"/>
      <c r="C37" s="164"/>
      <c r="D37" s="575">
        <f t="shared" ref="D37:I37" si="2">D35+D23</f>
        <v>200000</v>
      </c>
      <c r="E37" s="576">
        <f t="shared" si="2"/>
        <v>404492.92799866665</v>
      </c>
      <c r="F37" s="576">
        <f t="shared" si="2"/>
        <v>437716.22799866647</v>
      </c>
      <c r="G37" s="592">
        <f t="shared" si="2"/>
        <v>464095.24539866613</v>
      </c>
      <c r="H37" s="576">
        <f t="shared" si="2"/>
        <v>446528.80857266672</v>
      </c>
      <c r="I37" s="591">
        <f t="shared" si="2"/>
        <v>421784.50737840676</v>
      </c>
    </row>
    <row r="38" spans="1:9">
      <c r="C38" s="41"/>
    </row>
    <row r="39" spans="1:9">
      <c r="C39" s="41"/>
    </row>
    <row r="40" spans="1:9">
      <c r="C40" s="41"/>
    </row>
    <row r="41" spans="1:9">
      <c r="C41" s="41"/>
    </row>
    <row r="42" spans="1:9">
      <c r="C42" s="41"/>
    </row>
    <row r="43" spans="1:9">
      <c r="C43" s="41"/>
    </row>
    <row r="44" spans="1:9">
      <c r="C44" s="41"/>
    </row>
    <row r="45" spans="1:9">
      <c r="C45" s="41"/>
    </row>
    <row r="46" spans="1:9">
      <c r="C46" s="41"/>
    </row>
    <row r="47" spans="1:9">
      <c r="C47" s="41"/>
    </row>
    <row r="48" spans="1:9">
      <c r="C48" s="41"/>
    </row>
    <row r="49" spans="3:3">
      <c r="C49" s="41"/>
    </row>
    <row r="50" spans="3:3">
      <c r="C50" s="41"/>
    </row>
    <row r="51" spans="3:3">
      <c r="C51" s="41"/>
    </row>
    <row r="52" spans="3:3">
      <c r="C52" s="41"/>
    </row>
    <row r="53" spans="3:3">
      <c r="C53" s="41"/>
    </row>
    <row r="54" spans="3:3">
      <c r="C54" s="41"/>
    </row>
    <row r="55" spans="3:3">
      <c r="C55" s="41"/>
    </row>
    <row r="56" spans="3:3">
      <c r="C56" s="41"/>
    </row>
    <row r="57" spans="3:3">
      <c r="C57" s="41"/>
    </row>
    <row r="58" spans="3:3">
      <c r="C58" s="41"/>
    </row>
    <row r="59" spans="3:3">
      <c r="C59" s="41"/>
    </row>
    <row r="60" spans="3:3">
      <c r="C60" s="41"/>
    </row>
    <row r="61" spans="3:3">
      <c r="C61" s="41"/>
    </row>
    <row r="62" spans="3:3">
      <c r="C62" s="41"/>
    </row>
    <row r="63" spans="3:3">
      <c r="C63" s="41"/>
    </row>
    <row r="64" spans="3:3">
      <c r="C64" s="41"/>
    </row>
    <row r="65" spans="3:3">
      <c r="C65" s="41"/>
    </row>
    <row r="66" spans="3:3">
      <c r="C66" s="41"/>
    </row>
    <row r="67" spans="3:3">
      <c r="C67" s="41"/>
    </row>
    <row r="68" spans="3:3">
      <c r="C68" s="41"/>
    </row>
    <row r="69" spans="3:3">
      <c r="C69" s="41"/>
    </row>
    <row r="70" spans="3:3">
      <c r="C70" s="41"/>
    </row>
    <row r="71" spans="3:3">
      <c r="C71" s="41"/>
    </row>
    <row r="72" spans="3:3">
      <c r="C72" s="41"/>
    </row>
    <row r="73" spans="3:3">
      <c r="C73" s="41"/>
    </row>
    <row r="74" spans="3:3">
      <c r="C74" s="41"/>
    </row>
    <row r="75" spans="3:3">
      <c r="C75" s="41"/>
    </row>
    <row r="76" spans="3:3">
      <c r="C76" s="41"/>
    </row>
    <row r="77" spans="3:3">
      <c r="C77" s="41"/>
    </row>
    <row r="78" spans="3:3">
      <c r="C78" s="41"/>
    </row>
    <row r="79" spans="3:3">
      <c r="C79" s="41"/>
    </row>
    <row r="80" spans="3:3">
      <c r="C80" s="41"/>
    </row>
    <row r="81" spans="3:3">
      <c r="C81" s="41"/>
    </row>
    <row r="82" spans="3:3">
      <c r="C82" s="41"/>
    </row>
    <row r="83" spans="3:3">
      <c r="C83" s="41"/>
    </row>
    <row r="84" spans="3:3">
      <c r="C84" s="41"/>
    </row>
    <row r="85" spans="3:3">
      <c r="C85" s="41"/>
    </row>
    <row r="86" spans="3:3">
      <c r="C86" s="41"/>
    </row>
    <row r="87" spans="3:3">
      <c r="C87" s="41"/>
    </row>
    <row r="88" spans="3:3">
      <c r="C88" s="41"/>
    </row>
    <row r="89" spans="3:3">
      <c r="C89" s="41"/>
    </row>
    <row r="90" spans="3:3">
      <c r="C90" s="41"/>
    </row>
    <row r="91" spans="3:3">
      <c r="C91" s="41"/>
    </row>
    <row r="92" spans="3:3">
      <c r="C92" s="41"/>
    </row>
    <row r="93" spans="3:3">
      <c r="C93" s="41"/>
    </row>
    <row r="94" spans="3:3">
      <c r="C94" s="41"/>
    </row>
    <row r="95" spans="3:3">
      <c r="C95" s="41"/>
    </row>
    <row r="96" spans="3:3">
      <c r="C96" s="41"/>
    </row>
    <row r="97" spans="3:3">
      <c r="C97" s="41"/>
    </row>
    <row r="98" spans="3:3">
      <c r="C98" s="41"/>
    </row>
    <row r="99" spans="3:3">
      <c r="C99" s="41"/>
    </row>
    <row r="100" spans="3:3">
      <c r="C100" s="41"/>
    </row>
    <row r="101" spans="3:3">
      <c r="C101" s="41"/>
    </row>
    <row r="102" spans="3:3">
      <c r="C102" s="41"/>
    </row>
    <row r="103" spans="3:3">
      <c r="C103" s="41"/>
    </row>
    <row r="104" spans="3:3">
      <c r="C104" s="41"/>
    </row>
    <row r="105" spans="3:3">
      <c r="C105" s="41"/>
    </row>
    <row r="106" spans="3:3">
      <c r="C106" s="41"/>
    </row>
    <row r="107" spans="3:3">
      <c r="C107" s="41"/>
    </row>
    <row r="108" spans="3:3">
      <c r="C108" s="41"/>
    </row>
    <row r="109" spans="3:3">
      <c r="C109" s="41"/>
    </row>
    <row r="110" spans="3:3">
      <c r="C110" s="41"/>
    </row>
    <row r="111" spans="3:3">
      <c r="C111" s="41"/>
    </row>
    <row r="112" spans="3:3">
      <c r="C112" s="41"/>
    </row>
    <row r="113" spans="3:9">
      <c r="C113" s="41"/>
    </row>
    <row r="114" spans="3:9">
      <c r="C114" s="41"/>
    </row>
    <row r="115" spans="3:9">
      <c r="C115" s="41"/>
    </row>
    <row r="116" spans="3:9">
      <c r="C116" s="41"/>
    </row>
    <row r="117" spans="3:9">
      <c r="C117" s="41"/>
    </row>
    <row r="118" spans="3:9">
      <c r="C118" s="41"/>
    </row>
    <row r="119" spans="3:9">
      <c r="C119" s="41"/>
    </row>
    <row r="120" spans="3:9">
      <c r="C120" s="41"/>
    </row>
    <row r="121" spans="3:9">
      <c r="C121" s="41"/>
    </row>
    <row r="122" spans="3:9">
      <c r="C122" s="41"/>
    </row>
    <row r="123" spans="3:9">
      <c r="C123" s="41"/>
    </row>
    <row r="124" spans="3:9">
      <c r="C124" s="41"/>
    </row>
    <row r="125" spans="3:9">
      <c r="C125" s="41"/>
    </row>
    <row r="126" spans="3:9">
      <c r="C126" s="41"/>
      <c r="E126" s="41"/>
      <c r="F126" s="41"/>
      <c r="G126" s="41"/>
      <c r="H126" s="41"/>
      <c r="I126" s="41"/>
    </row>
    <row r="127" spans="3:9">
      <c r="C127" s="41"/>
      <c r="E127" s="41"/>
      <c r="F127" s="41"/>
      <c r="G127" s="41"/>
      <c r="H127" s="41"/>
      <c r="I127" s="41"/>
    </row>
    <row r="128" spans="3:9">
      <c r="C128" s="41"/>
      <c r="E128" s="41"/>
      <c r="F128" s="41"/>
      <c r="G128" s="41"/>
      <c r="H128" s="41"/>
      <c r="I128" s="41"/>
    </row>
    <row r="129" spans="3:9">
      <c r="C129" s="41"/>
      <c r="E129" s="41"/>
      <c r="F129" s="41"/>
      <c r="G129" s="41"/>
      <c r="H129" s="41"/>
      <c r="I129" s="41"/>
    </row>
    <row r="130" spans="3:9">
      <c r="C130" s="41"/>
      <c r="E130" s="41"/>
      <c r="F130" s="41"/>
      <c r="G130" s="41"/>
      <c r="H130" s="41"/>
      <c r="I130" s="41"/>
    </row>
    <row r="131" spans="3:9">
      <c r="C131" s="41"/>
      <c r="E131" s="41"/>
      <c r="F131" s="41"/>
      <c r="G131" s="41"/>
      <c r="H131" s="41"/>
      <c r="I131" s="41"/>
    </row>
    <row r="132" spans="3:9">
      <c r="C132" s="41"/>
      <c r="E132" s="41"/>
      <c r="F132" s="41"/>
      <c r="G132" s="41"/>
      <c r="H132" s="41"/>
      <c r="I132" s="41"/>
    </row>
    <row r="133" spans="3:9">
      <c r="C133" s="41"/>
      <c r="E133" s="41"/>
      <c r="F133" s="41"/>
      <c r="G133" s="41"/>
      <c r="H133" s="41"/>
      <c r="I133" s="41"/>
    </row>
    <row r="134" spans="3:9">
      <c r="C134" s="41"/>
      <c r="E134" s="41"/>
      <c r="F134" s="41"/>
      <c r="G134" s="41"/>
      <c r="H134" s="41"/>
      <c r="I134" s="41"/>
    </row>
    <row r="135" spans="3:9">
      <c r="C135" s="41"/>
      <c r="E135" s="41"/>
      <c r="F135" s="41"/>
      <c r="G135" s="41"/>
      <c r="H135" s="41"/>
      <c r="I135" s="41"/>
    </row>
    <row r="136" spans="3:9">
      <c r="C136" s="41"/>
      <c r="E136" s="41"/>
      <c r="F136" s="41"/>
      <c r="G136" s="41"/>
      <c r="H136" s="41"/>
      <c r="I136" s="41"/>
    </row>
    <row r="137" spans="3:9">
      <c r="C137" s="41"/>
      <c r="E137" s="41"/>
      <c r="F137" s="41"/>
      <c r="G137" s="41"/>
      <c r="H137" s="41"/>
      <c r="I137" s="41"/>
    </row>
    <row r="138" spans="3:9">
      <c r="C138" s="41"/>
      <c r="E138" s="41"/>
      <c r="F138" s="41"/>
      <c r="G138" s="41"/>
      <c r="H138" s="41"/>
      <c r="I138" s="41"/>
    </row>
    <row r="139" spans="3:9">
      <c r="C139" s="41"/>
      <c r="E139" s="41"/>
      <c r="F139" s="41"/>
      <c r="G139" s="41"/>
      <c r="H139" s="41"/>
      <c r="I139" s="41"/>
    </row>
    <row r="140" spans="3:9">
      <c r="C140" s="41"/>
      <c r="E140" s="41"/>
      <c r="F140" s="41"/>
      <c r="G140" s="41"/>
      <c r="H140" s="41"/>
      <c r="I140" s="41"/>
    </row>
    <row r="141" spans="3:9">
      <c r="C141" s="41"/>
      <c r="E141" s="41"/>
      <c r="F141" s="41"/>
      <c r="G141" s="41"/>
      <c r="H141" s="41"/>
      <c r="I141" s="41"/>
    </row>
    <row r="142" spans="3:9">
      <c r="C142" s="41"/>
      <c r="E142" s="41"/>
      <c r="F142" s="41"/>
      <c r="G142" s="41"/>
      <c r="H142" s="41"/>
      <c r="I142" s="41"/>
    </row>
    <row r="143" spans="3:9">
      <c r="C143" s="41"/>
      <c r="E143" s="41"/>
      <c r="F143" s="41"/>
      <c r="G143" s="41"/>
      <c r="H143" s="41"/>
      <c r="I143" s="41"/>
    </row>
    <row r="144" spans="3:9">
      <c r="C144" s="41"/>
      <c r="E144" s="41"/>
      <c r="F144" s="41"/>
      <c r="G144" s="41"/>
      <c r="H144" s="41"/>
      <c r="I144" s="41"/>
    </row>
    <row r="145" spans="3:9">
      <c r="C145" s="41"/>
      <c r="E145" s="41"/>
      <c r="F145" s="41"/>
      <c r="G145" s="41"/>
      <c r="H145" s="41"/>
      <c r="I145" s="41"/>
    </row>
    <row r="146" spans="3:9">
      <c r="C146" s="41"/>
      <c r="E146" s="41"/>
      <c r="F146" s="41"/>
      <c r="G146" s="41"/>
      <c r="H146" s="41"/>
      <c r="I146" s="41"/>
    </row>
    <row r="147" spans="3:9">
      <c r="C147" s="41"/>
      <c r="E147" s="41"/>
      <c r="F147" s="41"/>
      <c r="G147" s="41"/>
      <c r="H147" s="41"/>
      <c r="I147" s="41"/>
    </row>
    <row r="148" spans="3:9">
      <c r="C148" s="41"/>
      <c r="E148" s="41"/>
      <c r="F148" s="41"/>
      <c r="G148" s="41"/>
      <c r="H148" s="41"/>
      <c r="I148" s="41"/>
    </row>
    <row r="149" spans="3:9">
      <c r="C149" s="41"/>
      <c r="E149" s="41"/>
      <c r="F149" s="41"/>
      <c r="G149" s="41"/>
      <c r="H149" s="41"/>
      <c r="I149" s="41"/>
    </row>
    <row r="150" spans="3:9">
      <c r="C150" s="41"/>
      <c r="E150" s="41"/>
      <c r="F150" s="41"/>
      <c r="G150" s="41"/>
      <c r="H150" s="41"/>
      <c r="I150" s="41"/>
    </row>
    <row r="151" spans="3:9">
      <c r="C151" s="41"/>
      <c r="E151" s="41"/>
      <c r="F151" s="41"/>
      <c r="G151" s="41"/>
      <c r="H151" s="41"/>
      <c r="I151" s="41"/>
    </row>
    <row r="152" spans="3:9">
      <c r="C152" s="41"/>
      <c r="E152" s="41"/>
      <c r="F152" s="41"/>
      <c r="G152" s="41"/>
      <c r="H152" s="41"/>
      <c r="I152" s="41"/>
    </row>
    <row r="153" spans="3:9">
      <c r="C153" s="41"/>
      <c r="E153" s="41"/>
      <c r="F153" s="41"/>
      <c r="G153" s="41"/>
      <c r="H153" s="41"/>
      <c r="I153" s="41"/>
    </row>
    <row r="154" spans="3:9">
      <c r="C154" s="41"/>
      <c r="E154" s="41"/>
      <c r="F154" s="41"/>
      <c r="G154" s="41"/>
      <c r="H154" s="41"/>
      <c r="I154" s="41"/>
    </row>
    <row r="155" spans="3:9">
      <c r="C155" s="41"/>
      <c r="E155" s="41"/>
      <c r="F155" s="41"/>
      <c r="G155" s="41"/>
      <c r="H155" s="41"/>
      <c r="I155" s="41"/>
    </row>
    <row r="156" spans="3:9">
      <c r="C156" s="41"/>
      <c r="E156" s="41"/>
      <c r="F156" s="41"/>
      <c r="G156" s="41"/>
      <c r="H156" s="41"/>
      <c r="I156" s="41"/>
    </row>
    <row r="157" spans="3:9">
      <c r="C157" s="41"/>
      <c r="E157" s="41"/>
      <c r="F157" s="41"/>
      <c r="G157" s="41"/>
      <c r="H157" s="41"/>
      <c r="I157" s="41"/>
    </row>
    <row r="158" spans="3:9">
      <c r="C158" s="41"/>
      <c r="E158" s="41"/>
      <c r="F158" s="41"/>
      <c r="G158" s="41"/>
      <c r="H158" s="41"/>
      <c r="I158" s="41"/>
    </row>
    <row r="159" spans="3:9">
      <c r="C159" s="41"/>
      <c r="E159" s="41"/>
      <c r="F159" s="41"/>
      <c r="G159" s="41"/>
      <c r="H159" s="41"/>
      <c r="I159" s="41"/>
    </row>
    <row r="160" spans="3:9">
      <c r="C160" s="41"/>
      <c r="E160" s="41"/>
      <c r="F160" s="41"/>
      <c r="G160" s="41"/>
      <c r="H160" s="41"/>
      <c r="I160" s="41"/>
    </row>
    <row r="161" spans="3:9">
      <c r="C161" s="41"/>
      <c r="E161" s="41"/>
      <c r="F161" s="41"/>
      <c r="G161" s="41"/>
      <c r="H161" s="41"/>
      <c r="I161" s="41"/>
    </row>
    <row r="162" spans="3:9">
      <c r="C162" s="41"/>
      <c r="E162" s="41"/>
      <c r="F162" s="41"/>
      <c r="G162" s="41"/>
      <c r="H162" s="41"/>
      <c r="I162" s="41"/>
    </row>
    <row r="163" spans="3:9">
      <c r="C163" s="41"/>
      <c r="E163" s="41"/>
      <c r="F163" s="41"/>
      <c r="G163" s="41"/>
      <c r="H163" s="41"/>
      <c r="I163" s="41"/>
    </row>
    <row r="164" spans="3:9">
      <c r="C164" s="41"/>
      <c r="E164" s="41"/>
      <c r="F164" s="41"/>
      <c r="G164" s="41"/>
      <c r="H164" s="41"/>
      <c r="I164" s="41"/>
    </row>
    <row r="165" spans="3:9">
      <c r="C165" s="41"/>
      <c r="E165" s="41"/>
      <c r="F165" s="41"/>
      <c r="G165" s="41"/>
      <c r="H165" s="41"/>
      <c r="I165" s="41"/>
    </row>
    <row r="166" spans="3:9">
      <c r="C166" s="41"/>
      <c r="E166" s="41"/>
      <c r="F166" s="41"/>
      <c r="G166" s="41"/>
      <c r="H166" s="41"/>
      <c r="I166" s="41"/>
    </row>
    <row r="167" spans="3:9">
      <c r="C167" s="41"/>
      <c r="E167" s="41"/>
      <c r="F167" s="41"/>
      <c r="G167" s="41"/>
      <c r="H167" s="41"/>
      <c r="I167" s="41"/>
    </row>
    <row r="168" spans="3:9">
      <c r="C168" s="41"/>
      <c r="E168" s="41"/>
      <c r="F168" s="41"/>
      <c r="G168" s="41"/>
      <c r="H168" s="41"/>
      <c r="I168" s="41"/>
    </row>
    <row r="169" spans="3:9">
      <c r="C169" s="41"/>
      <c r="E169" s="41"/>
      <c r="F169" s="41"/>
      <c r="G169" s="41"/>
      <c r="H169" s="41"/>
      <c r="I169" s="41"/>
    </row>
    <row r="170" spans="3:9">
      <c r="C170" s="41"/>
      <c r="E170" s="41"/>
      <c r="F170" s="41"/>
      <c r="G170" s="41"/>
      <c r="H170" s="41"/>
      <c r="I170" s="41"/>
    </row>
    <row r="171" spans="3:9">
      <c r="C171" s="41"/>
      <c r="E171" s="41"/>
      <c r="F171" s="41"/>
      <c r="G171" s="41"/>
      <c r="H171" s="41"/>
      <c r="I171" s="41"/>
    </row>
    <row r="172" spans="3:9">
      <c r="C172" s="41"/>
      <c r="E172" s="41"/>
      <c r="F172" s="41"/>
      <c r="G172" s="41"/>
      <c r="H172" s="41"/>
      <c r="I172" s="41"/>
    </row>
    <row r="173" spans="3:9">
      <c r="C173" s="41"/>
      <c r="E173" s="41"/>
      <c r="F173" s="41"/>
      <c r="G173" s="41"/>
      <c r="H173" s="41"/>
      <c r="I173" s="41"/>
    </row>
    <row r="174" spans="3:9">
      <c r="C174" s="41"/>
      <c r="E174" s="41"/>
      <c r="F174" s="41"/>
      <c r="G174" s="41"/>
      <c r="H174" s="41"/>
      <c r="I174" s="41"/>
    </row>
    <row r="175" spans="3:9">
      <c r="C175" s="41"/>
      <c r="E175" s="41"/>
      <c r="F175" s="41"/>
      <c r="G175" s="41"/>
      <c r="H175" s="41"/>
      <c r="I175" s="41"/>
    </row>
  </sheetData>
  <sheetProtection password="C072" sheet="1" objects="1" scenarios="1" insertRows="0" autoFilter="0"/>
  <phoneticPr fontId="0" type="noConversion"/>
  <dataValidations count="1">
    <dataValidation type="textLength" operator="equal" allowBlank="1" showInputMessage="1" showErrorMessage="1" sqref="A25:B34">
      <formula1>20</formula1>
    </dataValidation>
  </dataValidations>
  <pageMargins left="0.7" right="0.7" top="0.75" bottom="0.75" header="0.3" footer="0.3"/>
  <pageSetup paperSize="5" scale="87" orientation="landscape" r:id="rId1"/>
  <headerFooter>
    <oddFooter>&amp;C&amp;22DRAFT - DO NOT DISTRIBUTE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8"/>
  <sheetViews>
    <sheetView tabSelected="1" zoomScale="70" zoomScaleNormal="70" workbookViewId="0">
      <selection activeCell="B42" sqref="B42"/>
    </sheetView>
  </sheetViews>
  <sheetFormatPr defaultColWidth="9.140625" defaultRowHeight="12.75"/>
  <cols>
    <col min="1" max="2" width="37" style="7" customWidth="1"/>
    <col min="3" max="3" width="1.7109375" style="40" customWidth="1"/>
    <col min="4" max="4" width="19.7109375" style="7" customWidth="1"/>
    <col min="5" max="5" width="18.85546875" style="40" customWidth="1"/>
    <col min="6" max="6" width="18" style="40" customWidth="1"/>
    <col min="7" max="9" width="18.28515625" style="40" customWidth="1"/>
    <col min="10" max="16384" width="9.140625" style="7"/>
  </cols>
  <sheetData>
    <row r="1" spans="1:9" ht="13.5" thickBot="1">
      <c r="A1" s="167"/>
      <c r="B1" s="167"/>
      <c r="C1" s="126"/>
      <c r="D1" s="125"/>
      <c r="E1" s="126"/>
      <c r="F1" s="126"/>
      <c r="G1" s="162"/>
      <c r="H1" s="162"/>
      <c r="I1" s="162"/>
    </row>
    <row r="2" spans="1:9" ht="18.75" thickBot="1">
      <c r="A2" s="365" t="str">
        <f>Assumptions!C2</f>
        <v>DCIS Phase In Ford Replacement</v>
      </c>
      <c r="B2" s="181"/>
      <c r="C2" s="182"/>
      <c r="D2" s="181"/>
      <c r="E2" s="182"/>
      <c r="F2" s="182"/>
      <c r="G2" s="182"/>
      <c r="H2" s="182"/>
      <c r="I2" s="369"/>
    </row>
    <row r="3" spans="1:9" ht="13.5" thickBot="1">
      <c r="D3" s="125"/>
      <c r="E3" s="126"/>
      <c r="F3" s="126"/>
      <c r="G3" s="162"/>
      <c r="H3" s="162"/>
      <c r="I3" s="162"/>
    </row>
    <row r="4" spans="1:9" s="146" customFormat="1" ht="55.5" customHeight="1" thickBot="1">
      <c r="A4" s="567" t="s">
        <v>51</v>
      </c>
      <c r="B4" s="568"/>
      <c r="C4" s="201"/>
      <c r="D4" s="571" t="s">
        <v>1670</v>
      </c>
      <c r="E4" s="568" t="s">
        <v>1665</v>
      </c>
      <c r="F4" s="568" t="s">
        <v>1666</v>
      </c>
      <c r="G4" s="568" t="s">
        <v>1667</v>
      </c>
      <c r="H4" s="568" t="s">
        <v>1668</v>
      </c>
      <c r="I4" s="568" t="s">
        <v>1669</v>
      </c>
    </row>
    <row r="5" spans="1:9" ht="6.75" customHeight="1" thickBot="1">
      <c r="A5" s="23"/>
      <c r="B5" s="23"/>
      <c r="C5" s="164"/>
      <c r="D5" s="207"/>
      <c r="E5" s="164"/>
      <c r="F5" s="164"/>
      <c r="G5" s="164"/>
      <c r="H5" s="164"/>
      <c r="I5" s="164"/>
    </row>
    <row r="6" spans="1:9" s="31" customFormat="1" ht="15.75" customHeight="1" thickBot="1">
      <c r="A6" s="569" t="s">
        <v>1751</v>
      </c>
      <c r="B6" s="570"/>
      <c r="C6" s="210"/>
      <c r="D6" s="572">
        <f>Revenue!D50</f>
        <v>200000</v>
      </c>
      <c r="E6" s="572">
        <f>Revenue!E50</f>
        <v>1866602.9279986667</v>
      </c>
      <c r="F6" s="572">
        <f>Revenue!F50</f>
        <v>3304677.2279986665</v>
      </c>
      <c r="G6" s="572">
        <f>Revenue!G50</f>
        <v>3359724.2453986662</v>
      </c>
      <c r="H6" s="572">
        <f>Revenue!H50</f>
        <v>3371115.8085726667</v>
      </c>
      <c r="I6" s="572">
        <f>Revenue!I50</f>
        <v>3340697.5073784068</v>
      </c>
    </row>
    <row r="7" spans="1:9" s="31" customFormat="1" ht="15.75" customHeight="1" thickBot="1">
      <c r="A7" s="577" t="s">
        <v>1531</v>
      </c>
      <c r="B7" s="570"/>
      <c r="C7" s="210"/>
      <c r="D7" s="216">
        <f t="shared" ref="D7:I7" si="0">D6-D20</f>
        <v>0</v>
      </c>
      <c r="E7" s="216">
        <f t="shared" si="0"/>
        <v>0</v>
      </c>
      <c r="F7" s="216">
        <f t="shared" si="0"/>
        <v>0</v>
      </c>
      <c r="G7" s="216">
        <f t="shared" si="0"/>
        <v>0</v>
      </c>
      <c r="H7" s="216">
        <f t="shared" si="0"/>
        <v>0</v>
      </c>
      <c r="I7" s="216">
        <f t="shared" si="0"/>
        <v>0</v>
      </c>
    </row>
    <row r="8" spans="1:9" ht="6.75" customHeight="1">
      <c r="A8" s="23"/>
      <c r="B8" s="23"/>
      <c r="C8" s="164"/>
      <c r="D8" s="207"/>
      <c r="E8" s="164"/>
      <c r="F8" s="164"/>
      <c r="G8" s="164"/>
      <c r="H8" s="164"/>
      <c r="I8" s="164"/>
    </row>
    <row r="9" spans="1:9" ht="6" customHeight="1" thickBot="1">
      <c r="A9" s="23"/>
      <c r="B9" s="23"/>
      <c r="C9" s="164"/>
      <c r="D9" s="207"/>
      <c r="E9" s="164"/>
      <c r="F9" s="164"/>
      <c r="G9" s="164"/>
      <c r="H9" s="164"/>
      <c r="I9" s="164"/>
    </row>
    <row r="10" spans="1:9" ht="15" customHeight="1">
      <c r="A10" s="578" t="s">
        <v>284</v>
      </c>
      <c r="B10" s="579"/>
      <c r="C10" s="164"/>
      <c r="D10" s="582">
        <f>'Staffing Tool'!P62</f>
        <v>0</v>
      </c>
      <c r="E10" s="583">
        <f>'Staffing Tool'!S62</f>
        <v>255672</v>
      </c>
      <c r="F10" s="583">
        <f>'Staffing Tool'!V62</f>
        <v>258229</v>
      </c>
      <c r="G10" s="583">
        <f>'Staffing Tool'!Y62</f>
        <v>260810</v>
      </c>
      <c r="H10" s="583">
        <f>'Staffing Tool'!AB62</f>
        <v>263419</v>
      </c>
      <c r="I10" s="584">
        <f>'Staffing Tool'!AE62</f>
        <v>266054</v>
      </c>
    </row>
    <row r="11" spans="1:9" ht="15" customHeight="1">
      <c r="A11" s="580" t="s">
        <v>285</v>
      </c>
      <c r="B11" s="581"/>
      <c r="C11" s="164"/>
      <c r="D11" s="585">
        <f>'Staffing Tool'!P38</f>
        <v>0</v>
      </c>
      <c r="E11" s="586">
        <f>'Staffing Tool'!S38</f>
        <v>1037781</v>
      </c>
      <c r="F11" s="586">
        <f>'Staffing Tool'!V38</f>
        <v>2147116</v>
      </c>
      <c r="G11" s="586">
        <f>'Staffing Tool'!Y38</f>
        <v>2168587</v>
      </c>
      <c r="H11" s="586">
        <f>'Staffing Tool'!AB38</f>
        <v>2190273</v>
      </c>
      <c r="I11" s="587">
        <f>'Staffing Tool'!AE38</f>
        <v>2212175</v>
      </c>
    </row>
    <row r="12" spans="1:9" ht="15" customHeight="1">
      <c r="A12" s="580" t="s">
        <v>286</v>
      </c>
      <c r="B12" s="581"/>
      <c r="C12" s="164"/>
      <c r="D12" s="585">
        <f>'Staffing Tool'!P55</f>
        <v>0</v>
      </c>
      <c r="E12" s="586">
        <f>'Staffing Tool'!S55</f>
        <v>93845</v>
      </c>
      <c r="F12" s="586">
        <f>'Staffing Tool'!V55</f>
        <v>386055</v>
      </c>
      <c r="G12" s="586">
        <f>'Staffing Tool'!Y55</f>
        <v>389916</v>
      </c>
      <c r="H12" s="586">
        <f>'Staffing Tool'!AB55</f>
        <v>393816</v>
      </c>
      <c r="I12" s="587">
        <f>'Staffing Tool'!AE55</f>
        <v>362835</v>
      </c>
    </row>
    <row r="13" spans="1:9" ht="15" customHeight="1" thickBot="1">
      <c r="A13" s="580" t="s">
        <v>288</v>
      </c>
      <c r="B13" s="581"/>
      <c r="C13" s="164"/>
      <c r="D13" s="588">
        <f>'Staffing Tool'!P77</f>
        <v>0</v>
      </c>
      <c r="E13" s="589">
        <f>'Staffing Tool'!S77</f>
        <v>29362</v>
      </c>
      <c r="F13" s="589">
        <f>'Staffing Tool'!V77</f>
        <v>29656</v>
      </c>
      <c r="G13" s="589">
        <f>'Staffing Tool'!Y77</f>
        <v>29952</v>
      </c>
      <c r="H13" s="589">
        <f>'Staffing Tool'!AB77</f>
        <v>30252</v>
      </c>
      <c r="I13" s="590">
        <f>'Staffing Tool'!AE77</f>
        <v>30554</v>
      </c>
    </row>
    <row r="14" spans="1:9" ht="13.5" thickBot="1">
      <c r="A14" s="798" t="s">
        <v>245</v>
      </c>
      <c r="B14" s="574"/>
      <c r="C14" s="164"/>
      <c r="D14" s="575">
        <f t="shared" ref="D14:I14" si="1">SUM(D10:D13)</f>
        <v>0</v>
      </c>
      <c r="E14" s="576">
        <f t="shared" si="1"/>
        <v>1416660</v>
      </c>
      <c r="F14" s="576">
        <f t="shared" si="1"/>
        <v>2821056</v>
      </c>
      <c r="G14" s="592">
        <f t="shared" si="1"/>
        <v>2849265</v>
      </c>
      <c r="H14" s="592">
        <f t="shared" si="1"/>
        <v>2877760</v>
      </c>
      <c r="I14" s="591">
        <f t="shared" si="1"/>
        <v>2871618</v>
      </c>
    </row>
    <row r="15" spans="1:9" ht="13.5" thickBot="1">
      <c r="A15" s="24"/>
      <c r="B15" s="24"/>
      <c r="C15" s="164"/>
      <c r="D15" s="226"/>
      <c r="E15" s="252"/>
      <c r="F15" s="252"/>
      <c r="G15" s="252"/>
      <c r="H15" s="252"/>
      <c r="I15" s="252"/>
    </row>
    <row r="16" spans="1:9" ht="13.5" thickBot="1">
      <c r="A16" s="798" t="s">
        <v>246</v>
      </c>
      <c r="B16" s="574"/>
      <c r="C16" s="164"/>
      <c r="D16" s="575">
        <f>'Staffing Tool'!P19</f>
        <v>0</v>
      </c>
      <c r="E16" s="576">
        <f>'Staffing Tool'!S19</f>
        <v>45450</v>
      </c>
      <c r="F16" s="576">
        <f>'Staffing Tool'!V19</f>
        <v>45905</v>
      </c>
      <c r="G16" s="592">
        <f>'Staffing Tool'!Y19</f>
        <v>46364</v>
      </c>
      <c r="H16" s="592">
        <f>'Staffing Tool'!AB19</f>
        <v>46827</v>
      </c>
      <c r="I16" s="591">
        <f>'Staffing Tool'!AE19</f>
        <v>47295</v>
      </c>
    </row>
    <row r="17" spans="1:9" ht="6" customHeight="1" thickBot="1">
      <c r="A17" s="799"/>
      <c r="B17" s="24"/>
      <c r="C17" s="164"/>
      <c r="D17" s="226"/>
      <c r="E17" s="252"/>
      <c r="F17" s="252"/>
      <c r="G17" s="252"/>
      <c r="H17" s="252"/>
      <c r="I17" s="252"/>
    </row>
    <row r="18" spans="1:9" ht="13.5" thickBot="1">
      <c r="A18" s="798" t="s">
        <v>1678</v>
      </c>
      <c r="B18" s="574"/>
      <c r="C18" s="164"/>
      <c r="D18" s="575">
        <f>'Non-Salary'!D37</f>
        <v>200000</v>
      </c>
      <c r="E18" s="575">
        <f>'Non-Salary'!E37</f>
        <v>404492.92799866665</v>
      </c>
      <c r="F18" s="575">
        <f>'Non-Salary'!F37</f>
        <v>437716.22799866647</v>
      </c>
      <c r="G18" s="575">
        <f>'Non-Salary'!G37</f>
        <v>464095.24539866613</v>
      </c>
      <c r="H18" s="575">
        <f>'Non-Salary'!H37</f>
        <v>446528.80857266672</v>
      </c>
      <c r="I18" s="575">
        <f>'Non-Salary'!I37</f>
        <v>421784.50737840676</v>
      </c>
    </row>
    <row r="19" spans="1:9" ht="13.5" thickBot="1">
      <c r="A19" s="147"/>
      <c r="B19" s="147"/>
      <c r="C19" s="164"/>
      <c r="D19" s="207"/>
      <c r="E19" s="66"/>
      <c r="F19" s="66"/>
      <c r="G19" s="66"/>
      <c r="H19" s="66"/>
      <c r="I19" s="66"/>
    </row>
    <row r="20" spans="1:9" s="707" customFormat="1" ht="28.5" customHeight="1" thickBot="1">
      <c r="A20" s="700" t="s">
        <v>1532</v>
      </c>
      <c r="B20" s="701"/>
      <c r="C20" s="702"/>
      <c r="D20" s="703">
        <f>D14+D16+D18</f>
        <v>200000</v>
      </c>
      <c r="E20" s="704">
        <f t="shared" ref="E20:I20" si="2">E14+E16+E18</f>
        <v>1866602.9279986667</v>
      </c>
      <c r="F20" s="704">
        <f t="shared" si="2"/>
        <v>3304677.2279986665</v>
      </c>
      <c r="G20" s="705">
        <f t="shared" si="2"/>
        <v>3359724.2453986662</v>
      </c>
      <c r="H20" s="704">
        <f t="shared" si="2"/>
        <v>3371115.8085726667</v>
      </c>
      <c r="I20" s="706">
        <f t="shared" si="2"/>
        <v>3340697.5073784068</v>
      </c>
    </row>
    <row r="21" spans="1:9" ht="13.5" thickBot="1">
      <c r="C21" s="41"/>
    </row>
    <row r="22" spans="1:9" ht="33" customHeight="1" thickBot="1">
      <c r="A22" s="751" t="s">
        <v>1743</v>
      </c>
      <c r="B22" s="701"/>
      <c r="C22" s="41"/>
      <c r="D22" s="703" t="s">
        <v>1707</v>
      </c>
      <c r="E22" s="704">
        <f>E6/Assumptions!E16</f>
        <v>7151.7353563167308</v>
      </c>
      <c r="F22" s="704">
        <f>F6/Assumptions!F16</f>
        <v>6176.9667813059186</v>
      </c>
      <c r="G22" s="705">
        <f>G6/Assumptions!G16</f>
        <v>6053.5571989165155</v>
      </c>
      <c r="H22" s="704">
        <f>H6/Assumptions!H16</f>
        <v>6074.0825379687685</v>
      </c>
      <c r="I22" s="706">
        <f>I6/Assumptions!I16</f>
        <v>6019.2747880692013</v>
      </c>
    </row>
    <row r="23" spans="1:9">
      <c r="C23" s="41"/>
    </row>
    <row r="24" spans="1:9">
      <c r="C24" s="41"/>
    </row>
    <row r="25" spans="1:9">
      <c r="C25" s="41"/>
    </row>
    <row r="26" spans="1:9">
      <c r="C26" s="41"/>
    </row>
    <row r="27" spans="1:9">
      <c r="C27" s="41"/>
    </row>
    <row r="28" spans="1:9">
      <c r="C28" s="41"/>
    </row>
    <row r="29" spans="1:9">
      <c r="C29" s="41"/>
    </row>
    <row r="30" spans="1:9">
      <c r="C30" s="41"/>
    </row>
    <row r="31" spans="1:9">
      <c r="C31" s="41"/>
    </row>
    <row r="32" spans="1:9">
      <c r="C32" s="41"/>
    </row>
    <row r="33" spans="3:3">
      <c r="C33" s="41"/>
    </row>
    <row r="34" spans="3:3">
      <c r="C34" s="41"/>
    </row>
    <row r="35" spans="3:3">
      <c r="C35" s="41"/>
    </row>
    <row r="36" spans="3:3">
      <c r="C36" s="41"/>
    </row>
    <row r="37" spans="3:3">
      <c r="C37" s="41"/>
    </row>
    <row r="38" spans="3:3">
      <c r="C38" s="41"/>
    </row>
    <row r="39" spans="3:3">
      <c r="C39" s="41"/>
    </row>
    <row r="40" spans="3:3">
      <c r="C40" s="41"/>
    </row>
    <row r="41" spans="3:3">
      <c r="C41" s="41"/>
    </row>
    <row r="42" spans="3:3">
      <c r="C42" s="41"/>
    </row>
    <row r="43" spans="3:3">
      <c r="C43" s="41"/>
    </row>
    <row r="44" spans="3:3">
      <c r="C44" s="41"/>
    </row>
    <row r="45" spans="3:3">
      <c r="C45" s="41"/>
    </row>
    <row r="46" spans="3:3">
      <c r="C46" s="41"/>
    </row>
    <row r="47" spans="3:3">
      <c r="C47" s="41"/>
    </row>
    <row r="48" spans="3:3">
      <c r="C48" s="41"/>
    </row>
    <row r="49" spans="3:3">
      <c r="C49" s="41"/>
    </row>
    <row r="50" spans="3:3">
      <c r="C50" s="41"/>
    </row>
    <row r="51" spans="3:3">
      <c r="C51" s="41"/>
    </row>
    <row r="52" spans="3:3">
      <c r="C52" s="41"/>
    </row>
    <row r="53" spans="3:3">
      <c r="C53" s="41"/>
    </row>
    <row r="54" spans="3:3">
      <c r="C54" s="41"/>
    </row>
    <row r="55" spans="3:3">
      <c r="C55" s="41"/>
    </row>
    <row r="56" spans="3:3">
      <c r="C56" s="41"/>
    </row>
    <row r="57" spans="3:3">
      <c r="C57" s="41"/>
    </row>
    <row r="58" spans="3:3">
      <c r="C58" s="41"/>
    </row>
    <row r="59" spans="3:3">
      <c r="C59" s="41"/>
    </row>
    <row r="60" spans="3:3">
      <c r="C60" s="41"/>
    </row>
    <row r="61" spans="3:3">
      <c r="C61" s="41"/>
    </row>
    <row r="62" spans="3:3">
      <c r="C62" s="41"/>
    </row>
    <row r="63" spans="3:3">
      <c r="C63" s="41"/>
    </row>
    <row r="64" spans="3:3">
      <c r="C64" s="41"/>
    </row>
    <row r="65" spans="3:3">
      <c r="C65" s="41"/>
    </row>
    <row r="66" spans="3:3">
      <c r="C66" s="41"/>
    </row>
    <row r="67" spans="3:3">
      <c r="C67" s="41"/>
    </row>
    <row r="68" spans="3:3">
      <c r="C68" s="41"/>
    </row>
    <row r="69" spans="3:3">
      <c r="C69" s="41"/>
    </row>
    <row r="70" spans="3:3">
      <c r="C70" s="41"/>
    </row>
    <row r="71" spans="3:3">
      <c r="C71" s="41"/>
    </row>
    <row r="72" spans="3:3">
      <c r="C72" s="41"/>
    </row>
    <row r="73" spans="3:3">
      <c r="C73" s="41"/>
    </row>
    <row r="74" spans="3:3">
      <c r="C74" s="41"/>
    </row>
    <row r="75" spans="3:3">
      <c r="C75" s="41"/>
    </row>
    <row r="76" spans="3:3">
      <c r="C76" s="41"/>
    </row>
    <row r="77" spans="3:3">
      <c r="C77" s="41"/>
    </row>
    <row r="78" spans="3:3">
      <c r="C78" s="41"/>
    </row>
    <row r="79" spans="3:3">
      <c r="C79" s="41"/>
    </row>
    <row r="80" spans="3:3">
      <c r="C80" s="41"/>
    </row>
    <row r="81" spans="3:3">
      <c r="C81" s="41"/>
    </row>
    <row r="82" spans="3:3">
      <c r="C82" s="41"/>
    </row>
    <row r="83" spans="3:3">
      <c r="C83" s="41"/>
    </row>
    <row r="84" spans="3:3">
      <c r="C84" s="41"/>
    </row>
    <row r="85" spans="3:3">
      <c r="C85" s="41"/>
    </row>
    <row r="86" spans="3:3">
      <c r="C86" s="41"/>
    </row>
    <row r="87" spans="3:3">
      <c r="C87" s="41"/>
    </row>
    <row r="88" spans="3:3">
      <c r="C88" s="41"/>
    </row>
    <row r="89" spans="3:3">
      <c r="C89" s="41"/>
    </row>
    <row r="90" spans="3:3">
      <c r="C90" s="41"/>
    </row>
    <row r="91" spans="3:3">
      <c r="C91" s="41"/>
    </row>
    <row r="92" spans="3:3">
      <c r="C92" s="41"/>
    </row>
    <row r="93" spans="3:3">
      <c r="C93" s="41"/>
    </row>
    <row r="94" spans="3:3">
      <c r="C94" s="41"/>
    </row>
    <row r="95" spans="3:3">
      <c r="C95" s="41"/>
    </row>
    <row r="96" spans="3:3">
      <c r="C96" s="41"/>
    </row>
    <row r="97" spans="3:9">
      <c r="C97" s="41"/>
    </row>
    <row r="98" spans="3:9">
      <c r="C98" s="41"/>
    </row>
    <row r="99" spans="3:9">
      <c r="C99" s="41"/>
    </row>
    <row r="100" spans="3:9">
      <c r="C100" s="41"/>
    </row>
    <row r="101" spans="3:9">
      <c r="C101" s="41"/>
    </row>
    <row r="102" spans="3:9">
      <c r="C102" s="41"/>
    </row>
    <row r="103" spans="3:9">
      <c r="C103" s="41"/>
    </row>
    <row r="104" spans="3:9">
      <c r="C104" s="41"/>
    </row>
    <row r="105" spans="3:9">
      <c r="C105" s="41"/>
    </row>
    <row r="106" spans="3:9">
      <c r="C106" s="41"/>
    </row>
    <row r="107" spans="3:9">
      <c r="C107" s="41"/>
    </row>
    <row r="108" spans="3:9">
      <c r="C108" s="41"/>
    </row>
    <row r="109" spans="3:9">
      <c r="C109" s="41"/>
      <c r="E109" s="41"/>
      <c r="F109" s="41"/>
      <c r="G109" s="41"/>
      <c r="H109" s="41"/>
      <c r="I109" s="41"/>
    </row>
    <row r="110" spans="3:9">
      <c r="C110" s="41"/>
      <c r="E110" s="41"/>
      <c r="F110" s="41"/>
      <c r="G110" s="41"/>
      <c r="H110" s="41"/>
      <c r="I110" s="41"/>
    </row>
    <row r="111" spans="3:9">
      <c r="C111" s="41"/>
      <c r="E111" s="41"/>
      <c r="F111" s="41"/>
      <c r="G111" s="41"/>
      <c r="H111" s="41"/>
      <c r="I111" s="41"/>
    </row>
    <row r="112" spans="3:9">
      <c r="C112" s="41"/>
      <c r="E112" s="41"/>
      <c r="F112" s="41"/>
      <c r="G112" s="41"/>
      <c r="H112" s="41"/>
      <c r="I112" s="41"/>
    </row>
    <row r="113" spans="3:9">
      <c r="C113" s="41"/>
      <c r="E113" s="41"/>
      <c r="F113" s="41"/>
      <c r="G113" s="41"/>
      <c r="H113" s="41"/>
      <c r="I113" s="41"/>
    </row>
    <row r="114" spans="3:9">
      <c r="C114" s="41"/>
      <c r="E114" s="41"/>
      <c r="F114" s="41"/>
      <c r="G114" s="41"/>
      <c r="H114" s="41"/>
      <c r="I114" s="41"/>
    </row>
    <row r="115" spans="3:9">
      <c r="C115" s="41"/>
      <c r="E115" s="41"/>
      <c r="F115" s="41"/>
      <c r="G115" s="41"/>
      <c r="H115" s="41"/>
      <c r="I115" s="41"/>
    </row>
    <row r="116" spans="3:9">
      <c r="C116" s="41"/>
      <c r="E116" s="41"/>
      <c r="F116" s="41"/>
      <c r="G116" s="41"/>
      <c r="H116" s="41"/>
      <c r="I116" s="41"/>
    </row>
    <row r="117" spans="3:9">
      <c r="C117" s="41"/>
      <c r="E117" s="41"/>
      <c r="F117" s="41"/>
      <c r="G117" s="41"/>
      <c r="H117" s="41"/>
      <c r="I117" s="41"/>
    </row>
    <row r="118" spans="3:9">
      <c r="C118" s="41"/>
      <c r="E118" s="41"/>
      <c r="F118" s="41"/>
      <c r="G118" s="41"/>
      <c r="H118" s="41"/>
      <c r="I118" s="41"/>
    </row>
    <row r="119" spans="3:9">
      <c r="C119" s="41"/>
      <c r="E119" s="41"/>
      <c r="F119" s="41"/>
      <c r="G119" s="41"/>
      <c r="H119" s="41"/>
      <c r="I119" s="41"/>
    </row>
    <row r="120" spans="3:9">
      <c r="C120" s="41"/>
      <c r="E120" s="41"/>
      <c r="F120" s="41"/>
      <c r="G120" s="41"/>
      <c r="H120" s="41"/>
      <c r="I120" s="41"/>
    </row>
    <row r="121" spans="3:9">
      <c r="C121" s="41"/>
      <c r="E121" s="41"/>
      <c r="F121" s="41"/>
      <c r="G121" s="41"/>
      <c r="H121" s="41"/>
      <c r="I121" s="41"/>
    </row>
    <row r="122" spans="3:9">
      <c r="C122" s="41"/>
      <c r="E122" s="41"/>
      <c r="F122" s="41"/>
      <c r="G122" s="41"/>
      <c r="H122" s="41"/>
      <c r="I122" s="41"/>
    </row>
    <row r="123" spans="3:9">
      <c r="C123" s="41"/>
      <c r="E123" s="41"/>
      <c r="F123" s="41"/>
      <c r="G123" s="41"/>
      <c r="H123" s="41"/>
      <c r="I123" s="41"/>
    </row>
    <row r="124" spans="3:9">
      <c r="C124" s="41"/>
      <c r="E124" s="41"/>
      <c r="F124" s="41"/>
      <c r="G124" s="41"/>
      <c r="H124" s="41"/>
      <c r="I124" s="41"/>
    </row>
    <row r="125" spans="3:9">
      <c r="C125" s="41"/>
      <c r="E125" s="41"/>
      <c r="F125" s="41"/>
      <c r="G125" s="41"/>
      <c r="H125" s="41"/>
      <c r="I125" s="41"/>
    </row>
    <row r="126" spans="3:9">
      <c r="C126" s="41"/>
      <c r="E126" s="41"/>
      <c r="F126" s="41"/>
      <c r="G126" s="41"/>
      <c r="H126" s="41"/>
      <c r="I126" s="41"/>
    </row>
    <row r="127" spans="3:9">
      <c r="C127" s="41"/>
      <c r="E127" s="41"/>
      <c r="F127" s="41"/>
      <c r="G127" s="41"/>
      <c r="H127" s="41"/>
      <c r="I127" s="41"/>
    </row>
    <row r="128" spans="3:9">
      <c r="C128" s="41"/>
      <c r="E128" s="41"/>
      <c r="F128" s="41"/>
      <c r="G128" s="41"/>
      <c r="H128" s="41"/>
      <c r="I128" s="41"/>
    </row>
    <row r="129" spans="3:9">
      <c r="C129" s="41"/>
      <c r="E129" s="41"/>
      <c r="F129" s="41"/>
      <c r="G129" s="41"/>
      <c r="H129" s="41"/>
      <c r="I129" s="41"/>
    </row>
    <row r="130" spans="3:9">
      <c r="C130" s="41"/>
      <c r="E130" s="41"/>
      <c r="F130" s="41"/>
      <c r="G130" s="41"/>
      <c r="H130" s="41"/>
      <c r="I130" s="41"/>
    </row>
    <row r="131" spans="3:9">
      <c r="C131" s="41"/>
      <c r="E131" s="41"/>
      <c r="F131" s="41"/>
      <c r="G131" s="41"/>
      <c r="H131" s="41"/>
      <c r="I131" s="41"/>
    </row>
    <row r="132" spans="3:9">
      <c r="C132" s="41"/>
      <c r="E132" s="41"/>
      <c r="F132" s="41"/>
      <c r="G132" s="41"/>
      <c r="H132" s="41"/>
      <c r="I132" s="41"/>
    </row>
    <row r="133" spans="3:9">
      <c r="C133" s="41"/>
      <c r="E133" s="41"/>
      <c r="F133" s="41"/>
      <c r="G133" s="41"/>
      <c r="H133" s="41"/>
      <c r="I133" s="41"/>
    </row>
    <row r="134" spans="3:9">
      <c r="C134" s="41"/>
      <c r="E134" s="41"/>
      <c r="F134" s="41"/>
      <c r="G134" s="41"/>
      <c r="H134" s="41"/>
      <c r="I134" s="41"/>
    </row>
    <row r="135" spans="3:9">
      <c r="C135" s="41"/>
      <c r="E135" s="41"/>
      <c r="F135" s="41"/>
      <c r="G135" s="41"/>
      <c r="H135" s="41"/>
      <c r="I135" s="41"/>
    </row>
    <row r="136" spans="3:9">
      <c r="C136" s="41"/>
      <c r="E136" s="41"/>
      <c r="F136" s="41"/>
      <c r="G136" s="41"/>
      <c r="H136" s="41"/>
      <c r="I136" s="41"/>
    </row>
    <row r="137" spans="3:9">
      <c r="C137" s="41"/>
      <c r="E137" s="41"/>
      <c r="F137" s="41"/>
      <c r="G137" s="41"/>
      <c r="H137" s="41"/>
      <c r="I137" s="41"/>
    </row>
    <row r="138" spans="3:9">
      <c r="C138" s="41"/>
      <c r="E138" s="41"/>
      <c r="F138" s="41"/>
      <c r="G138" s="41"/>
      <c r="H138" s="41"/>
      <c r="I138" s="41"/>
    </row>
    <row r="139" spans="3:9">
      <c r="C139" s="41"/>
      <c r="E139" s="41"/>
      <c r="F139" s="41"/>
      <c r="G139" s="41"/>
      <c r="H139" s="41"/>
      <c r="I139" s="41"/>
    </row>
    <row r="140" spans="3:9">
      <c r="C140" s="41"/>
      <c r="E140" s="41"/>
      <c r="F140" s="41"/>
      <c r="G140" s="41"/>
      <c r="H140" s="41"/>
      <c r="I140" s="41"/>
    </row>
    <row r="141" spans="3:9">
      <c r="C141" s="41"/>
      <c r="E141" s="41"/>
      <c r="F141" s="41"/>
      <c r="G141" s="41"/>
      <c r="H141" s="41"/>
      <c r="I141" s="41"/>
    </row>
    <row r="142" spans="3:9">
      <c r="C142" s="41"/>
      <c r="E142" s="41"/>
      <c r="F142" s="41"/>
      <c r="G142" s="41"/>
      <c r="H142" s="41"/>
      <c r="I142" s="41"/>
    </row>
    <row r="143" spans="3:9">
      <c r="C143" s="41"/>
      <c r="E143" s="41"/>
      <c r="F143" s="41"/>
      <c r="G143" s="41"/>
      <c r="H143" s="41"/>
      <c r="I143" s="41"/>
    </row>
    <row r="144" spans="3:9">
      <c r="C144" s="41"/>
      <c r="E144" s="41"/>
      <c r="F144" s="41"/>
      <c r="G144" s="41"/>
      <c r="H144" s="41"/>
      <c r="I144" s="41"/>
    </row>
    <row r="145" spans="3:9">
      <c r="C145" s="41"/>
      <c r="E145" s="41"/>
      <c r="F145" s="41"/>
      <c r="G145" s="41"/>
      <c r="H145" s="41"/>
      <c r="I145" s="41"/>
    </row>
    <row r="146" spans="3:9">
      <c r="C146" s="41"/>
      <c r="E146" s="41"/>
      <c r="F146" s="41"/>
      <c r="G146" s="41"/>
      <c r="H146" s="41"/>
      <c r="I146" s="41"/>
    </row>
    <row r="147" spans="3:9">
      <c r="C147" s="41"/>
      <c r="E147" s="41"/>
      <c r="F147" s="41"/>
      <c r="G147" s="41"/>
      <c r="H147" s="41"/>
      <c r="I147" s="41"/>
    </row>
    <row r="148" spans="3:9">
      <c r="C148" s="41"/>
      <c r="E148" s="41"/>
      <c r="F148" s="41"/>
      <c r="G148" s="41"/>
      <c r="H148" s="41"/>
      <c r="I148" s="41"/>
    </row>
    <row r="149" spans="3:9">
      <c r="C149" s="41"/>
      <c r="E149" s="41"/>
      <c r="F149" s="41"/>
      <c r="G149" s="41"/>
      <c r="H149" s="41"/>
      <c r="I149" s="41"/>
    </row>
    <row r="150" spans="3:9">
      <c r="C150" s="41"/>
      <c r="E150" s="41"/>
      <c r="F150" s="41"/>
      <c r="G150" s="41"/>
      <c r="H150" s="41"/>
      <c r="I150" s="41"/>
    </row>
    <row r="151" spans="3:9">
      <c r="C151" s="41"/>
      <c r="E151" s="41"/>
      <c r="F151" s="41"/>
      <c r="G151" s="41"/>
      <c r="H151" s="41"/>
      <c r="I151" s="41"/>
    </row>
    <row r="152" spans="3:9">
      <c r="C152" s="41"/>
      <c r="E152" s="41"/>
      <c r="F152" s="41"/>
      <c r="G152" s="41"/>
      <c r="H152" s="41"/>
      <c r="I152" s="41"/>
    </row>
    <row r="153" spans="3:9">
      <c r="C153" s="41"/>
      <c r="E153" s="41"/>
      <c r="F153" s="41"/>
      <c r="G153" s="41"/>
      <c r="H153" s="41"/>
      <c r="I153" s="41"/>
    </row>
    <row r="154" spans="3:9">
      <c r="C154" s="41"/>
      <c r="E154" s="41"/>
      <c r="F154" s="41"/>
      <c r="G154" s="41"/>
      <c r="H154" s="41"/>
      <c r="I154" s="41"/>
    </row>
    <row r="155" spans="3:9">
      <c r="C155" s="41"/>
      <c r="E155" s="41"/>
      <c r="F155" s="41"/>
      <c r="G155" s="41"/>
      <c r="H155" s="41"/>
      <c r="I155" s="41"/>
    </row>
    <row r="156" spans="3:9">
      <c r="C156" s="41"/>
      <c r="E156" s="41"/>
      <c r="F156" s="41"/>
      <c r="G156" s="41"/>
      <c r="H156" s="41"/>
      <c r="I156" s="41"/>
    </row>
    <row r="157" spans="3:9">
      <c r="C157" s="41"/>
      <c r="E157" s="41"/>
      <c r="F157" s="41"/>
      <c r="G157" s="41"/>
      <c r="H157" s="41"/>
      <c r="I157" s="41"/>
    </row>
    <row r="158" spans="3:9">
      <c r="C158" s="41"/>
      <c r="E158" s="41"/>
      <c r="F158" s="41"/>
      <c r="G158" s="41"/>
      <c r="H158" s="41"/>
      <c r="I158" s="41"/>
    </row>
  </sheetData>
  <sheetProtection password="C072" sheet="1" objects="1" scenarios="1" insertRows="0" autoFilter="0"/>
  <conditionalFormatting sqref="D7:I7">
    <cfRule type="cellIs" dxfId="6" priority="7" operator="notEqual">
      <formula>0</formula>
    </cfRule>
    <cfRule type="cellIs" dxfId="5" priority="8" operator="equal">
      <formula>0</formula>
    </cfRule>
  </conditionalFormatting>
  <conditionalFormatting sqref="D7:I7">
    <cfRule type="cellIs" dxfId="4" priority="5" operator="lessThan">
      <formula>0</formula>
    </cfRule>
    <cfRule type="cellIs" dxfId="3" priority="6" operator="equal">
      <formula>0</formula>
    </cfRule>
  </conditionalFormatting>
  <conditionalFormatting sqref="D7:I7">
    <cfRule type="cellIs" dxfId="2" priority="4" operator="greaterThan">
      <formula>0</formula>
    </cfRule>
  </conditionalFormatting>
  <pageMargins left="0.7" right="0.7" top="0.75" bottom="0.75" header="0.3" footer="0.3"/>
  <pageSetup paperSize="5" scale="87" orientation="landscape" r:id="rId1"/>
  <headerFooter>
    <oddFooter>&amp;C&amp;22DRAFT - DO NOT DISTRIBUTE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 filterMode="1"/>
  <dimension ref="A1:J652"/>
  <sheetViews>
    <sheetView workbookViewId="0">
      <selection activeCell="D610" sqref="D610"/>
    </sheetView>
  </sheetViews>
  <sheetFormatPr defaultRowHeight="12.75" outlineLevelCol="1"/>
  <cols>
    <col min="1" max="1" width="10.5703125" bestFit="1" customWidth="1"/>
    <col min="2" max="2" width="48.28515625" bestFit="1" customWidth="1"/>
    <col min="3" max="3" width="21.28515625" bestFit="1" customWidth="1"/>
    <col min="4" max="4" width="17.140625" customWidth="1"/>
    <col min="5" max="5" width="17.140625" style="113" customWidth="1" outlineLevel="1"/>
    <col min="6" max="8" width="12.7109375" customWidth="1" outlineLevel="1"/>
    <col min="9" max="9" width="14" customWidth="1" outlineLevel="1"/>
    <col min="10" max="10" width="12.85546875" bestFit="1" customWidth="1"/>
  </cols>
  <sheetData>
    <row r="1" spans="1:10">
      <c r="F1" s="306" t="s">
        <v>971</v>
      </c>
      <c r="G1" s="306" t="s">
        <v>963</v>
      </c>
      <c r="H1" s="306" t="s">
        <v>972</v>
      </c>
      <c r="I1" s="306" t="s">
        <v>964</v>
      </c>
    </row>
    <row r="2" spans="1:10">
      <c r="F2" s="68">
        <v>0.17760000000000001</v>
      </c>
      <c r="G2" s="68">
        <v>0.31390000000000001</v>
      </c>
      <c r="H2" s="68">
        <v>0.31390000000000001</v>
      </c>
      <c r="I2" s="68">
        <v>0.31390000000000001</v>
      </c>
      <c r="J2" s="68"/>
    </row>
    <row r="3" spans="1:10" ht="25.5">
      <c r="A3" s="303" t="s">
        <v>90</v>
      </c>
      <c r="B3" t="s">
        <v>89</v>
      </c>
      <c r="C3" t="s">
        <v>936</v>
      </c>
      <c r="D3" s="309" t="s">
        <v>935</v>
      </c>
      <c r="E3" s="338" t="s">
        <v>969</v>
      </c>
      <c r="F3" s="306" t="s">
        <v>970</v>
      </c>
      <c r="G3" s="306" t="s">
        <v>970</v>
      </c>
      <c r="H3" s="306" t="s">
        <v>970</v>
      </c>
      <c r="I3" s="306" t="s">
        <v>970</v>
      </c>
    </row>
    <row r="4" spans="1:10" hidden="1">
      <c r="A4" s="334" t="s">
        <v>209</v>
      </c>
      <c r="B4" s="304" t="s">
        <v>1496</v>
      </c>
      <c r="C4" s="304" t="s">
        <v>951</v>
      </c>
      <c r="D4" s="306">
        <v>71580</v>
      </c>
      <c r="E4" s="113">
        <v>0</v>
      </c>
      <c r="F4" s="306">
        <v>16504</v>
      </c>
      <c r="G4" s="306">
        <v>22469</v>
      </c>
      <c r="H4" s="306">
        <v>22469</v>
      </c>
      <c r="I4" s="306">
        <v>22469</v>
      </c>
      <c r="J4" s="337"/>
    </row>
    <row r="5" spans="1:10" hidden="1">
      <c r="A5" s="334" t="s">
        <v>210</v>
      </c>
      <c r="B5" s="304" t="s">
        <v>1497</v>
      </c>
      <c r="C5" s="304" t="s">
        <v>951</v>
      </c>
      <c r="D5" s="306">
        <v>83170</v>
      </c>
      <c r="E5" s="113">
        <v>0</v>
      </c>
      <c r="F5" s="306">
        <v>18562</v>
      </c>
      <c r="G5" s="306">
        <v>26107</v>
      </c>
      <c r="H5" s="306">
        <v>26107</v>
      </c>
      <c r="I5" s="306">
        <v>26107</v>
      </c>
      <c r="J5" s="337"/>
    </row>
    <row r="6" spans="1:10" hidden="1">
      <c r="A6" s="334" t="s">
        <v>211</v>
      </c>
      <c r="B6" s="304" t="s">
        <v>1498</v>
      </c>
      <c r="C6" s="304" t="s">
        <v>951</v>
      </c>
      <c r="D6" s="306">
        <v>77786</v>
      </c>
      <c r="E6" s="113">
        <v>0</v>
      </c>
      <c r="F6" s="306">
        <v>17606</v>
      </c>
      <c r="G6" s="306">
        <v>24417</v>
      </c>
      <c r="H6" s="306">
        <v>24417</v>
      </c>
      <c r="I6" s="306">
        <v>24417</v>
      </c>
      <c r="J6" s="337"/>
    </row>
    <row r="7" spans="1:10" hidden="1">
      <c r="A7" s="334" t="s">
        <v>216</v>
      </c>
      <c r="B7" s="304" t="s">
        <v>1028</v>
      </c>
      <c r="C7" s="304" t="s">
        <v>951</v>
      </c>
      <c r="D7" s="306">
        <v>89954</v>
      </c>
      <c r="E7" s="113">
        <v>0</v>
      </c>
      <c r="F7" s="306">
        <v>19766</v>
      </c>
      <c r="G7" s="306">
        <v>28237</v>
      </c>
      <c r="H7" s="306">
        <v>28237</v>
      </c>
      <c r="I7" s="306">
        <v>28237</v>
      </c>
      <c r="J7" s="337"/>
    </row>
    <row r="8" spans="1:10" hidden="1">
      <c r="A8" s="334" t="s">
        <v>215</v>
      </c>
      <c r="B8" s="304" t="s">
        <v>1499</v>
      </c>
      <c r="C8" s="304" t="s">
        <v>951</v>
      </c>
      <c r="D8" s="306">
        <v>107470</v>
      </c>
      <c r="E8" s="113">
        <v>0</v>
      </c>
      <c r="F8" s="306">
        <v>22878</v>
      </c>
      <c r="G8" s="306">
        <v>33735</v>
      </c>
      <c r="H8" s="306">
        <v>33735</v>
      </c>
      <c r="I8" s="306">
        <v>33735</v>
      </c>
      <c r="J8" s="337"/>
    </row>
    <row r="9" spans="1:10" hidden="1">
      <c r="A9" s="334" t="s">
        <v>212</v>
      </c>
      <c r="B9" s="304" t="s">
        <v>1500</v>
      </c>
      <c r="C9" s="304" t="s">
        <v>951</v>
      </c>
      <c r="D9" s="306">
        <v>100730</v>
      </c>
      <c r="E9" s="113">
        <v>0</v>
      </c>
      <c r="F9" s="306">
        <v>21680</v>
      </c>
      <c r="G9" s="306">
        <v>31619</v>
      </c>
      <c r="H9" s="306">
        <v>31619</v>
      </c>
      <c r="I9" s="306">
        <v>31619</v>
      </c>
      <c r="J9" s="337"/>
    </row>
    <row r="10" spans="1:10" hidden="1">
      <c r="A10" s="334" t="s">
        <v>147</v>
      </c>
      <c r="B10" s="304" t="s">
        <v>1087</v>
      </c>
      <c r="C10" s="304" t="s">
        <v>951</v>
      </c>
      <c r="D10" s="306">
        <v>64204</v>
      </c>
      <c r="E10" s="113">
        <v>0</v>
      </c>
      <c r="F10" s="306">
        <v>15194</v>
      </c>
      <c r="G10" s="306">
        <v>20154</v>
      </c>
      <c r="H10" s="306">
        <v>20154</v>
      </c>
      <c r="I10" s="306">
        <v>20154</v>
      </c>
      <c r="J10" s="337"/>
    </row>
    <row r="11" spans="1:10" hidden="1">
      <c r="A11" s="335" t="s">
        <v>300</v>
      </c>
      <c r="B11" s="304" t="s">
        <v>1088</v>
      </c>
      <c r="C11" s="304" t="s">
        <v>951</v>
      </c>
      <c r="D11" s="306">
        <v>69166</v>
      </c>
      <c r="E11" s="113">
        <v>0</v>
      </c>
      <c r="F11" s="306">
        <v>16074</v>
      </c>
      <c r="G11" s="306">
        <v>21711</v>
      </c>
      <c r="H11" s="306">
        <v>21711</v>
      </c>
      <c r="I11" s="306">
        <v>21711</v>
      </c>
      <c r="J11" s="337"/>
    </row>
    <row r="12" spans="1:10" hidden="1">
      <c r="A12" s="334" t="s">
        <v>301</v>
      </c>
      <c r="B12" s="304" t="s">
        <v>1089</v>
      </c>
      <c r="C12" s="304" t="s">
        <v>951</v>
      </c>
      <c r="D12" s="306">
        <v>72268</v>
      </c>
      <c r="E12" s="113">
        <v>0</v>
      </c>
      <c r="F12" s="306">
        <v>16626</v>
      </c>
      <c r="G12" s="306">
        <v>22685</v>
      </c>
      <c r="H12" s="306">
        <v>22685</v>
      </c>
      <c r="I12" s="306">
        <v>22685</v>
      </c>
      <c r="J12" s="337"/>
    </row>
    <row r="13" spans="1:10" hidden="1">
      <c r="A13" s="346" t="s">
        <v>148</v>
      </c>
      <c r="B13" s="63" t="s">
        <v>1104</v>
      </c>
      <c r="C13" s="63" t="s">
        <v>951</v>
      </c>
      <c r="D13" s="306">
        <v>45922</v>
      </c>
      <c r="E13" s="113">
        <v>0</v>
      </c>
      <c r="F13" s="306">
        <v>11946</v>
      </c>
      <c r="G13" s="306">
        <v>14415</v>
      </c>
      <c r="H13" s="306">
        <v>14415</v>
      </c>
      <c r="I13" s="306">
        <v>14415</v>
      </c>
      <c r="J13" s="337"/>
    </row>
    <row r="14" spans="1:10" hidden="1">
      <c r="A14" s="347" t="s">
        <v>302</v>
      </c>
      <c r="B14" s="63" t="s">
        <v>1549</v>
      </c>
      <c r="C14" s="63" t="s">
        <v>951</v>
      </c>
      <c r="D14" s="306">
        <v>49470</v>
      </c>
      <c r="E14" s="113">
        <v>0</v>
      </c>
      <c r="F14" s="306">
        <v>12576</v>
      </c>
      <c r="G14" s="306">
        <v>15529</v>
      </c>
      <c r="H14" s="306">
        <v>15529</v>
      </c>
      <c r="I14" s="306">
        <v>15529</v>
      </c>
      <c r="J14" s="337"/>
    </row>
    <row r="15" spans="1:10" hidden="1">
      <c r="A15" s="346" t="s">
        <v>303</v>
      </c>
      <c r="B15" s="63" t="s">
        <v>1105</v>
      </c>
      <c r="C15" s="63" t="s">
        <v>951</v>
      </c>
      <c r="D15" s="306">
        <v>51688</v>
      </c>
      <c r="E15" s="113">
        <v>0</v>
      </c>
      <c r="F15" s="306">
        <v>12970</v>
      </c>
      <c r="G15" s="306">
        <v>16225</v>
      </c>
      <c r="H15" s="306">
        <v>16225</v>
      </c>
      <c r="I15" s="306">
        <v>16225</v>
      </c>
      <c r="J15" s="337"/>
    </row>
    <row r="16" spans="1:10" hidden="1">
      <c r="A16" s="334" t="s">
        <v>11</v>
      </c>
      <c r="B16" s="304" t="s">
        <v>1502</v>
      </c>
      <c r="C16" s="304" t="s">
        <v>950</v>
      </c>
      <c r="D16" s="306">
        <v>66280</v>
      </c>
      <c r="E16" s="113">
        <v>0</v>
      </c>
      <c r="F16" s="306">
        <v>16752</v>
      </c>
      <c r="G16" s="306">
        <v>20805</v>
      </c>
      <c r="H16" s="306">
        <v>20805</v>
      </c>
      <c r="I16" s="306">
        <v>20805</v>
      </c>
      <c r="J16" s="337"/>
    </row>
    <row r="17" spans="1:10" hidden="1">
      <c r="A17" s="334" t="s">
        <v>12</v>
      </c>
      <c r="B17" s="304" t="s">
        <v>178</v>
      </c>
      <c r="C17" s="304" t="s">
        <v>950</v>
      </c>
      <c r="D17" s="306">
        <v>66280</v>
      </c>
      <c r="E17" s="113">
        <v>0</v>
      </c>
      <c r="F17" s="306">
        <v>16752</v>
      </c>
      <c r="G17" s="306">
        <v>20805</v>
      </c>
      <c r="H17" s="306">
        <v>20805</v>
      </c>
      <c r="I17" s="306">
        <v>20805</v>
      </c>
      <c r="J17" s="337"/>
    </row>
    <row r="18" spans="1:10" hidden="1">
      <c r="A18" s="335" t="s">
        <v>13</v>
      </c>
      <c r="B18" s="305" t="s">
        <v>179</v>
      </c>
      <c r="C18" s="304" t="s">
        <v>950</v>
      </c>
      <c r="D18" s="306">
        <v>66280</v>
      </c>
      <c r="E18" s="113">
        <v>0</v>
      </c>
      <c r="F18" s="306">
        <v>16752</v>
      </c>
      <c r="G18" s="306">
        <v>20805</v>
      </c>
      <c r="H18" s="306">
        <v>20805</v>
      </c>
      <c r="I18" s="306">
        <v>20805</v>
      </c>
      <c r="J18" s="337"/>
    </row>
    <row r="19" spans="1:10" hidden="1">
      <c r="A19" s="334" t="s">
        <v>445</v>
      </c>
      <c r="B19" s="304" t="s">
        <v>910</v>
      </c>
      <c r="C19" s="304" t="s">
        <v>954</v>
      </c>
      <c r="D19" s="306">
        <v>35028</v>
      </c>
      <c r="E19" s="113">
        <v>0</v>
      </c>
      <c r="F19" s="306">
        <v>10098</v>
      </c>
      <c r="G19" s="306">
        <v>10995</v>
      </c>
      <c r="H19" s="306">
        <v>10995</v>
      </c>
      <c r="I19" s="306">
        <v>10995</v>
      </c>
      <c r="J19" s="337"/>
    </row>
    <row r="20" spans="1:10" hidden="1">
      <c r="A20" s="303" t="s">
        <v>446</v>
      </c>
      <c r="B20" t="s">
        <v>910</v>
      </c>
      <c r="C20" t="s">
        <v>954</v>
      </c>
      <c r="D20" s="306">
        <v>25224</v>
      </c>
      <c r="E20" s="113">
        <v>0</v>
      </c>
      <c r="F20" s="306">
        <v>8356</v>
      </c>
      <c r="G20" s="306">
        <v>7918</v>
      </c>
      <c r="H20" s="306">
        <v>7918</v>
      </c>
      <c r="I20" s="306">
        <v>7918</v>
      </c>
      <c r="J20" s="337"/>
    </row>
    <row r="21" spans="1:10" hidden="1">
      <c r="A21" s="334" t="s">
        <v>304</v>
      </c>
      <c r="B21" s="304" t="e">
        <f>VLOOKUP(A21,#REF!,6,FALSE)</f>
        <v>#REF!</v>
      </c>
      <c r="C21" s="304" t="s">
        <v>954</v>
      </c>
      <c r="D21" s="306">
        <v>29994</v>
      </c>
      <c r="E21" s="113">
        <v>0</v>
      </c>
      <c r="F21" s="306">
        <v>9204</v>
      </c>
      <c r="G21" s="306">
        <v>9415</v>
      </c>
      <c r="H21" s="306">
        <v>9415</v>
      </c>
      <c r="I21" s="306">
        <v>9415</v>
      </c>
      <c r="J21" s="337"/>
    </row>
    <row r="22" spans="1:10" hidden="1">
      <c r="A22" s="334" t="s">
        <v>306</v>
      </c>
      <c r="B22" s="304" t="e">
        <f>VLOOKUP(A22,#REF!,6,FALSE)</f>
        <v>#REF!</v>
      </c>
      <c r="C22" s="304" t="s">
        <v>954</v>
      </c>
      <c r="D22" s="306">
        <v>34380</v>
      </c>
      <c r="E22" s="113">
        <v>0</v>
      </c>
      <c r="F22" s="306">
        <v>9982</v>
      </c>
      <c r="G22" s="306">
        <v>10792</v>
      </c>
      <c r="H22" s="306">
        <v>10792</v>
      </c>
      <c r="I22" s="306">
        <v>10792</v>
      </c>
      <c r="J22" s="337"/>
    </row>
    <row r="23" spans="1:10" hidden="1">
      <c r="A23" s="334" t="s">
        <v>22</v>
      </c>
      <c r="B23" s="304" t="e">
        <f>VLOOKUP(A23,#REF!,6,FALSE)</f>
        <v>#REF!</v>
      </c>
      <c r="C23" s="304" t="s">
        <v>954</v>
      </c>
      <c r="D23" s="306">
        <v>30592</v>
      </c>
      <c r="E23" s="113">
        <v>0</v>
      </c>
      <c r="F23" s="306">
        <v>9310</v>
      </c>
      <c r="G23" s="306">
        <v>9603</v>
      </c>
      <c r="H23" s="306">
        <v>9603</v>
      </c>
      <c r="I23" s="306">
        <v>9603</v>
      </c>
      <c r="J23" s="337"/>
    </row>
    <row r="24" spans="1:10" hidden="1">
      <c r="A24" s="335" t="s">
        <v>459</v>
      </c>
      <c r="B24" s="304" t="s">
        <v>974</v>
      </c>
      <c r="C24" s="304" t="s">
        <v>954</v>
      </c>
      <c r="D24" s="306">
        <v>30853</v>
      </c>
      <c r="E24" s="113">
        <v>0</v>
      </c>
      <c r="F24" s="306">
        <v>9356</v>
      </c>
      <c r="G24" s="306">
        <v>9685</v>
      </c>
      <c r="H24" s="306">
        <v>9685</v>
      </c>
      <c r="I24" s="306">
        <v>9685</v>
      </c>
      <c r="J24" s="337"/>
    </row>
    <row r="25" spans="1:10" hidden="1">
      <c r="A25" s="334" t="s">
        <v>460</v>
      </c>
      <c r="B25" s="304" t="e">
        <f>VLOOKUP(A25,#REF!,6,FALSE)</f>
        <v>#REF!</v>
      </c>
      <c r="C25" s="304" t="s">
        <v>954</v>
      </c>
      <c r="D25" s="306">
        <v>21642</v>
      </c>
      <c r="E25" s="113">
        <v>0</v>
      </c>
      <c r="F25" s="306">
        <v>7720</v>
      </c>
      <c r="G25" s="306">
        <v>6793</v>
      </c>
      <c r="H25" s="306">
        <v>6793</v>
      </c>
      <c r="I25" s="306">
        <v>6793</v>
      </c>
      <c r="J25" s="337"/>
    </row>
    <row r="26" spans="1:10" hidden="1">
      <c r="A26" s="334" t="s">
        <v>464</v>
      </c>
      <c r="B26" s="304" t="e">
        <f>VLOOKUP(A26,#REF!,6,FALSE)</f>
        <v>#REF!</v>
      </c>
      <c r="C26" s="304" t="s">
        <v>954</v>
      </c>
      <c r="D26" s="306">
        <v>33938</v>
      </c>
      <c r="E26" s="113">
        <v>0</v>
      </c>
      <c r="F26" s="306">
        <v>9904</v>
      </c>
      <c r="G26" s="306">
        <v>10653</v>
      </c>
      <c r="H26" s="306">
        <v>10653</v>
      </c>
      <c r="I26" s="306">
        <v>10653</v>
      </c>
      <c r="J26" s="337"/>
    </row>
    <row r="27" spans="1:10" hidden="1">
      <c r="A27" s="336" t="s">
        <v>465</v>
      </c>
      <c r="B27" s="304" t="e">
        <f>VLOOKUP(A27,#REF!,6,FALSE)</f>
        <v>#REF!</v>
      </c>
      <c r="C27" t="s">
        <v>954</v>
      </c>
      <c r="D27" s="306">
        <v>42380</v>
      </c>
      <c r="E27" s="113">
        <v>0</v>
      </c>
      <c r="F27" s="306">
        <v>11404</v>
      </c>
      <c r="G27" s="306">
        <v>13303</v>
      </c>
      <c r="H27" s="306">
        <v>13303</v>
      </c>
      <c r="I27" s="306">
        <v>13303</v>
      </c>
      <c r="J27" s="337"/>
    </row>
    <row r="28" spans="1:10" hidden="1">
      <c r="A28" s="334" t="s">
        <v>466</v>
      </c>
      <c r="B28" s="304" t="e">
        <f>VLOOKUP(A28,#REF!,6,FALSE)</f>
        <v>#REF!</v>
      </c>
      <c r="C28" s="304" t="s">
        <v>954</v>
      </c>
      <c r="D28" s="306">
        <v>26950</v>
      </c>
      <c r="E28" s="113">
        <v>0</v>
      </c>
      <c r="F28" s="306">
        <v>8662</v>
      </c>
      <c r="G28" s="306">
        <v>8460</v>
      </c>
      <c r="H28" s="306">
        <v>8460</v>
      </c>
      <c r="I28" s="306">
        <v>8460</v>
      </c>
      <c r="J28" s="337"/>
    </row>
    <row r="29" spans="1:10" hidden="1">
      <c r="A29" s="303" t="s">
        <v>467</v>
      </c>
      <c r="B29" s="304" t="e">
        <f>VLOOKUP(A29,#REF!,6,FALSE)</f>
        <v>#REF!</v>
      </c>
      <c r="C29" t="s">
        <v>954</v>
      </c>
      <c r="D29" s="306">
        <v>32922</v>
      </c>
      <c r="E29" s="113">
        <v>0</v>
      </c>
      <c r="F29" s="306">
        <v>9724</v>
      </c>
      <c r="G29" s="306">
        <v>10334</v>
      </c>
      <c r="H29" s="306">
        <v>10334</v>
      </c>
      <c r="I29" s="306">
        <v>10334</v>
      </c>
      <c r="J29" s="337"/>
    </row>
    <row r="30" spans="1:10" hidden="1">
      <c r="A30" s="334" t="s">
        <v>23</v>
      </c>
      <c r="B30" s="304" t="e">
        <f>VLOOKUP(A30,[2]Sheet1!$A$1:$B$65536,2,FALSE)</f>
        <v>#N/A</v>
      </c>
      <c r="C30" s="304" t="s">
        <v>954</v>
      </c>
      <c r="D30" s="306">
        <v>25900</v>
      </c>
      <c r="E30" s="113">
        <v>0</v>
      </c>
      <c r="F30" s="306">
        <v>8476</v>
      </c>
      <c r="G30" s="306">
        <v>8130</v>
      </c>
      <c r="H30" s="306">
        <v>8130</v>
      </c>
      <c r="I30" s="306">
        <v>8130</v>
      </c>
      <c r="J30" s="337"/>
    </row>
    <row r="31" spans="1:10" hidden="1">
      <c r="A31" s="303" t="s">
        <v>523</v>
      </c>
      <c r="B31" t="s">
        <v>917</v>
      </c>
      <c r="C31" t="s">
        <v>955</v>
      </c>
      <c r="D31" s="306">
        <v>47328</v>
      </c>
      <c r="E31" s="113">
        <v>0</v>
      </c>
      <c r="F31" s="306">
        <v>12914</v>
      </c>
      <c r="G31" s="306">
        <v>14856</v>
      </c>
      <c r="H31" s="306">
        <v>14856</v>
      </c>
      <c r="I31" s="306">
        <v>14856</v>
      </c>
      <c r="J31" s="337"/>
    </row>
    <row r="32" spans="1:10" hidden="1">
      <c r="A32" s="303" t="s">
        <v>194</v>
      </c>
      <c r="B32" t="s">
        <v>1516</v>
      </c>
      <c r="C32" t="s">
        <v>950</v>
      </c>
      <c r="D32" s="308">
        <v>51768</v>
      </c>
      <c r="E32" s="113">
        <v>0</v>
      </c>
      <c r="F32" s="306">
        <v>14176</v>
      </c>
      <c r="G32" s="306">
        <v>16250</v>
      </c>
      <c r="H32" s="306">
        <v>16250</v>
      </c>
      <c r="I32" s="306">
        <v>16250</v>
      </c>
      <c r="J32" s="337"/>
    </row>
    <row r="33" spans="1:10" hidden="1">
      <c r="A33" s="303" t="s">
        <v>299</v>
      </c>
      <c r="B33" t="s">
        <v>1517</v>
      </c>
      <c r="C33" t="s">
        <v>950</v>
      </c>
      <c r="D33" s="308">
        <v>51768</v>
      </c>
      <c r="E33" s="113">
        <v>0</v>
      </c>
      <c r="F33" s="306">
        <v>14176</v>
      </c>
      <c r="G33" s="306">
        <v>16250</v>
      </c>
      <c r="H33" s="306">
        <v>16250</v>
      </c>
      <c r="I33" s="306">
        <v>16250</v>
      </c>
      <c r="J33" s="337"/>
    </row>
    <row r="34" spans="1:10" hidden="1">
      <c r="A34" s="303" t="s">
        <v>96</v>
      </c>
      <c r="B34" t="s">
        <v>1526</v>
      </c>
      <c r="C34" t="s">
        <v>950</v>
      </c>
      <c r="D34" s="308">
        <v>51768</v>
      </c>
      <c r="E34" s="113">
        <v>0</v>
      </c>
      <c r="F34" s="306">
        <v>14176</v>
      </c>
      <c r="G34" s="306">
        <v>16250</v>
      </c>
      <c r="H34" s="306">
        <v>16250</v>
      </c>
      <c r="I34" s="306">
        <v>16250</v>
      </c>
      <c r="J34" s="337"/>
    </row>
    <row r="35" spans="1:10" hidden="1">
      <c r="A35" s="334" t="s">
        <v>102</v>
      </c>
      <c r="B35" s="304" t="s">
        <v>1191</v>
      </c>
      <c r="C35" s="304" t="s">
        <v>950</v>
      </c>
      <c r="D35" s="306">
        <v>58406</v>
      </c>
      <c r="E35" s="113">
        <v>0</v>
      </c>
      <c r="F35" s="306">
        <v>15354</v>
      </c>
      <c r="G35" s="306">
        <v>18334</v>
      </c>
      <c r="H35" s="306">
        <v>18334</v>
      </c>
      <c r="I35" s="306">
        <v>18334</v>
      </c>
      <c r="J35" s="337"/>
    </row>
    <row r="36" spans="1:10" hidden="1">
      <c r="A36" s="303" t="s">
        <v>312</v>
      </c>
      <c r="B36" t="s">
        <v>1192</v>
      </c>
      <c r="C36" t="s">
        <v>950</v>
      </c>
      <c r="D36" s="308">
        <v>51768</v>
      </c>
      <c r="E36" s="113">
        <v>0</v>
      </c>
      <c r="F36" s="306">
        <v>14176</v>
      </c>
      <c r="G36" s="306">
        <v>16250</v>
      </c>
      <c r="H36" s="306">
        <v>16250</v>
      </c>
      <c r="I36" s="306">
        <v>16250</v>
      </c>
      <c r="J36" s="337"/>
    </row>
    <row r="37" spans="1:10" hidden="1">
      <c r="A37" s="303" t="s">
        <v>313</v>
      </c>
      <c r="B37" t="s">
        <v>1193</v>
      </c>
      <c r="C37" t="s">
        <v>950</v>
      </c>
      <c r="D37" s="308">
        <v>51768</v>
      </c>
      <c r="E37" s="113">
        <v>0</v>
      </c>
      <c r="F37" s="306">
        <v>14176</v>
      </c>
      <c r="G37" s="306">
        <v>16250</v>
      </c>
      <c r="H37" s="306">
        <v>16250</v>
      </c>
      <c r="I37" s="306">
        <v>16250</v>
      </c>
      <c r="J37" s="337"/>
    </row>
    <row r="38" spans="1:10" hidden="1">
      <c r="A38" s="303" t="s">
        <v>149</v>
      </c>
      <c r="B38" t="s">
        <v>1198</v>
      </c>
      <c r="C38" t="s">
        <v>950</v>
      </c>
      <c r="D38" s="308">
        <v>51768</v>
      </c>
      <c r="E38" s="113">
        <v>0</v>
      </c>
      <c r="F38" s="306">
        <v>14176</v>
      </c>
      <c r="G38" s="306">
        <v>16250</v>
      </c>
      <c r="H38" s="306">
        <v>16250</v>
      </c>
      <c r="I38" s="306">
        <v>16250</v>
      </c>
      <c r="J38" s="337"/>
    </row>
    <row r="39" spans="1:10" hidden="1">
      <c r="A39" s="334" t="s">
        <v>536</v>
      </c>
      <c r="B39" s="304" t="s">
        <v>1199</v>
      </c>
      <c r="C39" s="304" t="s">
        <v>950</v>
      </c>
      <c r="D39" s="308">
        <v>51768</v>
      </c>
      <c r="E39" s="113">
        <v>0</v>
      </c>
      <c r="F39" s="306">
        <v>14176</v>
      </c>
      <c r="G39" s="306">
        <v>16250</v>
      </c>
      <c r="H39" s="306">
        <v>16250</v>
      </c>
      <c r="I39" s="306">
        <v>16250</v>
      </c>
      <c r="J39" s="337"/>
    </row>
    <row r="40" spans="1:10" hidden="1">
      <c r="A40" s="334" t="s">
        <v>537</v>
      </c>
      <c r="B40" s="304" t="s">
        <v>1513</v>
      </c>
      <c r="C40" s="304" t="s">
        <v>950</v>
      </c>
      <c r="D40" s="306">
        <v>47870</v>
      </c>
      <c r="E40" s="113">
        <v>0</v>
      </c>
      <c r="F40" s="306">
        <v>13483</v>
      </c>
      <c r="G40" s="306">
        <v>15026</v>
      </c>
      <c r="H40" s="306">
        <v>15026</v>
      </c>
      <c r="I40" s="306">
        <v>15026</v>
      </c>
      <c r="J40" s="337"/>
    </row>
    <row r="41" spans="1:10" hidden="1">
      <c r="A41" s="334" t="s">
        <v>75</v>
      </c>
      <c r="B41" s="304" t="s">
        <v>1200</v>
      </c>
      <c r="C41" s="304" t="s">
        <v>950</v>
      </c>
      <c r="D41" s="306">
        <v>57998</v>
      </c>
      <c r="E41" s="113">
        <v>0</v>
      </c>
      <c r="F41" s="306">
        <v>15282</v>
      </c>
      <c r="G41" s="306">
        <v>18206</v>
      </c>
      <c r="H41" s="306">
        <v>18206</v>
      </c>
      <c r="I41" s="306">
        <v>18206</v>
      </c>
      <c r="J41" s="337"/>
    </row>
    <row r="42" spans="1:10" hidden="1">
      <c r="A42" s="303" t="s">
        <v>76</v>
      </c>
      <c r="B42" t="s">
        <v>1201</v>
      </c>
      <c r="C42" t="s">
        <v>950</v>
      </c>
      <c r="D42" s="306">
        <v>57998</v>
      </c>
      <c r="E42" s="113">
        <v>0</v>
      </c>
      <c r="F42" s="306">
        <v>15282</v>
      </c>
      <c r="G42" s="306">
        <v>18206</v>
      </c>
      <c r="H42" s="306">
        <v>18206</v>
      </c>
      <c r="I42" s="306">
        <v>18206</v>
      </c>
      <c r="J42" s="337"/>
    </row>
    <row r="43" spans="1:10" hidden="1">
      <c r="A43" s="303" t="s">
        <v>308</v>
      </c>
      <c r="B43" t="s">
        <v>1514</v>
      </c>
      <c r="C43" t="s">
        <v>950</v>
      </c>
      <c r="D43" s="306">
        <v>57998</v>
      </c>
      <c r="E43" s="113">
        <v>0</v>
      </c>
      <c r="F43" s="306">
        <v>15282</v>
      </c>
      <c r="G43" s="306">
        <v>18206</v>
      </c>
      <c r="H43" s="306">
        <v>18206</v>
      </c>
      <c r="I43" s="306">
        <v>18206</v>
      </c>
      <c r="J43" s="337"/>
    </row>
    <row r="44" spans="1:10" hidden="1">
      <c r="A44" s="303" t="s">
        <v>309</v>
      </c>
      <c r="B44" t="s">
        <v>1202</v>
      </c>
      <c r="C44" t="s">
        <v>950</v>
      </c>
      <c r="D44" s="306">
        <v>57998</v>
      </c>
      <c r="E44" s="113">
        <v>0</v>
      </c>
      <c r="F44" s="306">
        <v>15282</v>
      </c>
      <c r="G44" s="306">
        <v>18206</v>
      </c>
      <c r="H44" s="306">
        <v>18206</v>
      </c>
      <c r="I44" s="306">
        <v>18206</v>
      </c>
      <c r="J44" s="337"/>
    </row>
    <row r="45" spans="1:10" hidden="1">
      <c r="A45" s="303" t="s">
        <v>310</v>
      </c>
      <c r="B45" t="s">
        <v>916</v>
      </c>
      <c r="C45" t="s">
        <v>950</v>
      </c>
      <c r="D45" s="308">
        <v>51768</v>
      </c>
      <c r="E45" s="113">
        <v>0</v>
      </c>
      <c r="F45" s="306">
        <v>14176</v>
      </c>
      <c r="G45" s="306">
        <v>16250</v>
      </c>
      <c r="H45" s="306">
        <v>16250</v>
      </c>
      <c r="I45" s="306">
        <v>16250</v>
      </c>
      <c r="J45" s="337"/>
    </row>
    <row r="46" spans="1:10" hidden="1">
      <c r="A46" s="303" t="s">
        <v>311</v>
      </c>
      <c r="B46" t="s">
        <v>1204</v>
      </c>
      <c r="C46" t="s">
        <v>950</v>
      </c>
      <c r="D46" s="308">
        <v>51768</v>
      </c>
      <c r="E46" s="113">
        <v>0</v>
      </c>
      <c r="F46" s="306">
        <v>14176</v>
      </c>
      <c r="G46" s="306">
        <v>16250</v>
      </c>
      <c r="H46" s="306">
        <v>16250</v>
      </c>
      <c r="I46" s="306">
        <v>16250</v>
      </c>
      <c r="J46" s="337"/>
    </row>
    <row r="47" spans="1:10" hidden="1">
      <c r="A47" s="303" t="s">
        <v>538</v>
      </c>
      <c r="B47" t="s">
        <v>1519</v>
      </c>
      <c r="C47" t="s">
        <v>950</v>
      </c>
      <c r="D47" s="308">
        <v>51768</v>
      </c>
      <c r="E47" s="113">
        <v>0</v>
      </c>
      <c r="F47" s="306">
        <v>14176</v>
      </c>
      <c r="G47" s="306">
        <v>16250</v>
      </c>
      <c r="H47" s="306">
        <v>16250</v>
      </c>
      <c r="I47" s="306">
        <v>16250</v>
      </c>
      <c r="J47" s="337"/>
    </row>
    <row r="48" spans="1:10" hidden="1">
      <c r="A48" s="303" t="s">
        <v>67</v>
      </c>
      <c r="B48" t="s">
        <v>1520</v>
      </c>
      <c r="C48" t="s">
        <v>950</v>
      </c>
      <c r="D48" s="308">
        <v>51768</v>
      </c>
      <c r="E48" s="113">
        <v>0</v>
      </c>
      <c r="F48" s="306">
        <v>14176</v>
      </c>
      <c r="G48" s="306">
        <v>16250</v>
      </c>
      <c r="H48" s="306">
        <v>16250</v>
      </c>
      <c r="I48" s="306">
        <v>16250</v>
      </c>
      <c r="J48" s="337"/>
    </row>
    <row r="49" spans="1:10" hidden="1">
      <c r="A49" s="303" t="s">
        <v>539</v>
      </c>
      <c r="B49" t="s">
        <v>1521</v>
      </c>
      <c r="C49" t="s">
        <v>950</v>
      </c>
      <c r="D49" s="308">
        <v>51768</v>
      </c>
      <c r="E49" s="113">
        <v>0</v>
      </c>
      <c r="F49" s="306">
        <v>14176</v>
      </c>
      <c r="G49" s="306">
        <v>16250</v>
      </c>
      <c r="H49" s="306">
        <v>16250</v>
      </c>
      <c r="I49" s="306">
        <v>16250</v>
      </c>
      <c r="J49" s="337"/>
    </row>
    <row r="50" spans="1:10" hidden="1">
      <c r="A50" s="303" t="s">
        <v>540</v>
      </c>
      <c r="B50" t="s">
        <v>1522</v>
      </c>
      <c r="C50" t="s">
        <v>950</v>
      </c>
      <c r="D50" s="308">
        <v>51768</v>
      </c>
      <c r="E50" s="113">
        <v>0</v>
      </c>
      <c r="F50" s="306">
        <v>14176</v>
      </c>
      <c r="G50" s="306">
        <v>16250</v>
      </c>
      <c r="H50" s="306">
        <v>16250</v>
      </c>
      <c r="I50" s="306">
        <v>16250</v>
      </c>
      <c r="J50" s="337"/>
    </row>
    <row r="51" spans="1:10" hidden="1">
      <c r="A51" s="303" t="s">
        <v>60</v>
      </c>
      <c r="B51" t="s">
        <v>1523</v>
      </c>
      <c r="C51" t="s">
        <v>950</v>
      </c>
      <c r="D51" s="308">
        <v>51768</v>
      </c>
      <c r="E51" s="113">
        <v>0</v>
      </c>
      <c r="F51" s="306">
        <v>14176</v>
      </c>
      <c r="G51" s="306">
        <v>16250</v>
      </c>
      <c r="H51" s="306">
        <v>16250</v>
      </c>
      <c r="I51" s="306">
        <v>16250</v>
      </c>
      <c r="J51" s="337"/>
    </row>
    <row r="52" spans="1:10" hidden="1">
      <c r="A52" s="303" t="s">
        <v>541</v>
      </c>
      <c r="B52" t="s">
        <v>1515</v>
      </c>
      <c r="C52" t="s">
        <v>950</v>
      </c>
      <c r="D52" s="308">
        <v>51768</v>
      </c>
      <c r="E52" s="113">
        <v>0</v>
      </c>
      <c r="F52" s="306">
        <v>14176</v>
      </c>
      <c r="G52" s="306">
        <v>16250</v>
      </c>
      <c r="H52" s="306">
        <v>16250</v>
      </c>
      <c r="I52" s="306">
        <v>16250</v>
      </c>
      <c r="J52" s="337"/>
    </row>
    <row r="53" spans="1:10" hidden="1">
      <c r="A53" s="303" t="s">
        <v>542</v>
      </c>
      <c r="B53" t="s">
        <v>1524</v>
      </c>
      <c r="C53" t="s">
        <v>950</v>
      </c>
      <c r="D53" s="308">
        <v>51768</v>
      </c>
      <c r="E53" s="113">
        <v>0</v>
      </c>
      <c r="F53" s="306">
        <v>14176</v>
      </c>
      <c r="G53" s="306">
        <v>16250</v>
      </c>
      <c r="H53" s="306">
        <v>16250</v>
      </c>
      <c r="I53" s="306">
        <v>16250</v>
      </c>
      <c r="J53" s="337"/>
    </row>
    <row r="54" spans="1:10" hidden="1">
      <c r="A54" s="303" t="s">
        <v>64</v>
      </c>
      <c r="B54" t="s">
        <v>1525</v>
      </c>
      <c r="C54" t="s">
        <v>950</v>
      </c>
      <c r="D54" s="308">
        <v>51768</v>
      </c>
      <c r="E54" s="113">
        <v>0</v>
      </c>
      <c r="F54" s="306">
        <v>14176</v>
      </c>
      <c r="G54" s="306">
        <v>16250</v>
      </c>
      <c r="H54" s="306">
        <v>16250</v>
      </c>
      <c r="I54" s="306">
        <v>16250</v>
      </c>
      <c r="J54" s="337"/>
    </row>
    <row r="55" spans="1:10" hidden="1">
      <c r="A55" s="303" t="s">
        <v>543</v>
      </c>
      <c r="B55" t="s">
        <v>922</v>
      </c>
      <c r="C55" t="s">
        <v>950</v>
      </c>
      <c r="D55" s="308">
        <v>51768</v>
      </c>
      <c r="E55" s="113">
        <v>0</v>
      </c>
      <c r="F55" s="306">
        <v>14176</v>
      </c>
      <c r="G55" s="306">
        <v>16250</v>
      </c>
      <c r="H55" s="306">
        <v>16250</v>
      </c>
      <c r="I55" s="306">
        <v>16250</v>
      </c>
      <c r="J55" s="337"/>
    </row>
    <row r="56" spans="1:10" hidden="1">
      <c r="A56" s="303" t="s">
        <v>544</v>
      </c>
      <c r="B56" t="s">
        <v>913</v>
      </c>
      <c r="C56" t="s">
        <v>950</v>
      </c>
      <c r="D56" s="306">
        <v>60234</v>
      </c>
      <c r="E56" s="113">
        <v>0</v>
      </c>
      <c r="F56" s="306">
        <v>15679</v>
      </c>
      <c r="G56" s="306">
        <v>18907</v>
      </c>
      <c r="H56" s="306">
        <v>18907</v>
      </c>
      <c r="I56" s="306">
        <v>18907</v>
      </c>
      <c r="J56" s="337"/>
    </row>
    <row r="57" spans="1:10" hidden="1">
      <c r="A57" s="303" t="s">
        <v>546</v>
      </c>
      <c r="B57" t="s">
        <v>1206</v>
      </c>
      <c r="C57" t="s">
        <v>950</v>
      </c>
      <c r="D57" s="306">
        <v>61100</v>
      </c>
      <c r="E57" s="113">
        <v>0</v>
      </c>
      <c r="F57" s="306">
        <v>15832</v>
      </c>
      <c r="G57" s="306">
        <v>19179</v>
      </c>
      <c r="H57" s="306">
        <v>19179</v>
      </c>
      <c r="I57" s="306">
        <v>19179</v>
      </c>
      <c r="J57" s="337"/>
    </row>
    <row r="58" spans="1:10" hidden="1">
      <c r="A58" s="334" t="s">
        <v>644</v>
      </c>
      <c r="B58" s="304" t="s">
        <v>1510</v>
      </c>
      <c r="C58" s="304" t="s">
        <v>953</v>
      </c>
      <c r="D58" s="306">
        <v>34646</v>
      </c>
      <c r="E58" s="113">
        <v>0</v>
      </c>
      <c r="F58" s="306">
        <v>9990</v>
      </c>
      <c r="G58" s="306">
        <v>10875</v>
      </c>
      <c r="H58" s="306">
        <v>10875</v>
      </c>
      <c r="I58" s="306">
        <v>10875</v>
      </c>
      <c r="J58" s="337"/>
    </row>
    <row r="59" spans="1:10" hidden="1">
      <c r="A59" s="303" t="s">
        <v>659</v>
      </c>
      <c r="B59" t="s">
        <v>908</v>
      </c>
      <c r="C59" t="s">
        <v>953</v>
      </c>
      <c r="D59" s="306">
        <v>63772</v>
      </c>
      <c r="E59" s="113">
        <v>0</v>
      </c>
      <c r="F59" s="306">
        <v>15162</v>
      </c>
      <c r="G59" s="306">
        <v>20018</v>
      </c>
      <c r="H59" s="306">
        <v>20018</v>
      </c>
      <c r="I59" s="306">
        <v>20018</v>
      </c>
      <c r="J59" s="337"/>
    </row>
    <row r="60" spans="1:10" hidden="1">
      <c r="A60" s="303" t="s">
        <v>661</v>
      </c>
      <c r="B60" t="s">
        <v>1511</v>
      </c>
      <c r="C60" t="s">
        <v>953</v>
      </c>
      <c r="D60" s="306">
        <v>53572</v>
      </c>
      <c r="E60" s="113">
        <v>0</v>
      </c>
      <c r="F60" s="306">
        <v>13350</v>
      </c>
      <c r="G60" s="306">
        <v>16816</v>
      </c>
      <c r="H60" s="306">
        <v>16816</v>
      </c>
      <c r="I60" s="306">
        <v>16816</v>
      </c>
      <c r="J60" s="337"/>
    </row>
    <row r="61" spans="1:10" hidden="1">
      <c r="A61" s="303" t="s">
        <v>670</v>
      </c>
      <c r="B61" t="s">
        <v>1320</v>
      </c>
      <c r="C61" t="s">
        <v>953</v>
      </c>
      <c r="D61" s="306">
        <v>54330</v>
      </c>
      <c r="E61" s="113">
        <v>0</v>
      </c>
      <c r="F61" s="306">
        <v>13486</v>
      </c>
      <c r="G61" s="306">
        <v>17054</v>
      </c>
      <c r="H61" s="306">
        <v>17054</v>
      </c>
      <c r="I61" s="306">
        <v>17054</v>
      </c>
      <c r="J61" s="337"/>
    </row>
    <row r="62" spans="1:10" hidden="1">
      <c r="A62" s="334" t="s">
        <v>685</v>
      </c>
      <c r="B62" s="304" t="s">
        <v>918</v>
      </c>
      <c r="C62" s="304" t="s">
        <v>953</v>
      </c>
      <c r="D62" s="306">
        <v>27274</v>
      </c>
      <c r="E62" s="113">
        <v>0</v>
      </c>
      <c r="F62" s="306">
        <v>8680</v>
      </c>
      <c r="G62" s="306">
        <v>8561</v>
      </c>
      <c r="H62" s="306">
        <v>8561</v>
      </c>
      <c r="I62" s="306">
        <v>8561</v>
      </c>
      <c r="J62" s="337"/>
    </row>
    <row r="63" spans="1:10" hidden="1">
      <c r="A63" s="303" t="s">
        <v>686</v>
      </c>
      <c r="B63" t="s">
        <v>926</v>
      </c>
      <c r="C63" t="s">
        <v>953</v>
      </c>
      <c r="D63" s="306">
        <v>36434</v>
      </c>
      <c r="E63" s="113">
        <v>0</v>
      </c>
      <c r="F63" s="306">
        <v>10308</v>
      </c>
      <c r="G63" s="306">
        <v>11437</v>
      </c>
      <c r="H63" s="306">
        <v>11437</v>
      </c>
      <c r="I63" s="306">
        <v>11437</v>
      </c>
      <c r="J63" s="337"/>
    </row>
    <row r="64" spans="1:10" hidden="1">
      <c r="A64" s="334" t="s">
        <v>218</v>
      </c>
      <c r="B64" s="304" t="s">
        <v>1351</v>
      </c>
      <c r="C64" s="304" t="s">
        <v>953</v>
      </c>
      <c r="D64" s="306">
        <v>32748</v>
      </c>
      <c r="E64" s="113">
        <v>0</v>
      </c>
      <c r="F64" s="306">
        <v>9652</v>
      </c>
      <c r="G64" s="306">
        <v>10280</v>
      </c>
      <c r="H64" s="306">
        <v>10280</v>
      </c>
      <c r="I64" s="306">
        <v>10280</v>
      </c>
      <c r="J64" s="337"/>
    </row>
    <row r="65" spans="1:10" hidden="1">
      <c r="A65" s="334" t="s">
        <v>217</v>
      </c>
      <c r="B65" s="304" t="s">
        <v>1358</v>
      </c>
      <c r="C65" s="304" t="s">
        <v>953</v>
      </c>
      <c r="D65" s="306">
        <v>33140</v>
      </c>
      <c r="E65" s="113">
        <v>0</v>
      </c>
      <c r="F65" s="306">
        <v>8376</v>
      </c>
      <c r="G65" s="306">
        <v>10403</v>
      </c>
      <c r="H65" s="306">
        <v>10403</v>
      </c>
      <c r="I65" s="306">
        <v>10403</v>
      </c>
      <c r="J65" s="337"/>
    </row>
    <row r="66" spans="1:10" hidden="1">
      <c r="A66" s="303" t="s">
        <v>720</v>
      </c>
      <c r="B66" t="s">
        <v>1364</v>
      </c>
      <c r="C66" t="s">
        <v>953</v>
      </c>
      <c r="D66" s="306">
        <v>38256</v>
      </c>
      <c r="E66" s="113">
        <v>0</v>
      </c>
      <c r="F66" s="306">
        <v>10630</v>
      </c>
      <c r="G66" s="306">
        <v>12009</v>
      </c>
      <c r="H66" s="306">
        <v>12009</v>
      </c>
      <c r="I66" s="306">
        <v>12009</v>
      </c>
      <c r="J66" s="337"/>
    </row>
    <row r="67" spans="1:10">
      <c r="A67" s="334" t="s">
        <v>208</v>
      </c>
      <c r="B67" s="304" t="s">
        <v>1433</v>
      </c>
      <c r="C67" s="304" t="s">
        <v>952</v>
      </c>
      <c r="D67" s="306">
        <v>23916</v>
      </c>
      <c r="E67" s="113">
        <v>0</v>
      </c>
      <c r="F67" s="306">
        <v>7858</v>
      </c>
      <c r="G67" s="306">
        <v>7507</v>
      </c>
      <c r="H67" s="306">
        <v>7507</v>
      </c>
      <c r="I67" s="306">
        <v>7507</v>
      </c>
      <c r="J67" s="337"/>
    </row>
    <row r="68" spans="1:10" hidden="1">
      <c r="A68" s="334" t="s">
        <v>830</v>
      </c>
      <c r="B68" s="304" t="s">
        <v>927</v>
      </c>
      <c r="C68" s="304" t="s">
        <v>953</v>
      </c>
      <c r="D68" s="306">
        <v>47798</v>
      </c>
      <c r="E68" s="113">
        <v>0</v>
      </c>
      <c r="F68" s="306">
        <v>12326</v>
      </c>
      <c r="G68" s="306">
        <v>15004</v>
      </c>
      <c r="H68" s="306">
        <v>15004</v>
      </c>
      <c r="I68" s="306">
        <v>15004</v>
      </c>
      <c r="J68" s="337"/>
    </row>
    <row r="69" spans="1:10" hidden="1">
      <c r="A69" s="303" t="s">
        <v>832</v>
      </c>
      <c r="B69" t="s">
        <v>928</v>
      </c>
      <c r="C69" t="s">
        <v>953</v>
      </c>
      <c r="D69" s="306">
        <v>62504</v>
      </c>
      <c r="E69" s="113">
        <v>0</v>
      </c>
      <c r="F69" s="306">
        <v>14938</v>
      </c>
      <c r="G69" s="306">
        <v>19620</v>
      </c>
      <c r="H69" s="306">
        <v>19620</v>
      </c>
      <c r="I69" s="306">
        <v>19620</v>
      </c>
      <c r="J69" s="337"/>
    </row>
    <row r="70" spans="1:10" hidden="1">
      <c r="A70" s="334" t="s">
        <v>857</v>
      </c>
      <c r="B70" s="304" t="s">
        <v>929</v>
      </c>
      <c r="C70" s="304" t="s">
        <v>953</v>
      </c>
      <c r="D70" s="306">
        <v>29876</v>
      </c>
      <c r="E70" s="113">
        <v>0</v>
      </c>
      <c r="F70" s="306">
        <v>9142</v>
      </c>
      <c r="G70" s="306">
        <v>9378</v>
      </c>
      <c r="H70" s="306">
        <v>9378</v>
      </c>
      <c r="I70" s="306">
        <v>9378</v>
      </c>
      <c r="J70" s="337"/>
    </row>
    <row r="71" spans="1:10" hidden="1">
      <c r="A71" s="335" t="s">
        <v>219</v>
      </c>
      <c r="B71" s="304" t="s">
        <v>1550</v>
      </c>
      <c r="C71" s="304" t="s">
        <v>953</v>
      </c>
      <c r="D71" s="306">
        <v>38530</v>
      </c>
      <c r="E71" s="113">
        <v>0</v>
      </c>
      <c r="F71" s="306">
        <v>10679</v>
      </c>
      <c r="G71" s="306">
        <v>12095</v>
      </c>
      <c r="H71" s="306">
        <v>12095</v>
      </c>
      <c r="I71" s="306">
        <v>12095</v>
      </c>
      <c r="J71" s="337"/>
    </row>
    <row r="72" spans="1:10" hidden="1">
      <c r="A72" s="334" t="s">
        <v>221</v>
      </c>
      <c r="B72" s="304" t="s">
        <v>1481</v>
      </c>
      <c r="C72" s="304" t="s">
        <v>953</v>
      </c>
      <c r="D72" s="306">
        <v>47184</v>
      </c>
      <c r="E72" s="113">
        <v>0</v>
      </c>
      <c r="F72" s="306">
        <v>12216</v>
      </c>
      <c r="G72" s="306">
        <v>14811</v>
      </c>
      <c r="H72" s="306">
        <v>14811</v>
      </c>
      <c r="I72" s="306">
        <v>14811</v>
      </c>
      <c r="J72" s="337"/>
    </row>
    <row r="73" spans="1:10" hidden="1">
      <c r="A73" s="303" t="s">
        <v>320</v>
      </c>
      <c r="B73" t="s">
        <v>997</v>
      </c>
      <c r="C73" t="s">
        <v>951</v>
      </c>
      <c r="D73" s="306">
        <v>100194</v>
      </c>
      <c r="E73" s="113">
        <v>0</v>
      </c>
      <c r="F73" s="306">
        <v>21584</v>
      </c>
      <c r="G73" s="306">
        <v>31451</v>
      </c>
      <c r="H73" s="306">
        <v>31451</v>
      </c>
      <c r="I73" s="306">
        <v>31451</v>
      </c>
      <c r="J73" s="337"/>
    </row>
    <row r="74" spans="1:10" hidden="1">
      <c r="A74" s="303" t="s">
        <v>321</v>
      </c>
      <c r="B74" t="s">
        <v>998</v>
      </c>
      <c r="C74" t="s">
        <v>951</v>
      </c>
      <c r="D74" s="306">
        <v>106000</v>
      </c>
      <c r="E74" s="113">
        <v>0</v>
      </c>
      <c r="F74" s="306">
        <v>22616</v>
      </c>
      <c r="G74" s="306">
        <v>33273</v>
      </c>
      <c r="H74" s="306">
        <v>33273</v>
      </c>
      <c r="I74" s="306">
        <v>33273</v>
      </c>
      <c r="J74" s="337"/>
    </row>
    <row r="75" spans="1:10" hidden="1">
      <c r="A75" s="303" t="s">
        <v>322</v>
      </c>
      <c r="B75" t="s">
        <v>999</v>
      </c>
      <c r="C75" t="s">
        <v>951</v>
      </c>
      <c r="D75" s="306">
        <v>120000</v>
      </c>
      <c r="E75" s="113">
        <v>0</v>
      </c>
      <c r="F75" s="306">
        <v>25102</v>
      </c>
      <c r="G75" s="306">
        <v>37668</v>
      </c>
      <c r="H75" s="306">
        <v>37668</v>
      </c>
      <c r="I75" s="306">
        <v>37668</v>
      </c>
      <c r="J75" s="337"/>
    </row>
    <row r="76" spans="1:10" hidden="1">
      <c r="A76" s="303" t="s">
        <v>323</v>
      </c>
      <c r="B76" t="s">
        <v>1000</v>
      </c>
      <c r="C76" t="s">
        <v>951</v>
      </c>
      <c r="D76" s="306">
        <v>200000</v>
      </c>
      <c r="E76" s="113">
        <v>0</v>
      </c>
      <c r="F76" s="306">
        <v>39310</v>
      </c>
      <c r="G76" s="306">
        <v>62780</v>
      </c>
      <c r="H76" s="306">
        <v>62780</v>
      </c>
      <c r="I76" s="306">
        <v>62780</v>
      </c>
      <c r="J76" s="337"/>
    </row>
    <row r="77" spans="1:10" hidden="1">
      <c r="A77" s="303" t="s">
        <v>324</v>
      </c>
      <c r="B77" t="s">
        <v>1001</v>
      </c>
      <c r="C77" t="s">
        <v>951</v>
      </c>
      <c r="D77" s="306">
        <v>110000</v>
      </c>
      <c r="E77" s="113">
        <v>0</v>
      </c>
      <c r="F77" s="306">
        <v>23326</v>
      </c>
      <c r="G77" s="306">
        <v>34529</v>
      </c>
      <c r="H77" s="306">
        <v>34529</v>
      </c>
      <c r="I77" s="306">
        <v>34529</v>
      </c>
      <c r="J77" s="337"/>
    </row>
    <row r="78" spans="1:10" hidden="1">
      <c r="A78" s="303" t="s">
        <v>95</v>
      </c>
      <c r="B78" t="s">
        <v>1002</v>
      </c>
      <c r="C78" t="s">
        <v>951</v>
      </c>
      <c r="D78" s="306">
        <v>120000</v>
      </c>
      <c r="E78" s="113">
        <v>0</v>
      </c>
      <c r="F78" s="306">
        <v>25102</v>
      </c>
      <c r="G78" s="306">
        <v>37668</v>
      </c>
      <c r="H78" s="306">
        <v>37668</v>
      </c>
      <c r="I78" s="306">
        <v>37668</v>
      </c>
      <c r="J78" s="337"/>
    </row>
    <row r="79" spans="1:10" hidden="1">
      <c r="A79" s="303" t="s">
        <v>27</v>
      </c>
      <c r="B79" t="s">
        <v>1003</v>
      </c>
      <c r="C79" t="s">
        <v>951</v>
      </c>
      <c r="D79" s="306">
        <v>120830</v>
      </c>
      <c r="E79" s="113">
        <v>0</v>
      </c>
      <c r="F79" s="306">
        <v>25249</v>
      </c>
      <c r="G79" s="306">
        <v>37929</v>
      </c>
      <c r="H79" s="306">
        <v>37929</v>
      </c>
      <c r="I79" s="306">
        <v>37929</v>
      </c>
      <c r="J79" s="337"/>
    </row>
    <row r="80" spans="1:10" hidden="1">
      <c r="A80" s="303" t="s">
        <v>325</v>
      </c>
      <c r="B80" t="s">
        <v>1004</v>
      </c>
      <c r="C80" t="s">
        <v>951</v>
      </c>
      <c r="D80" s="306">
        <v>72872</v>
      </c>
      <c r="E80" s="113">
        <v>0</v>
      </c>
      <c r="F80" s="306">
        <v>16732</v>
      </c>
      <c r="G80" s="306">
        <v>22875</v>
      </c>
      <c r="H80" s="306">
        <v>22875</v>
      </c>
      <c r="I80" s="306">
        <v>22875</v>
      </c>
      <c r="J80" s="337"/>
    </row>
    <row r="81" spans="1:10" hidden="1">
      <c r="A81" s="303" t="s">
        <v>326</v>
      </c>
      <c r="B81" t="s">
        <v>1005</v>
      </c>
      <c r="C81" t="s">
        <v>951</v>
      </c>
      <c r="D81" s="306">
        <v>130210</v>
      </c>
      <c r="E81" s="113">
        <v>0</v>
      </c>
      <c r="F81" s="306">
        <v>26915</v>
      </c>
      <c r="G81" s="306">
        <v>40873</v>
      </c>
      <c r="H81" s="306">
        <v>40873</v>
      </c>
      <c r="I81" s="306">
        <v>40873</v>
      </c>
      <c r="J81" s="337"/>
    </row>
    <row r="82" spans="1:10" hidden="1">
      <c r="A82" s="303" t="s">
        <v>327</v>
      </c>
      <c r="B82" t="s">
        <v>1006</v>
      </c>
      <c r="C82" t="s">
        <v>951</v>
      </c>
      <c r="D82" s="306">
        <v>160752</v>
      </c>
      <c r="E82" s="113">
        <v>0</v>
      </c>
      <c r="F82" s="306">
        <v>32340</v>
      </c>
      <c r="G82" s="306">
        <v>50460</v>
      </c>
      <c r="H82" s="306">
        <v>50460</v>
      </c>
      <c r="I82" s="306">
        <v>50460</v>
      </c>
      <c r="J82" s="337"/>
    </row>
    <row r="83" spans="1:10" hidden="1">
      <c r="A83" s="303" t="s">
        <v>328</v>
      </c>
      <c r="B83" t="s">
        <v>1007</v>
      </c>
      <c r="C83" t="s">
        <v>951</v>
      </c>
      <c r="D83" s="306">
        <v>110000</v>
      </c>
      <c r="E83" s="113">
        <v>0</v>
      </c>
      <c r="F83" s="306">
        <v>23326</v>
      </c>
      <c r="G83" s="306">
        <v>34529</v>
      </c>
      <c r="H83" s="306">
        <v>34529</v>
      </c>
      <c r="I83" s="306">
        <v>34529</v>
      </c>
      <c r="J83" s="337"/>
    </row>
    <row r="84" spans="1:10" hidden="1">
      <c r="A84" s="303" t="s">
        <v>329</v>
      </c>
      <c r="B84" t="s">
        <v>1008</v>
      </c>
      <c r="C84" t="s">
        <v>951</v>
      </c>
      <c r="D84" s="306">
        <v>111454</v>
      </c>
      <c r="E84" s="113">
        <v>0</v>
      </c>
      <c r="F84" s="306">
        <v>23584</v>
      </c>
      <c r="G84" s="306">
        <v>34985</v>
      </c>
      <c r="H84" s="306">
        <v>34985</v>
      </c>
      <c r="I84" s="306">
        <v>34985</v>
      </c>
      <c r="J84" s="337"/>
    </row>
    <row r="85" spans="1:10" hidden="1">
      <c r="A85" s="303" t="s">
        <v>330</v>
      </c>
      <c r="B85" t="s">
        <v>1009</v>
      </c>
      <c r="C85" t="s">
        <v>951</v>
      </c>
      <c r="D85" s="306">
        <v>111984</v>
      </c>
      <c r="E85" s="113">
        <v>0</v>
      </c>
      <c r="F85" s="306">
        <v>23678</v>
      </c>
      <c r="G85" s="306">
        <v>35152</v>
      </c>
      <c r="H85" s="306">
        <v>35152</v>
      </c>
      <c r="I85" s="306">
        <v>35152</v>
      </c>
      <c r="J85" s="337"/>
    </row>
    <row r="86" spans="1:10" hidden="1">
      <c r="A86" s="303" t="s">
        <v>331</v>
      </c>
      <c r="B86" t="s">
        <v>1010</v>
      </c>
      <c r="C86" t="s">
        <v>951</v>
      </c>
      <c r="D86" s="306">
        <v>176000</v>
      </c>
      <c r="E86" s="113">
        <v>0</v>
      </c>
      <c r="F86" s="306">
        <v>35048</v>
      </c>
      <c r="G86" s="306">
        <v>55246</v>
      </c>
      <c r="H86" s="306">
        <v>55246</v>
      </c>
      <c r="I86" s="306">
        <v>55246</v>
      </c>
      <c r="J86" s="337"/>
    </row>
    <row r="87" spans="1:10" hidden="1">
      <c r="A87" s="303" t="s">
        <v>332</v>
      </c>
      <c r="B87" t="s">
        <v>1011</v>
      </c>
      <c r="C87" t="s">
        <v>951</v>
      </c>
      <c r="D87" s="306">
        <v>123772</v>
      </c>
      <c r="E87" s="113">
        <v>0</v>
      </c>
      <c r="F87" s="306">
        <v>25772</v>
      </c>
      <c r="G87" s="306">
        <v>38852</v>
      </c>
      <c r="H87" s="306">
        <v>38852</v>
      </c>
      <c r="I87" s="306">
        <v>38852</v>
      </c>
      <c r="J87" s="337"/>
    </row>
    <row r="88" spans="1:10" hidden="1">
      <c r="A88" s="303" t="s">
        <v>333</v>
      </c>
      <c r="B88" t="s">
        <v>1012</v>
      </c>
      <c r="C88" t="s">
        <v>951</v>
      </c>
      <c r="D88" s="306">
        <v>115000</v>
      </c>
      <c r="E88" s="113">
        <v>0</v>
      </c>
      <c r="F88" s="306">
        <v>24214</v>
      </c>
      <c r="G88" s="306">
        <v>36099</v>
      </c>
      <c r="H88" s="306">
        <v>36099</v>
      </c>
      <c r="I88" s="306">
        <v>36099</v>
      </c>
      <c r="J88" s="337"/>
    </row>
    <row r="89" spans="1:10" hidden="1">
      <c r="A89" s="303" t="s">
        <v>334</v>
      </c>
      <c r="B89" t="s">
        <v>1013</v>
      </c>
      <c r="C89" t="s">
        <v>951</v>
      </c>
      <c r="D89" s="306">
        <v>86090</v>
      </c>
      <c r="E89" s="113">
        <v>0</v>
      </c>
      <c r="F89" s="306">
        <v>19080</v>
      </c>
      <c r="G89" s="306">
        <v>27024</v>
      </c>
      <c r="H89" s="306">
        <v>27024</v>
      </c>
      <c r="I89" s="306">
        <v>27024</v>
      </c>
      <c r="J89" s="337"/>
    </row>
    <row r="90" spans="1:10" hidden="1">
      <c r="A90" s="303" t="s">
        <v>335</v>
      </c>
      <c r="B90" t="s">
        <v>1014</v>
      </c>
      <c r="C90" t="s">
        <v>951</v>
      </c>
      <c r="D90" s="306">
        <v>75190</v>
      </c>
      <c r="E90" s="113">
        <v>0</v>
      </c>
      <c r="F90" s="306">
        <v>17144</v>
      </c>
      <c r="G90" s="306">
        <v>23602</v>
      </c>
      <c r="H90" s="306">
        <v>23602</v>
      </c>
      <c r="I90" s="306">
        <v>23602</v>
      </c>
      <c r="J90" s="337"/>
    </row>
    <row r="91" spans="1:10" hidden="1">
      <c r="A91" s="303" t="s">
        <v>336</v>
      </c>
      <c r="B91" t="s">
        <v>1015</v>
      </c>
      <c r="C91" t="s">
        <v>951</v>
      </c>
      <c r="D91" s="306">
        <v>92500</v>
      </c>
      <c r="E91" s="113">
        <v>0</v>
      </c>
      <c r="F91" s="306">
        <v>20218</v>
      </c>
      <c r="G91" s="306">
        <v>29036</v>
      </c>
      <c r="H91" s="306">
        <v>29036</v>
      </c>
      <c r="I91" s="306">
        <v>29036</v>
      </c>
      <c r="J91" s="337"/>
    </row>
    <row r="92" spans="1:10" hidden="1">
      <c r="A92" s="303" t="s">
        <v>337</v>
      </c>
      <c r="B92" t="s">
        <v>1016</v>
      </c>
      <c r="C92" t="s">
        <v>951</v>
      </c>
      <c r="D92" s="306">
        <v>80000</v>
      </c>
      <c r="E92" s="113">
        <v>0</v>
      </c>
      <c r="F92" s="306">
        <v>17998</v>
      </c>
      <c r="G92" s="306">
        <v>25112</v>
      </c>
      <c r="H92" s="306">
        <v>25112</v>
      </c>
      <c r="I92" s="306">
        <v>25112</v>
      </c>
      <c r="J92" s="337"/>
    </row>
    <row r="93" spans="1:10" hidden="1">
      <c r="A93" s="303" t="s">
        <v>338</v>
      </c>
      <c r="B93" t="s">
        <v>1017</v>
      </c>
      <c r="C93" t="s">
        <v>951</v>
      </c>
      <c r="D93" s="306">
        <v>115490</v>
      </c>
      <c r="E93" s="113">
        <v>0</v>
      </c>
      <c r="F93" s="306">
        <v>24301</v>
      </c>
      <c r="G93" s="306">
        <v>36252</v>
      </c>
      <c r="H93" s="306">
        <v>36252</v>
      </c>
      <c r="I93" s="306">
        <v>36252</v>
      </c>
      <c r="J93" s="337"/>
    </row>
    <row r="94" spans="1:10" hidden="1">
      <c r="A94" s="303" t="s">
        <v>339</v>
      </c>
      <c r="B94" t="s">
        <v>1018</v>
      </c>
      <c r="C94" t="s">
        <v>951</v>
      </c>
      <c r="D94" s="306">
        <v>105000</v>
      </c>
      <c r="E94" s="113">
        <v>0</v>
      </c>
      <c r="F94" s="306">
        <v>22438</v>
      </c>
      <c r="G94" s="306">
        <v>32960</v>
      </c>
      <c r="H94" s="306">
        <v>32960</v>
      </c>
      <c r="I94" s="306">
        <v>32960</v>
      </c>
      <c r="J94" s="337"/>
    </row>
    <row r="95" spans="1:10" hidden="1">
      <c r="A95" s="303" t="s">
        <v>340</v>
      </c>
      <c r="B95" t="s">
        <v>1019</v>
      </c>
      <c r="C95" t="s">
        <v>951</v>
      </c>
      <c r="D95" s="306">
        <v>72558</v>
      </c>
      <c r="E95" s="113">
        <v>0</v>
      </c>
      <c r="F95" s="306">
        <v>16676</v>
      </c>
      <c r="G95" s="306">
        <v>22776</v>
      </c>
      <c r="H95" s="306">
        <v>22776</v>
      </c>
      <c r="I95" s="306">
        <v>22776</v>
      </c>
      <c r="J95" s="337"/>
    </row>
    <row r="96" spans="1:10" hidden="1">
      <c r="A96" s="303" t="s">
        <v>341</v>
      </c>
      <c r="B96" t="s">
        <v>1020</v>
      </c>
      <c r="C96" t="s">
        <v>951</v>
      </c>
      <c r="D96" s="306">
        <v>64574</v>
      </c>
      <c r="E96" s="113">
        <v>0</v>
      </c>
      <c r="F96" s="306">
        <v>15258</v>
      </c>
      <c r="G96" s="306">
        <v>20270</v>
      </c>
      <c r="H96" s="306">
        <v>20270</v>
      </c>
      <c r="I96" s="306">
        <v>20270</v>
      </c>
      <c r="J96" s="337"/>
    </row>
    <row r="97" spans="1:10" hidden="1">
      <c r="A97" s="303" t="s">
        <v>213</v>
      </c>
      <c r="B97" t="s">
        <v>1021</v>
      </c>
      <c r="C97" t="s">
        <v>951</v>
      </c>
      <c r="D97" s="306">
        <v>95648</v>
      </c>
      <c r="E97" s="113">
        <v>0</v>
      </c>
      <c r="F97" s="306">
        <v>20778</v>
      </c>
      <c r="G97" s="306">
        <v>30024</v>
      </c>
      <c r="H97" s="306">
        <v>30024</v>
      </c>
      <c r="I97" s="306">
        <v>30024</v>
      </c>
      <c r="J97" s="337"/>
    </row>
    <row r="98" spans="1:10" hidden="1">
      <c r="A98" s="303" t="s">
        <v>342</v>
      </c>
      <c r="B98" t="s">
        <v>1022</v>
      </c>
      <c r="C98" t="s">
        <v>951</v>
      </c>
      <c r="D98" s="306">
        <v>65068</v>
      </c>
      <c r="E98" s="113">
        <v>0</v>
      </c>
      <c r="F98" s="306">
        <v>15346</v>
      </c>
      <c r="G98" s="306">
        <v>20425</v>
      </c>
      <c r="H98" s="306">
        <v>20425</v>
      </c>
      <c r="I98" s="306">
        <v>20425</v>
      </c>
      <c r="J98" s="337"/>
    </row>
    <row r="99" spans="1:10" hidden="1">
      <c r="A99" s="303" t="s">
        <v>214</v>
      </c>
      <c r="B99" t="s">
        <v>1023</v>
      </c>
      <c r="C99" t="s">
        <v>951</v>
      </c>
      <c r="D99" s="306">
        <v>75402</v>
      </c>
      <c r="E99" s="113">
        <v>0</v>
      </c>
      <c r="F99" s="306">
        <v>17182</v>
      </c>
      <c r="G99" s="306">
        <v>23669</v>
      </c>
      <c r="H99" s="306">
        <v>23669</v>
      </c>
      <c r="I99" s="306">
        <v>23669</v>
      </c>
      <c r="J99" s="337"/>
    </row>
    <row r="100" spans="1:10" hidden="1">
      <c r="A100" s="303" t="s">
        <v>343</v>
      </c>
      <c r="B100" t="s">
        <v>1024</v>
      </c>
      <c r="C100" t="s">
        <v>951</v>
      </c>
      <c r="D100" s="306">
        <v>100000</v>
      </c>
      <c r="E100" s="113">
        <v>0</v>
      </c>
      <c r="F100" s="306">
        <v>21550</v>
      </c>
      <c r="G100" s="306">
        <v>31390</v>
      </c>
      <c r="H100" s="306">
        <v>31390</v>
      </c>
      <c r="I100" s="306">
        <v>31390</v>
      </c>
      <c r="J100" s="337"/>
    </row>
    <row r="101" spans="1:10" hidden="1">
      <c r="A101" s="303" t="s">
        <v>344</v>
      </c>
      <c r="B101" t="s">
        <v>1025</v>
      </c>
      <c r="C101" t="s">
        <v>951</v>
      </c>
      <c r="D101" s="306">
        <v>92862</v>
      </c>
      <c r="E101" s="113">
        <v>0</v>
      </c>
      <c r="F101" s="306">
        <v>20282</v>
      </c>
      <c r="G101" s="306">
        <v>29149</v>
      </c>
      <c r="H101" s="306">
        <v>29149</v>
      </c>
      <c r="I101" s="306">
        <v>29149</v>
      </c>
      <c r="J101" s="337"/>
    </row>
    <row r="102" spans="1:10" hidden="1">
      <c r="A102" s="303" t="s">
        <v>345</v>
      </c>
      <c r="B102" t="s">
        <v>1026</v>
      </c>
      <c r="C102" t="s">
        <v>951</v>
      </c>
      <c r="D102" s="306">
        <v>102990</v>
      </c>
      <c r="E102" s="113">
        <v>0</v>
      </c>
      <c r="F102" s="306">
        <v>22081</v>
      </c>
      <c r="G102" s="306">
        <v>32329</v>
      </c>
      <c r="H102" s="306">
        <v>32329</v>
      </c>
      <c r="I102" s="306">
        <v>32329</v>
      </c>
      <c r="J102" s="337"/>
    </row>
    <row r="103" spans="1:10" hidden="1">
      <c r="A103" s="303" t="s">
        <v>346</v>
      </c>
      <c r="B103" t="s">
        <v>1027</v>
      </c>
      <c r="C103" t="s">
        <v>951</v>
      </c>
      <c r="D103" s="306">
        <v>108716</v>
      </c>
      <c r="E103" s="113">
        <v>0</v>
      </c>
      <c r="F103" s="306">
        <v>23098</v>
      </c>
      <c r="G103" s="306">
        <v>34126</v>
      </c>
      <c r="H103" s="306">
        <v>34126</v>
      </c>
      <c r="I103" s="306">
        <v>34126</v>
      </c>
      <c r="J103" s="337"/>
    </row>
    <row r="104" spans="1:10" hidden="1">
      <c r="A104" s="303" t="s">
        <v>347</v>
      </c>
      <c r="B104" t="s">
        <v>1029</v>
      </c>
      <c r="C104" t="s">
        <v>953</v>
      </c>
      <c r="D104" s="306">
        <v>67114</v>
      </c>
      <c r="E104" s="113">
        <v>0</v>
      </c>
      <c r="F104" s="306">
        <v>15755</v>
      </c>
      <c r="G104" s="306">
        <v>21067</v>
      </c>
      <c r="H104" s="306">
        <v>21067</v>
      </c>
      <c r="I104" s="306">
        <v>21067</v>
      </c>
      <c r="J104" s="337"/>
    </row>
    <row r="105" spans="1:10" hidden="1">
      <c r="A105" s="303" t="s">
        <v>348</v>
      </c>
      <c r="B105" t="s">
        <v>1030</v>
      </c>
      <c r="C105" t="s">
        <v>951</v>
      </c>
      <c r="D105" s="306">
        <v>110382</v>
      </c>
      <c r="E105" s="113">
        <v>0</v>
      </c>
      <c r="F105" s="306">
        <v>23394</v>
      </c>
      <c r="G105" s="306">
        <v>34649</v>
      </c>
      <c r="H105" s="306">
        <v>34649</v>
      </c>
      <c r="I105" s="306">
        <v>34649</v>
      </c>
      <c r="J105" s="337"/>
    </row>
    <row r="106" spans="1:10" hidden="1">
      <c r="A106" s="303" t="s">
        <v>349</v>
      </c>
      <c r="B106" t="s">
        <v>1031</v>
      </c>
      <c r="C106" t="s">
        <v>951</v>
      </c>
      <c r="D106" s="306">
        <v>106956</v>
      </c>
      <c r="E106" s="113">
        <v>0</v>
      </c>
      <c r="F106" s="306">
        <v>22785</v>
      </c>
      <c r="G106" s="306">
        <v>33573</v>
      </c>
      <c r="H106" s="306">
        <v>33573</v>
      </c>
      <c r="I106" s="306">
        <v>33573</v>
      </c>
      <c r="J106" s="337"/>
    </row>
    <row r="107" spans="1:10" hidden="1">
      <c r="A107" s="303" t="s">
        <v>350</v>
      </c>
      <c r="B107" t="s">
        <v>1032</v>
      </c>
      <c r="C107" t="s">
        <v>951</v>
      </c>
      <c r="D107" s="306">
        <v>112222</v>
      </c>
      <c r="E107" s="113">
        <v>0</v>
      </c>
      <c r="F107" s="306">
        <v>23721</v>
      </c>
      <c r="G107" s="306">
        <v>35226</v>
      </c>
      <c r="H107" s="306">
        <v>35226</v>
      </c>
      <c r="I107" s="306">
        <v>35226</v>
      </c>
      <c r="J107" s="337"/>
    </row>
    <row r="108" spans="1:10" hidden="1">
      <c r="A108" s="303" t="s">
        <v>351</v>
      </c>
      <c r="B108" t="s">
        <v>1033</v>
      </c>
      <c r="C108" t="s">
        <v>951</v>
      </c>
      <c r="D108" s="306">
        <v>126136</v>
      </c>
      <c r="E108" s="113">
        <v>0</v>
      </c>
      <c r="F108" s="306">
        <v>26192</v>
      </c>
      <c r="G108" s="306">
        <v>39594</v>
      </c>
      <c r="H108" s="306">
        <v>39594</v>
      </c>
      <c r="I108" s="306">
        <v>39594</v>
      </c>
      <c r="J108" s="337"/>
    </row>
    <row r="109" spans="1:10" hidden="1">
      <c r="A109" s="303" t="s">
        <v>352</v>
      </c>
      <c r="B109" t="s">
        <v>1034</v>
      </c>
      <c r="C109" t="s">
        <v>951</v>
      </c>
      <c r="D109" s="306">
        <v>87356</v>
      </c>
      <c r="E109" s="113">
        <v>0</v>
      </c>
      <c r="F109" s="306">
        <v>19304</v>
      </c>
      <c r="G109" s="306">
        <v>27421</v>
      </c>
      <c r="H109" s="306">
        <v>27421</v>
      </c>
      <c r="I109" s="306">
        <v>27421</v>
      </c>
      <c r="J109" s="337"/>
    </row>
    <row r="110" spans="1:10" hidden="1">
      <c r="A110" s="303" t="s">
        <v>232</v>
      </c>
      <c r="B110" t="s">
        <v>1035</v>
      </c>
      <c r="C110" t="s">
        <v>951</v>
      </c>
      <c r="D110" s="306">
        <v>110382</v>
      </c>
      <c r="E110" s="113">
        <v>0</v>
      </c>
      <c r="F110" s="306">
        <v>23394</v>
      </c>
      <c r="G110" s="306">
        <v>34649</v>
      </c>
      <c r="H110" s="306">
        <v>34649</v>
      </c>
      <c r="I110" s="306">
        <v>34649</v>
      </c>
      <c r="J110" s="337"/>
    </row>
    <row r="111" spans="1:10" hidden="1">
      <c r="A111" s="303" t="s">
        <v>353</v>
      </c>
      <c r="B111" t="s">
        <v>1036</v>
      </c>
      <c r="C111" t="s">
        <v>951</v>
      </c>
      <c r="D111" s="306">
        <v>95000</v>
      </c>
      <c r="E111" s="113">
        <v>0</v>
      </c>
      <c r="F111" s="306">
        <v>20662</v>
      </c>
      <c r="G111" s="306">
        <v>29821</v>
      </c>
      <c r="H111" s="306">
        <v>29821</v>
      </c>
      <c r="I111" s="306">
        <v>29821</v>
      </c>
      <c r="J111" s="337"/>
    </row>
    <row r="112" spans="1:10" hidden="1">
      <c r="A112" s="303" t="s">
        <v>354</v>
      </c>
      <c r="B112" t="s">
        <v>1037</v>
      </c>
      <c r="C112" t="s">
        <v>951</v>
      </c>
      <c r="D112" s="306">
        <v>87550</v>
      </c>
      <c r="E112" s="113">
        <v>0</v>
      </c>
      <c r="F112" s="306">
        <v>19339</v>
      </c>
      <c r="G112" s="306">
        <v>27482</v>
      </c>
      <c r="H112" s="306">
        <v>27482</v>
      </c>
      <c r="I112" s="306">
        <v>27482</v>
      </c>
      <c r="J112" s="337"/>
    </row>
    <row r="113" spans="1:10" hidden="1">
      <c r="A113" s="303" t="s">
        <v>355</v>
      </c>
      <c r="B113" t="s">
        <v>1038</v>
      </c>
      <c r="C113" t="s">
        <v>951</v>
      </c>
      <c r="D113" s="306">
        <v>90000</v>
      </c>
      <c r="E113" s="113">
        <v>0</v>
      </c>
      <c r="F113" s="306">
        <v>19774</v>
      </c>
      <c r="G113" s="306">
        <v>28251</v>
      </c>
      <c r="H113" s="306">
        <v>28251</v>
      </c>
      <c r="I113" s="306">
        <v>28251</v>
      </c>
      <c r="J113" s="337"/>
    </row>
    <row r="114" spans="1:10" hidden="1">
      <c r="A114" s="303" t="s">
        <v>356</v>
      </c>
      <c r="B114" t="s">
        <v>1039</v>
      </c>
      <c r="C114" t="s">
        <v>951</v>
      </c>
      <c r="D114" s="306">
        <v>100144</v>
      </c>
      <c r="E114" s="113">
        <v>0</v>
      </c>
      <c r="F114" s="306">
        <v>21576</v>
      </c>
      <c r="G114" s="306">
        <v>31435</v>
      </c>
      <c r="H114" s="306">
        <v>31435</v>
      </c>
      <c r="I114" s="306">
        <v>31435</v>
      </c>
      <c r="J114" s="337"/>
    </row>
    <row r="115" spans="1:10" hidden="1">
      <c r="A115" s="303" t="s">
        <v>357</v>
      </c>
      <c r="B115" t="s">
        <v>1040</v>
      </c>
      <c r="C115" t="s">
        <v>951</v>
      </c>
      <c r="D115" s="306">
        <v>114746</v>
      </c>
      <c r="E115" s="113">
        <v>0</v>
      </c>
      <c r="F115" s="306">
        <v>24169</v>
      </c>
      <c r="G115" s="306">
        <v>36019</v>
      </c>
      <c r="H115" s="306">
        <v>36019</v>
      </c>
      <c r="I115" s="306">
        <v>36019</v>
      </c>
      <c r="J115" s="337"/>
    </row>
    <row r="116" spans="1:10" hidden="1">
      <c r="A116" s="303" t="s">
        <v>358</v>
      </c>
      <c r="B116" t="s">
        <v>1041</v>
      </c>
      <c r="C116" t="s">
        <v>951</v>
      </c>
      <c r="D116" s="306">
        <v>107154</v>
      </c>
      <c r="E116" s="113">
        <v>0</v>
      </c>
      <c r="F116" s="306">
        <v>22821</v>
      </c>
      <c r="G116" s="306">
        <v>33636</v>
      </c>
      <c r="H116" s="306">
        <v>33636</v>
      </c>
      <c r="I116" s="306">
        <v>33636</v>
      </c>
      <c r="J116" s="337"/>
    </row>
    <row r="117" spans="1:10" hidden="1">
      <c r="A117" s="303" t="s">
        <v>359</v>
      </c>
      <c r="B117" t="s">
        <v>1042</v>
      </c>
      <c r="C117" t="s">
        <v>951</v>
      </c>
      <c r="D117" s="306">
        <v>75016</v>
      </c>
      <c r="E117" s="113">
        <v>0</v>
      </c>
      <c r="F117" s="306">
        <v>17113</v>
      </c>
      <c r="G117" s="306">
        <v>23548</v>
      </c>
      <c r="H117" s="306">
        <v>23548</v>
      </c>
      <c r="I117" s="306">
        <v>23548</v>
      </c>
      <c r="J117" s="337"/>
    </row>
    <row r="118" spans="1:10" hidden="1">
      <c r="A118" s="303" t="s">
        <v>360</v>
      </c>
      <c r="B118" t="s">
        <v>1043</v>
      </c>
      <c r="C118" t="s">
        <v>951</v>
      </c>
      <c r="D118" s="306">
        <v>89924</v>
      </c>
      <c r="E118" s="113">
        <v>0</v>
      </c>
      <c r="F118" s="306">
        <v>19761</v>
      </c>
      <c r="G118" s="306">
        <v>28227</v>
      </c>
      <c r="H118" s="306">
        <v>28227</v>
      </c>
      <c r="I118" s="306">
        <v>28227</v>
      </c>
      <c r="J118" s="337"/>
    </row>
    <row r="119" spans="1:10" hidden="1">
      <c r="A119" s="303" t="s">
        <v>361</v>
      </c>
      <c r="B119" t="s">
        <v>1044</v>
      </c>
      <c r="C119" t="s">
        <v>951</v>
      </c>
      <c r="D119" s="306">
        <v>92502</v>
      </c>
      <c r="E119" s="113">
        <v>0</v>
      </c>
      <c r="F119" s="306">
        <v>20218</v>
      </c>
      <c r="G119" s="306">
        <v>29036</v>
      </c>
      <c r="H119" s="306">
        <v>29036</v>
      </c>
      <c r="I119" s="306">
        <v>29036</v>
      </c>
      <c r="J119" s="337"/>
    </row>
    <row r="120" spans="1:10" hidden="1">
      <c r="A120" s="303" t="s">
        <v>362</v>
      </c>
      <c r="B120" t="s">
        <v>1045</v>
      </c>
      <c r="C120" t="s">
        <v>951</v>
      </c>
      <c r="D120" s="306">
        <v>100152</v>
      </c>
      <c r="E120" s="113">
        <v>0</v>
      </c>
      <c r="F120" s="306">
        <v>21577</v>
      </c>
      <c r="G120" s="306">
        <v>31438</v>
      </c>
      <c r="H120" s="306">
        <v>31438</v>
      </c>
      <c r="I120" s="306">
        <v>31438</v>
      </c>
      <c r="J120" s="337"/>
    </row>
    <row r="121" spans="1:10" hidden="1">
      <c r="A121" s="303" t="s">
        <v>363</v>
      </c>
      <c r="B121" t="s">
        <v>1046</v>
      </c>
      <c r="C121" t="s">
        <v>951</v>
      </c>
      <c r="D121" s="306">
        <v>90564</v>
      </c>
      <c r="E121" s="113">
        <v>0</v>
      </c>
      <c r="F121" s="306">
        <v>19874</v>
      </c>
      <c r="G121" s="306">
        <v>28428</v>
      </c>
      <c r="H121" s="306">
        <v>28428</v>
      </c>
      <c r="I121" s="306">
        <v>28428</v>
      </c>
      <c r="J121" s="337"/>
    </row>
    <row r="122" spans="1:10" hidden="1">
      <c r="A122" s="303" t="s">
        <v>364</v>
      </c>
      <c r="B122" t="s">
        <v>1047</v>
      </c>
      <c r="C122" t="s">
        <v>951</v>
      </c>
      <c r="D122" s="306">
        <v>93743</v>
      </c>
      <c r="E122" s="113">
        <v>0</v>
      </c>
      <c r="F122" s="306">
        <v>20439</v>
      </c>
      <c r="G122" s="306">
        <v>29426</v>
      </c>
      <c r="H122" s="306">
        <v>29426</v>
      </c>
      <c r="I122" s="306">
        <v>29426</v>
      </c>
      <c r="J122" s="337"/>
    </row>
    <row r="123" spans="1:10" hidden="1">
      <c r="A123" s="303" t="s">
        <v>365</v>
      </c>
      <c r="B123" t="s">
        <v>1048</v>
      </c>
      <c r="C123" t="s">
        <v>951</v>
      </c>
      <c r="D123" s="306">
        <v>95000</v>
      </c>
      <c r="E123" s="113">
        <v>0</v>
      </c>
      <c r="F123" s="306">
        <v>20662</v>
      </c>
      <c r="G123" s="306">
        <v>29821</v>
      </c>
      <c r="H123" s="306">
        <v>29821</v>
      </c>
      <c r="I123" s="306">
        <v>29821</v>
      </c>
      <c r="J123" s="337"/>
    </row>
    <row r="124" spans="1:10" hidden="1">
      <c r="A124" s="303" t="s">
        <v>366</v>
      </c>
      <c r="B124" t="s">
        <v>1049</v>
      </c>
      <c r="C124" t="s">
        <v>951</v>
      </c>
      <c r="D124" s="306">
        <v>109180</v>
      </c>
      <c r="E124" s="113">
        <v>0</v>
      </c>
      <c r="F124" s="306">
        <v>23180</v>
      </c>
      <c r="G124" s="306">
        <v>34272</v>
      </c>
      <c r="H124" s="306">
        <v>34272</v>
      </c>
      <c r="I124" s="306">
        <v>34272</v>
      </c>
      <c r="J124" s="337"/>
    </row>
    <row r="125" spans="1:10" hidden="1">
      <c r="A125" s="303" t="s">
        <v>367</v>
      </c>
      <c r="B125" t="s">
        <v>1050</v>
      </c>
      <c r="C125" t="s">
        <v>951</v>
      </c>
      <c r="D125" s="306">
        <v>91924</v>
      </c>
      <c r="E125" s="113">
        <v>0</v>
      </c>
      <c r="F125" s="306">
        <v>20116</v>
      </c>
      <c r="G125" s="306">
        <v>28855</v>
      </c>
      <c r="H125" s="306">
        <v>28855</v>
      </c>
      <c r="I125" s="306">
        <v>28855</v>
      </c>
      <c r="J125" s="337"/>
    </row>
    <row r="126" spans="1:10" hidden="1">
      <c r="A126" s="303" t="s">
        <v>368</v>
      </c>
      <c r="B126" t="s">
        <v>1051</v>
      </c>
      <c r="C126" t="s">
        <v>951</v>
      </c>
      <c r="D126" s="306">
        <v>91464</v>
      </c>
      <c r="E126" s="113">
        <v>0</v>
      </c>
      <c r="F126" s="306">
        <v>20034</v>
      </c>
      <c r="G126" s="306">
        <v>28711</v>
      </c>
      <c r="H126" s="306">
        <v>28711</v>
      </c>
      <c r="I126" s="306">
        <v>28711</v>
      </c>
      <c r="J126" s="337"/>
    </row>
    <row r="127" spans="1:10" hidden="1">
      <c r="A127" s="303" t="s">
        <v>369</v>
      </c>
      <c r="B127" t="s">
        <v>1052</v>
      </c>
      <c r="C127" t="s">
        <v>951</v>
      </c>
      <c r="D127" s="306">
        <v>87934</v>
      </c>
      <c r="E127" s="113">
        <v>0</v>
      </c>
      <c r="F127" s="306">
        <v>19407</v>
      </c>
      <c r="G127" s="306">
        <v>27602</v>
      </c>
      <c r="H127" s="306">
        <v>27602</v>
      </c>
      <c r="I127" s="306">
        <v>27602</v>
      </c>
      <c r="J127" s="337"/>
    </row>
    <row r="128" spans="1:10" hidden="1">
      <c r="A128" s="303" t="s">
        <v>372</v>
      </c>
      <c r="B128" t="s">
        <v>1053</v>
      </c>
      <c r="C128" t="s">
        <v>951</v>
      </c>
      <c r="D128" s="306">
        <v>81704</v>
      </c>
      <c r="E128" s="113">
        <v>0</v>
      </c>
      <c r="F128" s="306">
        <v>18301</v>
      </c>
      <c r="G128" s="306">
        <v>25647</v>
      </c>
      <c r="H128" s="306">
        <v>25647</v>
      </c>
      <c r="I128" s="306">
        <v>25647</v>
      </c>
      <c r="J128" s="337"/>
    </row>
    <row r="129" spans="1:10" hidden="1">
      <c r="A129" s="303" t="s">
        <v>373</v>
      </c>
      <c r="B129" t="s">
        <v>1054</v>
      </c>
      <c r="C129" t="s">
        <v>951</v>
      </c>
      <c r="D129" s="306">
        <v>75000</v>
      </c>
      <c r="E129" s="113">
        <v>0</v>
      </c>
      <c r="F129" s="306">
        <v>17110</v>
      </c>
      <c r="G129" s="306">
        <v>23543</v>
      </c>
      <c r="H129" s="306">
        <v>23543</v>
      </c>
      <c r="I129" s="306">
        <v>23543</v>
      </c>
      <c r="J129" s="337"/>
    </row>
    <row r="130" spans="1:10" hidden="1">
      <c r="A130" s="303" t="s">
        <v>374</v>
      </c>
      <c r="B130" t="s">
        <v>1055</v>
      </c>
      <c r="C130" t="s">
        <v>951</v>
      </c>
      <c r="D130" s="306">
        <v>89258</v>
      </c>
      <c r="E130" s="113">
        <v>0</v>
      </c>
      <c r="F130" s="306">
        <v>19642</v>
      </c>
      <c r="G130" s="306">
        <v>28018</v>
      </c>
      <c r="H130" s="306">
        <v>28018</v>
      </c>
      <c r="I130" s="306">
        <v>28018</v>
      </c>
      <c r="J130" s="337"/>
    </row>
    <row r="131" spans="1:10" hidden="1">
      <c r="A131" s="303" t="s">
        <v>375</v>
      </c>
      <c r="B131" t="s">
        <v>1056</v>
      </c>
      <c r="C131" t="s">
        <v>951</v>
      </c>
      <c r="D131" s="306">
        <v>80000</v>
      </c>
      <c r="E131" s="113">
        <v>0</v>
      </c>
      <c r="F131" s="306">
        <v>17998</v>
      </c>
      <c r="G131" s="306">
        <v>25112</v>
      </c>
      <c r="H131" s="306">
        <v>25112</v>
      </c>
      <c r="I131" s="306">
        <v>25112</v>
      </c>
      <c r="J131" s="337"/>
    </row>
    <row r="132" spans="1:10" hidden="1">
      <c r="A132" s="303" t="s">
        <v>376</v>
      </c>
      <c r="B132" t="s">
        <v>1057</v>
      </c>
      <c r="C132" t="s">
        <v>951</v>
      </c>
      <c r="D132" s="306">
        <v>108000</v>
      </c>
      <c r="E132" s="113">
        <v>0</v>
      </c>
      <c r="F132" s="306">
        <v>22971</v>
      </c>
      <c r="G132" s="306">
        <v>33901</v>
      </c>
      <c r="H132" s="306">
        <v>33901</v>
      </c>
      <c r="I132" s="306">
        <v>33901</v>
      </c>
      <c r="J132" s="337"/>
    </row>
    <row r="133" spans="1:10" hidden="1">
      <c r="A133" s="303" t="s">
        <v>377</v>
      </c>
      <c r="B133" t="s">
        <v>1058</v>
      </c>
      <c r="C133" t="s">
        <v>951</v>
      </c>
      <c r="D133" s="306">
        <v>96752</v>
      </c>
      <c r="E133" s="113">
        <v>0</v>
      </c>
      <c r="F133" s="306">
        <v>20973</v>
      </c>
      <c r="G133" s="306">
        <v>30370</v>
      </c>
      <c r="H133" s="306">
        <v>30370</v>
      </c>
      <c r="I133" s="306">
        <v>30370</v>
      </c>
      <c r="J133" s="337"/>
    </row>
    <row r="134" spans="1:10" hidden="1">
      <c r="A134" s="303" t="s">
        <v>378</v>
      </c>
      <c r="B134" t="s">
        <v>1059</v>
      </c>
      <c r="C134" t="s">
        <v>951</v>
      </c>
      <c r="D134" s="306">
        <v>101000</v>
      </c>
      <c r="E134" s="113">
        <v>0</v>
      </c>
      <c r="F134" s="306">
        <v>21728</v>
      </c>
      <c r="G134" s="306">
        <v>31704</v>
      </c>
      <c r="H134" s="306">
        <v>31704</v>
      </c>
      <c r="I134" s="306">
        <v>31704</v>
      </c>
      <c r="J134" s="337"/>
    </row>
    <row r="135" spans="1:10" hidden="1">
      <c r="A135" s="303" t="s">
        <v>379</v>
      </c>
      <c r="B135" t="s">
        <v>1060</v>
      </c>
      <c r="C135" t="s">
        <v>951</v>
      </c>
      <c r="D135" s="306">
        <v>115000</v>
      </c>
      <c r="E135" s="113">
        <v>0</v>
      </c>
      <c r="F135" s="306">
        <v>24214</v>
      </c>
      <c r="G135" s="306">
        <v>36099</v>
      </c>
      <c r="H135" s="306">
        <v>36099</v>
      </c>
      <c r="I135" s="306">
        <v>36099</v>
      </c>
      <c r="J135" s="337"/>
    </row>
    <row r="136" spans="1:10" hidden="1">
      <c r="A136" s="303" t="s">
        <v>380</v>
      </c>
      <c r="B136" t="s">
        <v>1061</v>
      </c>
      <c r="C136" t="s">
        <v>951</v>
      </c>
      <c r="D136" s="306">
        <v>88752</v>
      </c>
      <c r="E136" s="113">
        <v>0</v>
      </c>
      <c r="F136" s="306">
        <v>19552</v>
      </c>
      <c r="G136" s="306">
        <v>27859</v>
      </c>
      <c r="H136" s="306">
        <v>27859</v>
      </c>
      <c r="I136" s="306">
        <v>27859</v>
      </c>
      <c r="J136" s="337"/>
    </row>
    <row r="137" spans="1:10" hidden="1">
      <c r="A137" s="303" t="s">
        <v>381</v>
      </c>
      <c r="B137" t="s">
        <v>1062</v>
      </c>
      <c r="C137" t="s">
        <v>951</v>
      </c>
      <c r="D137" s="306">
        <v>89404</v>
      </c>
      <c r="E137" s="113">
        <v>0</v>
      </c>
      <c r="F137" s="306">
        <v>19668</v>
      </c>
      <c r="G137" s="306">
        <v>28064</v>
      </c>
      <c r="H137" s="306">
        <v>28064</v>
      </c>
      <c r="I137" s="306">
        <v>28064</v>
      </c>
      <c r="J137" s="337"/>
    </row>
    <row r="138" spans="1:10" hidden="1">
      <c r="A138" s="303" t="s">
        <v>382</v>
      </c>
      <c r="B138" t="s">
        <v>1501</v>
      </c>
      <c r="C138" t="s">
        <v>953</v>
      </c>
      <c r="D138" s="306">
        <v>91943</v>
      </c>
      <c r="E138" s="113">
        <v>0</v>
      </c>
      <c r="F138" s="306">
        <v>20165</v>
      </c>
      <c r="G138" s="306">
        <v>28861</v>
      </c>
      <c r="H138" s="306">
        <v>28861</v>
      </c>
      <c r="I138" s="306">
        <v>28861</v>
      </c>
      <c r="J138" s="337"/>
    </row>
    <row r="139" spans="1:10" hidden="1">
      <c r="A139" s="303" t="s">
        <v>383</v>
      </c>
      <c r="B139" t="s">
        <v>1063</v>
      </c>
      <c r="C139" t="s">
        <v>951</v>
      </c>
      <c r="D139" s="306">
        <v>82220</v>
      </c>
      <c r="E139" s="113">
        <v>0</v>
      </c>
      <c r="F139" s="306">
        <v>18392</v>
      </c>
      <c r="G139" s="306">
        <v>25809</v>
      </c>
      <c r="H139" s="306">
        <v>25809</v>
      </c>
      <c r="I139" s="306">
        <v>25809</v>
      </c>
      <c r="J139" s="337"/>
    </row>
    <row r="140" spans="1:10" hidden="1">
      <c r="A140" s="303" t="s">
        <v>384</v>
      </c>
      <c r="B140" t="s">
        <v>1064</v>
      </c>
      <c r="C140" t="s">
        <v>951</v>
      </c>
      <c r="D140" s="306">
        <v>89748</v>
      </c>
      <c r="E140" s="113">
        <v>0</v>
      </c>
      <c r="F140" s="306">
        <v>19729</v>
      </c>
      <c r="G140" s="306">
        <v>28172</v>
      </c>
      <c r="H140" s="306">
        <v>28172</v>
      </c>
      <c r="I140" s="306">
        <v>28172</v>
      </c>
      <c r="J140" s="337"/>
    </row>
    <row r="141" spans="1:10" hidden="1">
      <c r="A141" s="303" t="s">
        <v>385</v>
      </c>
      <c r="B141" t="s">
        <v>1065</v>
      </c>
      <c r="C141" t="s">
        <v>951</v>
      </c>
      <c r="D141" s="306">
        <v>90292</v>
      </c>
      <c r="E141" s="113">
        <v>0</v>
      </c>
      <c r="F141" s="306">
        <v>19826</v>
      </c>
      <c r="G141" s="306">
        <v>28343</v>
      </c>
      <c r="H141" s="306">
        <v>28343</v>
      </c>
      <c r="I141" s="306">
        <v>28343</v>
      </c>
      <c r="J141" s="337"/>
    </row>
    <row r="142" spans="1:10" hidden="1">
      <c r="A142" s="303" t="s">
        <v>386</v>
      </c>
      <c r="B142" t="s">
        <v>1066</v>
      </c>
      <c r="C142" t="s">
        <v>951</v>
      </c>
      <c r="D142" s="306">
        <v>81964</v>
      </c>
      <c r="E142" s="113">
        <v>0</v>
      </c>
      <c r="F142" s="306">
        <v>18347</v>
      </c>
      <c r="G142" s="306">
        <v>25728</v>
      </c>
      <c r="H142" s="306">
        <v>25728</v>
      </c>
      <c r="I142" s="306">
        <v>25728</v>
      </c>
      <c r="J142" s="337"/>
    </row>
    <row r="143" spans="1:10" hidden="1">
      <c r="A143" s="303" t="s">
        <v>387</v>
      </c>
      <c r="B143" t="s">
        <v>1067</v>
      </c>
      <c r="C143" t="s">
        <v>951</v>
      </c>
      <c r="D143" s="306">
        <v>94082</v>
      </c>
      <c r="E143" s="113">
        <v>0</v>
      </c>
      <c r="F143" s="306">
        <v>20499</v>
      </c>
      <c r="G143" s="306">
        <v>29532</v>
      </c>
      <c r="H143" s="306">
        <v>29532</v>
      </c>
      <c r="I143" s="306">
        <v>29532</v>
      </c>
      <c r="J143" s="337"/>
    </row>
    <row r="144" spans="1:10" hidden="1">
      <c r="A144" s="303" t="s">
        <v>388</v>
      </c>
      <c r="B144" t="s">
        <v>1068</v>
      </c>
      <c r="C144" t="s">
        <v>951</v>
      </c>
      <c r="D144" s="306">
        <v>77250</v>
      </c>
      <c r="E144" s="113">
        <v>0</v>
      </c>
      <c r="F144" s="306">
        <v>17510</v>
      </c>
      <c r="G144" s="306">
        <v>24249</v>
      </c>
      <c r="H144" s="306">
        <v>24249</v>
      </c>
      <c r="I144" s="306">
        <v>24249</v>
      </c>
      <c r="J144" s="337"/>
    </row>
    <row r="145" spans="1:10" hidden="1">
      <c r="A145" s="303" t="s">
        <v>389</v>
      </c>
      <c r="B145" t="s">
        <v>1069</v>
      </c>
      <c r="C145" t="s">
        <v>951</v>
      </c>
      <c r="D145" s="306">
        <v>89194</v>
      </c>
      <c r="E145" s="113">
        <v>0</v>
      </c>
      <c r="F145" s="306">
        <v>19631</v>
      </c>
      <c r="G145" s="306">
        <v>27998</v>
      </c>
      <c r="H145" s="306">
        <v>27998</v>
      </c>
      <c r="I145" s="306">
        <v>27998</v>
      </c>
      <c r="J145" s="337"/>
    </row>
    <row r="146" spans="1:10" hidden="1">
      <c r="A146" s="303" t="s">
        <v>390</v>
      </c>
      <c r="B146" t="s">
        <v>1070</v>
      </c>
      <c r="C146" t="s">
        <v>951</v>
      </c>
      <c r="D146" s="306">
        <v>79704</v>
      </c>
      <c r="E146" s="113">
        <v>0</v>
      </c>
      <c r="F146" s="306">
        <v>17945</v>
      </c>
      <c r="G146" s="306">
        <v>25019</v>
      </c>
      <c r="H146" s="306">
        <v>25019</v>
      </c>
      <c r="I146" s="306">
        <v>25019</v>
      </c>
      <c r="J146" s="337"/>
    </row>
    <row r="147" spans="1:10" hidden="1">
      <c r="A147" s="303" t="s">
        <v>391</v>
      </c>
      <c r="B147" t="s">
        <v>1071</v>
      </c>
      <c r="C147" t="s">
        <v>951</v>
      </c>
      <c r="D147" s="306">
        <v>79878</v>
      </c>
      <c r="E147" s="113">
        <v>0</v>
      </c>
      <c r="F147" s="306">
        <v>17976</v>
      </c>
      <c r="G147" s="306">
        <v>25074</v>
      </c>
      <c r="H147" s="306">
        <v>25074</v>
      </c>
      <c r="I147" s="306">
        <v>25074</v>
      </c>
      <c r="J147" s="337"/>
    </row>
    <row r="148" spans="1:10" hidden="1">
      <c r="A148" s="303" t="s">
        <v>392</v>
      </c>
      <c r="B148" t="s">
        <v>1072</v>
      </c>
      <c r="C148" t="s">
        <v>951</v>
      </c>
      <c r="D148" s="306">
        <v>84248</v>
      </c>
      <c r="E148" s="113">
        <v>0</v>
      </c>
      <c r="F148" s="306">
        <v>18752</v>
      </c>
      <c r="G148" s="306">
        <v>26445</v>
      </c>
      <c r="H148" s="306">
        <v>26445</v>
      </c>
      <c r="I148" s="306">
        <v>26445</v>
      </c>
      <c r="J148" s="337"/>
    </row>
    <row r="149" spans="1:10" hidden="1">
      <c r="A149" s="303" t="s">
        <v>393</v>
      </c>
      <c r="B149" t="s">
        <v>1073</v>
      </c>
      <c r="C149" t="s">
        <v>951</v>
      </c>
      <c r="D149" s="306">
        <v>72750</v>
      </c>
      <c r="E149" s="113">
        <v>0</v>
      </c>
      <c r="F149" s="306">
        <v>16710</v>
      </c>
      <c r="G149" s="306">
        <v>22836</v>
      </c>
      <c r="H149" s="306">
        <v>22836</v>
      </c>
      <c r="I149" s="306">
        <v>22836</v>
      </c>
      <c r="J149" s="337"/>
    </row>
    <row r="150" spans="1:10" hidden="1">
      <c r="A150" s="303" t="s">
        <v>394</v>
      </c>
      <c r="B150" t="s">
        <v>1074</v>
      </c>
      <c r="C150" t="s">
        <v>951</v>
      </c>
      <c r="D150" s="306">
        <v>93000</v>
      </c>
      <c r="E150" s="113">
        <v>0</v>
      </c>
      <c r="F150" s="306">
        <v>20307</v>
      </c>
      <c r="G150" s="306">
        <v>29193</v>
      </c>
      <c r="H150" s="306">
        <v>29193</v>
      </c>
      <c r="I150" s="306">
        <v>29193</v>
      </c>
      <c r="J150" s="337"/>
    </row>
    <row r="151" spans="1:10" hidden="1">
      <c r="A151" s="303" t="s">
        <v>395</v>
      </c>
      <c r="B151" t="s">
        <v>1075</v>
      </c>
      <c r="C151" t="s">
        <v>951</v>
      </c>
      <c r="D151" s="306">
        <v>74000</v>
      </c>
      <c r="E151" s="113">
        <v>0</v>
      </c>
      <c r="F151" s="306">
        <v>16932</v>
      </c>
      <c r="G151" s="306">
        <v>23229</v>
      </c>
      <c r="H151" s="306">
        <v>23229</v>
      </c>
      <c r="I151" s="306">
        <v>23229</v>
      </c>
      <c r="J151" s="337"/>
    </row>
    <row r="152" spans="1:10" hidden="1">
      <c r="A152" s="303" t="s">
        <v>229</v>
      </c>
      <c r="B152" t="s">
        <v>1076</v>
      </c>
      <c r="C152" t="s">
        <v>951</v>
      </c>
      <c r="D152" s="306">
        <v>81854</v>
      </c>
      <c r="E152" s="113">
        <v>0</v>
      </c>
      <c r="F152" s="306">
        <v>18327</v>
      </c>
      <c r="G152" s="306">
        <v>25694</v>
      </c>
      <c r="H152" s="306">
        <v>25694</v>
      </c>
      <c r="I152" s="306">
        <v>25694</v>
      </c>
      <c r="J152" s="337"/>
    </row>
    <row r="153" spans="1:10" hidden="1">
      <c r="A153" s="303" t="s">
        <v>396</v>
      </c>
      <c r="B153" t="s">
        <v>1077</v>
      </c>
      <c r="C153" t="s">
        <v>951</v>
      </c>
      <c r="D153" s="306">
        <v>63190</v>
      </c>
      <c r="E153" s="113">
        <v>0</v>
      </c>
      <c r="F153" s="306">
        <v>15013</v>
      </c>
      <c r="G153" s="306">
        <v>19835</v>
      </c>
      <c r="H153" s="306">
        <v>19835</v>
      </c>
      <c r="I153" s="306">
        <v>19835</v>
      </c>
      <c r="J153" s="337"/>
    </row>
    <row r="154" spans="1:10" hidden="1">
      <c r="A154" s="303" t="s">
        <v>242</v>
      </c>
      <c r="B154" t="s">
        <v>1078</v>
      </c>
      <c r="C154" t="s">
        <v>951</v>
      </c>
      <c r="D154" s="306">
        <v>92700</v>
      </c>
      <c r="E154" s="113">
        <v>0</v>
      </c>
      <c r="F154" s="306">
        <v>20254</v>
      </c>
      <c r="G154" s="306">
        <v>29099</v>
      </c>
      <c r="H154" s="306">
        <v>29099</v>
      </c>
      <c r="I154" s="306">
        <v>29099</v>
      </c>
      <c r="J154" s="337"/>
    </row>
    <row r="155" spans="1:10" hidden="1">
      <c r="A155" s="303" t="s">
        <v>397</v>
      </c>
      <c r="B155" t="s">
        <v>1079</v>
      </c>
      <c r="C155" t="s">
        <v>951</v>
      </c>
      <c r="D155" s="306">
        <v>90502</v>
      </c>
      <c r="E155" s="113">
        <v>0</v>
      </c>
      <c r="F155" s="306">
        <v>19863</v>
      </c>
      <c r="G155" s="306">
        <v>28409</v>
      </c>
      <c r="H155" s="306">
        <v>28409</v>
      </c>
      <c r="I155" s="306">
        <v>28409</v>
      </c>
      <c r="J155" s="337"/>
    </row>
    <row r="156" spans="1:10" hidden="1">
      <c r="A156" s="303" t="s">
        <v>230</v>
      </c>
      <c r="B156" t="s">
        <v>1080</v>
      </c>
      <c r="C156" t="s">
        <v>951</v>
      </c>
      <c r="D156" s="306">
        <v>96424</v>
      </c>
      <c r="E156" s="113">
        <v>0</v>
      </c>
      <c r="F156" s="306">
        <v>20915</v>
      </c>
      <c r="G156" s="306">
        <v>30267</v>
      </c>
      <c r="H156" s="306">
        <v>30267</v>
      </c>
      <c r="I156" s="306">
        <v>30267</v>
      </c>
      <c r="J156" s="337"/>
    </row>
    <row r="157" spans="1:10" hidden="1">
      <c r="A157" s="303" t="s">
        <v>398</v>
      </c>
      <c r="B157" t="s">
        <v>1081</v>
      </c>
      <c r="C157" t="s">
        <v>951</v>
      </c>
      <c r="D157" s="306">
        <v>64944</v>
      </c>
      <c r="E157" s="113">
        <v>0</v>
      </c>
      <c r="F157" s="306">
        <v>15324</v>
      </c>
      <c r="G157" s="306">
        <v>20386</v>
      </c>
      <c r="H157" s="306">
        <v>20386</v>
      </c>
      <c r="I157" s="306">
        <v>20386</v>
      </c>
      <c r="J157" s="337"/>
    </row>
    <row r="158" spans="1:10" hidden="1">
      <c r="A158" s="303" t="s">
        <v>399</v>
      </c>
      <c r="B158" t="s">
        <v>1082</v>
      </c>
      <c r="C158" t="s">
        <v>951</v>
      </c>
      <c r="D158" s="306">
        <v>84248</v>
      </c>
      <c r="E158" s="113">
        <v>0</v>
      </c>
      <c r="F158" s="306">
        <v>18752</v>
      </c>
      <c r="G158" s="306">
        <v>26445</v>
      </c>
      <c r="H158" s="306">
        <v>26445</v>
      </c>
      <c r="I158" s="306">
        <v>26445</v>
      </c>
      <c r="J158" s="337"/>
    </row>
    <row r="159" spans="1:10" hidden="1">
      <c r="A159" s="303" t="s">
        <v>400</v>
      </c>
      <c r="B159" t="s">
        <v>1083</v>
      </c>
      <c r="C159" t="s">
        <v>951</v>
      </c>
      <c r="D159" s="306">
        <v>74404</v>
      </c>
      <c r="E159" s="113">
        <v>0</v>
      </c>
      <c r="F159" s="306">
        <v>17004</v>
      </c>
      <c r="G159" s="306">
        <v>23355</v>
      </c>
      <c r="H159" s="306">
        <v>23355</v>
      </c>
      <c r="I159" s="306">
        <v>23355</v>
      </c>
      <c r="J159" s="337"/>
    </row>
    <row r="160" spans="1:10" hidden="1">
      <c r="A160" s="303" t="s">
        <v>401</v>
      </c>
      <c r="B160" s="303" t="s">
        <v>1084</v>
      </c>
      <c r="C160" t="s">
        <v>951</v>
      </c>
      <c r="D160" s="306">
        <v>81234</v>
      </c>
      <c r="E160" s="113">
        <v>0</v>
      </c>
      <c r="F160" s="306">
        <v>18217</v>
      </c>
      <c r="G160" s="306">
        <v>25499</v>
      </c>
      <c r="H160" s="306">
        <v>25499</v>
      </c>
      <c r="I160" s="306">
        <v>25499</v>
      </c>
      <c r="J160" s="337"/>
    </row>
    <row r="161" spans="1:10" hidden="1">
      <c r="A161" s="303" t="s">
        <v>42</v>
      </c>
      <c r="B161" t="s">
        <v>1085</v>
      </c>
      <c r="C161" t="s">
        <v>951</v>
      </c>
      <c r="D161" s="306">
        <v>88754</v>
      </c>
      <c r="E161" s="113">
        <v>0</v>
      </c>
      <c r="F161" s="306">
        <v>19553</v>
      </c>
      <c r="G161" s="306">
        <v>27860</v>
      </c>
      <c r="H161" s="306">
        <v>27860</v>
      </c>
      <c r="I161" s="306">
        <v>27860</v>
      </c>
      <c r="J161" s="337"/>
    </row>
    <row r="162" spans="1:10" hidden="1">
      <c r="A162" s="303" t="s">
        <v>120</v>
      </c>
      <c r="B162" t="s">
        <v>1086</v>
      </c>
      <c r="C162" t="s">
        <v>951</v>
      </c>
      <c r="D162" s="306">
        <v>88000</v>
      </c>
      <c r="E162" s="113">
        <v>0</v>
      </c>
      <c r="F162" s="306">
        <v>19419</v>
      </c>
      <c r="G162" s="306">
        <v>27623</v>
      </c>
      <c r="H162" s="306">
        <v>27623</v>
      </c>
      <c r="I162" s="306">
        <v>27623</v>
      </c>
      <c r="J162" s="337"/>
    </row>
    <row r="163" spans="1:10" hidden="1">
      <c r="A163" s="303" t="s">
        <v>402</v>
      </c>
      <c r="B163" t="s">
        <v>1090</v>
      </c>
      <c r="C163" t="s">
        <v>953</v>
      </c>
      <c r="D163" s="306">
        <v>48128</v>
      </c>
      <c r="E163" s="113">
        <v>0</v>
      </c>
      <c r="F163" s="306">
        <v>12384</v>
      </c>
      <c r="G163" s="306">
        <v>15107</v>
      </c>
      <c r="H163" s="306">
        <v>15107</v>
      </c>
      <c r="I163" s="306">
        <v>15107</v>
      </c>
      <c r="J163" s="337"/>
    </row>
    <row r="164" spans="1:10" hidden="1">
      <c r="A164" s="303" t="s">
        <v>403</v>
      </c>
      <c r="B164" t="s">
        <v>1091</v>
      </c>
      <c r="C164" t="s">
        <v>951</v>
      </c>
      <c r="D164" s="306">
        <v>72000</v>
      </c>
      <c r="E164" s="113">
        <v>0</v>
      </c>
      <c r="F164" s="306">
        <v>16577</v>
      </c>
      <c r="G164" s="306">
        <v>22601</v>
      </c>
      <c r="H164" s="306">
        <v>22601</v>
      </c>
      <c r="I164" s="306">
        <v>22601</v>
      </c>
      <c r="J164" s="337"/>
    </row>
    <row r="165" spans="1:10" hidden="1">
      <c r="A165" s="303" t="s">
        <v>404</v>
      </c>
      <c r="B165" t="s">
        <v>1092</v>
      </c>
      <c r="C165" t="s">
        <v>953</v>
      </c>
      <c r="D165" s="306">
        <v>63448</v>
      </c>
      <c r="E165" s="113">
        <v>0</v>
      </c>
      <c r="F165" s="306">
        <v>15104</v>
      </c>
      <c r="G165" s="306">
        <v>19916</v>
      </c>
      <c r="H165" s="306">
        <v>19916</v>
      </c>
      <c r="I165" s="306">
        <v>19916</v>
      </c>
      <c r="J165" s="337"/>
    </row>
    <row r="166" spans="1:10" hidden="1">
      <c r="A166" s="303" t="s">
        <v>405</v>
      </c>
      <c r="B166" t="s">
        <v>1093</v>
      </c>
      <c r="C166" t="s">
        <v>951</v>
      </c>
      <c r="D166" s="306">
        <v>81140</v>
      </c>
      <c r="E166" s="113">
        <v>0</v>
      </c>
      <c r="F166" s="306">
        <v>18200</v>
      </c>
      <c r="G166" s="306">
        <v>25470</v>
      </c>
      <c r="H166" s="306">
        <v>25470</v>
      </c>
      <c r="I166" s="306">
        <v>25470</v>
      </c>
      <c r="J166" s="337"/>
    </row>
    <row r="167" spans="1:10" hidden="1">
      <c r="A167" s="303" t="s">
        <v>152</v>
      </c>
      <c r="B167" t="s">
        <v>1094</v>
      </c>
      <c r="C167" t="s">
        <v>951</v>
      </c>
      <c r="D167" s="306">
        <v>59122</v>
      </c>
      <c r="E167" s="113">
        <v>0</v>
      </c>
      <c r="F167" s="306">
        <v>14290</v>
      </c>
      <c r="G167" s="306">
        <v>18558</v>
      </c>
      <c r="H167" s="306">
        <v>18558</v>
      </c>
      <c r="I167" s="306">
        <v>18558</v>
      </c>
      <c r="J167" s="337"/>
    </row>
    <row r="168" spans="1:10" hidden="1">
      <c r="A168" s="303" t="s">
        <v>406</v>
      </c>
      <c r="B168" t="s">
        <v>1095</v>
      </c>
      <c r="C168" t="s">
        <v>951</v>
      </c>
      <c r="D168" s="306">
        <v>93582</v>
      </c>
      <c r="E168" s="113">
        <v>0</v>
      </c>
      <c r="F168" s="306">
        <v>20410</v>
      </c>
      <c r="G168" s="306">
        <v>29375</v>
      </c>
      <c r="H168" s="306">
        <v>29375</v>
      </c>
      <c r="I168" s="306">
        <v>29375</v>
      </c>
      <c r="J168" s="337"/>
    </row>
    <row r="169" spans="1:10" hidden="1">
      <c r="A169" s="303" t="s">
        <v>407</v>
      </c>
      <c r="B169" t="s">
        <v>1096</v>
      </c>
      <c r="C169" t="s">
        <v>951</v>
      </c>
      <c r="D169" s="306">
        <v>81708</v>
      </c>
      <c r="E169" s="113">
        <v>0</v>
      </c>
      <c r="F169" s="306">
        <v>18301</v>
      </c>
      <c r="G169" s="306">
        <v>25648</v>
      </c>
      <c r="H169" s="306">
        <v>25648</v>
      </c>
      <c r="I169" s="306">
        <v>25648</v>
      </c>
      <c r="J169" s="337"/>
    </row>
    <row r="170" spans="1:10" hidden="1">
      <c r="A170" s="303" t="s">
        <v>408</v>
      </c>
      <c r="B170" t="s">
        <v>1097</v>
      </c>
      <c r="C170" t="s">
        <v>951</v>
      </c>
      <c r="D170" s="306">
        <v>87170</v>
      </c>
      <c r="E170" s="113">
        <v>0</v>
      </c>
      <c r="F170" s="306">
        <v>19271</v>
      </c>
      <c r="G170" s="306">
        <v>27363</v>
      </c>
      <c r="H170" s="306">
        <v>27363</v>
      </c>
      <c r="I170" s="306">
        <v>27363</v>
      </c>
      <c r="J170" s="337"/>
    </row>
    <row r="171" spans="1:10" hidden="1">
      <c r="A171" s="303" t="s">
        <v>409</v>
      </c>
      <c r="B171" t="s">
        <v>1098</v>
      </c>
      <c r="C171" t="s">
        <v>951</v>
      </c>
      <c r="D171" s="306">
        <v>54722</v>
      </c>
      <c r="E171" s="113">
        <v>0</v>
      </c>
      <c r="F171" s="306">
        <v>13509</v>
      </c>
      <c r="G171" s="306">
        <v>17177</v>
      </c>
      <c r="H171" s="306">
        <v>17177</v>
      </c>
      <c r="I171" s="306">
        <v>17177</v>
      </c>
      <c r="J171" s="337"/>
    </row>
    <row r="172" spans="1:10" hidden="1">
      <c r="A172" s="303" t="s">
        <v>410</v>
      </c>
      <c r="B172" t="s">
        <v>1099</v>
      </c>
      <c r="C172" t="s">
        <v>951</v>
      </c>
      <c r="D172" s="306">
        <v>62226</v>
      </c>
      <c r="E172" s="113">
        <v>0</v>
      </c>
      <c r="F172" s="306">
        <v>14841</v>
      </c>
      <c r="G172" s="306">
        <v>19533</v>
      </c>
      <c r="H172" s="306">
        <v>19533</v>
      </c>
      <c r="I172" s="306">
        <v>19533</v>
      </c>
      <c r="J172" s="337"/>
    </row>
    <row r="173" spans="1:10" hidden="1">
      <c r="A173" s="303" t="s">
        <v>411</v>
      </c>
      <c r="B173" t="s">
        <v>1100</v>
      </c>
      <c r="C173" t="s">
        <v>951</v>
      </c>
      <c r="D173" s="306">
        <v>53874</v>
      </c>
      <c r="E173" s="113">
        <v>0</v>
      </c>
      <c r="F173" s="306">
        <v>13358</v>
      </c>
      <c r="G173" s="306">
        <v>16911</v>
      </c>
      <c r="H173" s="306">
        <v>16911</v>
      </c>
      <c r="I173" s="306">
        <v>16911</v>
      </c>
      <c r="J173" s="337"/>
    </row>
    <row r="174" spans="1:10" hidden="1">
      <c r="A174" s="303" t="s">
        <v>412</v>
      </c>
      <c r="B174" t="s">
        <v>1101</v>
      </c>
      <c r="C174" t="s">
        <v>951</v>
      </c>
      <c r="D174" s="306">
        <v>63954</v>
      </c>
      <c r="E174" s="113">
        <v>0</v>
      </c>
      <c r="F174" s="306">
        <v>15148</v>
      </c>
      <c r="G174" s="306">
        <v>20075</v>
      </c>
      <c r="H174" s="306">
        <v>20075</v>
      </c>
      <c r="I174" s="306">
        <v>20075</v>
      </c>
      <c r="J174" s="337"/>
    </row>
    <row r="175" spans="1:10" hidden="1">
      <c r="A175" s="303" t="s">
        <v>413</v>
      </c>
      <c r="B175" t="s">
        <v>1102</v>
      </c>
      <c r="C175" t="s">
        <v>951</v>
      </c>
      <c r="D175" s="306">
        <v>57074</v>
      </c>
      <c r="E175" s="113">
        <v>0</v>
      </c>
      <c r="F175" s="306">
        <v>13926</v>
      </c>
      <c r="G175" s="306">
        <v>17916</v>
      </c>
      <c r="H175" s="306">
        <v>17916</v>
      </c>
      <c r="I175" s="306">
        <v>17916</v>
      </c>
      <c r="J175" s="337"/>
    </row>
    <row r="176" spans="1:10" hidden="1">
      <c r="A176" s="303" t="s">
        <v>414</v>
      </c>
      <c r="B176" t="s">
        <v>1103</v>
      </c>
      <c r="C176" t="s">
        <v>951</v>
      </c>
      <c r="D176" s="306">
        <v>48288</v>
      </c>
      <c r="E176" s="113">
        <v>0</v>
      </c>
      <c r="F176" s="306">
        <v>12366</v>
      </c>
      <c r="G176" s="306">
        <v>15158</v>
      </c>
      <c r="H176" s="306">
        <v>15158</v>
      </c>
      <c r="I176" s="306">
        <v>15158</v>
      </c>
      <c r="J176" s="337"/>
    </row>
    <row r="177" spans="1:10" hidden="1">
      <c r="A177" s="303" t="s">
        <v>415</v>
      </c>
      <c r="B177" t="s">
        <v>1106</v>
      </c>
      <c r="C177" t="s">
        <v>951</v>
      </c>
      <c r="D177" s="306">
        <v>79878</v>
      </c>
      <c r="E177" s="113">
        <v>0</v>
      </c>
      <c r="F177" s="306">
        <v>17976</v>
      </c>
      <c r="G177" s="306">
        <v>25074</v>
      </c>
      <c r="H177" s="306">
        <v>25074</v>
      </c>
      <c r="I177" s="306">
        <v>25074</v>
      </c>
      <c r="J177" s="337"/>
    </row>
    <row r="178" spans="1:10" hidden="1">
      <c r="A178" s="303" t="s">
        <v>416</v>
      </c>
      <c r="B178" t="s">
        <v>1107</v>
      </c>
      <c r="C178" t="s">
        <v>951</v>
      </c>
      <c r="D178" s="306">
        <v>62000</v>
      </c>
      <c r="E178" s="113">
        <v>0</v>
      </c>
      <c r="F178" s="306">
        <v>14801</v>
      </c>
      <c r="G178" s="306">
        <v>19462</v>
      </c>
      <c r="H178" s="306">
        <v>19462</v>
      </c>
      <c r="I178" s="306">
        <v>19462</v>
      </c>
      <c r="J178" s="337"/>
    </row>
    <row r="179" spans="1:10" hidden="1">
      <c r="A179" s="334" t="s">
        <v>417</v>
      </c>
      <c r="B179" s="304" t="s">
        <v>1108</v>
      </c>
      <c r="C179" s="304" t="s">
        <v>965</v>
      </c>
      <c r="D179" s="307">
        <v>35802</v>
      </c>
      <c r="E179" s="113">
        <v>0</v>
      </c>
      <c r="F179" s="306">
        <v>11355</v>
      </c>
      <c r="G179" s="306">
        <v>11238</v>
      </c>
      <c r="H179" s="306">
        <v>11238</v>
      </c>
      <c r="I179" s="306">
        <v>11238</v>
      </c>
      <c r="J179" s="337"/>
    </row>
    <row r="180" spans="1:10" hidden="1">
      <c r="A180" s="334" t="s">
        <v>418</v>
      </c>
      <c r="B180" s="304" t="s">
        <v>1109</v>
      </c>
      <c r="C180" s="304" t="s">
        <v>965</v>
      </c>
      <c r="D180" s="307">
        <v>39006</v>
      </c>
      <c r="E180" s="113">
        <v>0</v>
      </c>
      <c r="F180" s="306">
        <v>11924</v>
      </c>
      <c r="G180" s="306">
        <v>12244</v>
      </c>
      <c r="H180" s="306">
        <v>12244</v>
      </c>
      <c r="I180" s="306">
        <v>12244</v>
      </c>
      <c r="J180" s="337"/>
    </row>
    <row r="181" spans="1:10" hidden="1">
      <c r="A181" s="334" t="s">
        <v>419</v>
      </c>
      <c r="B181" s="304" t="s">
        <v>1110</v>
      </c>
      <c r="C181" s="304" t="s">
        <v>965</v>
      </c>
      <c r="D181" s="307">
        <v>42168</v>
      </c>
      <c r="E181" s="113">
        <v>0</v>
      </c>
      <c r="F181" s="306">
        <v>12486</v>
      </c>
      <c r="G181" s="306">
        <v>13237</v>
      </c>
      <c r="H181" s="306">
        <v>13237</v>
      </c>
      <c r="I181" s="306">
        <v>13237</v>
      </c>
      <c r="J181" s="337"/>
    </row>
    <row r="182" spans="1:10" hidden="1">
      <c r="A182" s="303" t="s">
        <v>420</v>
      </c>
      <c r="B182" t="s">
        <v>1111</v>
      </c>
      <c r="C182" t="s">
        <v>951</v>
      </c>
      <c r="D182" s="306">
        <v>81462</v>
      </c>
      <c r="E182" s="113">
        <v>0</v>
      </c>
      <c r="F182" s="306">
        <v>18258</v>
      </c>
      <c r="G182" s="306">
        <v>25571</v>
      </c>
      <c r="H182" s="306">
        <v>25571</v>
      </c>
      <c r="I182" s="306">
        <v>25571</v>
      </c>
      <c r="J182" s="337"/>
    </row>
    <row r="183" spans="1:10" hidden="1">
      <c r="A183" s="336" t="s">
        <v>421</v>
      </c>
      <c r="B183" s="302" t="s">
        <v>1112</v>
      </c>
      <c r="C183" t="s">
        <v>953</v>
      </c>
      <c r="D183" s="306">
        <v>42288</v>
      </c>
      <c r="E183" s="113">
        <v>0</v>
      </c>
      <c r="F183" s="306">
        <v>11346</v>
      </c>
      <c r="G183" s="306">
        <v>13274</v>
      </c>
      <c r="H183" s="306">
        <v>13274</v>
      </c>
      <c r="I183" s="306">
        <v>13274</v>
      </c>
      <c r="J183" s="337"/>
    </row>
    <row r="184" spans="1:10" hidden="1">
      <c r="A184" s="303" t="s">
        <v>422</v>
      </c>
      <c r="B184" t="s">
        <v>1113</v>
      </c>
      <c r="C184" t="s">
        <v>951</v>
      </c>
      <c r="D184" s="306">
        <v>68908</v>
      </c>
      <c r="E184" s="113">
        <v>0</v>
      </c>
      <c r="F184" s="306">
        <v>16028</v>
      </c>
      <c r="G184" s="306">
        <v>21630</v>
      </c>
      <c r="H184" s="306">
        <v>21630</v>
      </c>
      <c r="I184" s="306">
        <v>21630</v>
      </c>
      <c r="J184" s="337"/>
    </row>
    <row r="185" spans="1:10" hidden="1">
      <c r="A185" s="303" t="s">
        <v>231</v>
      </c>
      <c r="B185" t="s">
        <v>1114</v>
      </c>
      <c r="C185" t="s">
        <v>951</v>
      </c>
      <c r="D185" s="306">
        <v>78202</v>
      </c>
      <c r="E185" s="113">
        <v>0</v>
      </c>
      <c r="F185" s="306">
        <v>17679</v>
      </c>
      <c r="G185" s="306">
        <v>24548</v>
      </c>
      <c r="H185" s="306">
        <v>24548</v>
      </c>
      <c r="I185" s="306">
        <v>24548</v>
      </c>
      <c r="J185" s="337"/>
    </row>
    <row r="186" spans="1:10" hidden="1">
      <c r="A186" s="303" t="s">
        <v>423</v>
      </c>
      <c r="B186" t="s">
        <v>1115</v>
      </c>
      <c r="C186" t="s">
        <v>951</v>
      </c>
      <c r="D186" s="306">
        <v>58068</v>
      </c>
      <c r="E186" s="113">
        <v>0</v>
      </c>
      <c r="F186" s="306">
        <v>14103</v>
      </c>
      <c r="G186" s="306">
        <v>18228</v>
      </c>
      <c r="H186" s="306">
        <v>18228</v>
      </c>
      <c r="I186" s="306">
        <v>18228</v>
      </c>
      <c r="J186" s="337"/>
    </row>
    <row r="187" spans="1:10" hidden="1">
      <c r="A187" s="303" t="s">
        <v>424</v>
      </c>
      <c r="B187" t="s">
        <v>1116</v>
      </c>
      <c r="C187" t="s">
        <v>951</v>
      </c>
      <c r="D187" s="306">
        <v>79898</v>
      </c>
      <c r="E187" s="113">
        <v>0</v>
      </c>
      <c r="F187" s="306">
        <v>17980</v>
      </c>
      <c r="G187" s="306">
        <v>25080</v>
      </c>
      <c r="H187" s="306">
        <v>25080</v>
      </c>
      <c r="I187" s="306">
        <v>25080</v>
      </c>
      <c r="J187" s="337"/>
    </row>
    <row r="188" spans="1:10" hidden="1">
      <c r="A188" s="303" t="s">
        <v>425</v>
      </c>
      <c r="B188" t="s">
        <v>1117</v>
      </c>
      <c r="C188" t="s">
        <v>951</v>
      </c>
      <c r="D188" s="306">
        <v>92672</v>
      </c>
      <c r="E188" s="113">
        <v>0</v>
      </c>
      <c r="F188" s="306">
        <v>20249</v>
      </c>
      <c r="G188" s="306">
        <v>29090</v>
      </c>
      <c r="H188" s="306">
        <v>29090</v>
      </c>
      <c r="I188" s="306">
        <v>29090</v>
      </c>
      <c r="J188" s="337"/>
    </row>
    <row r="189" spans="1:10" hidden="1">
      <c r="A189" s="303" t="s">
        <v>426</v>
      </c>
      <c r="B189" t="s">
        <v>1118</v>
      </c>
      <c r="C189" t="s">
        <v>951</v>
      </c>
      <c r="D189" s="306">
        <v>82064</v>
      </c>
      <c r="E189" s="113">
        <v>0</v>
      </c>
      <c r="F189" s="306">
        <v>18365</v>
      </c>
      <c r="G189" s="306">
        <v>25760</v>
      </c>
      <c r="H189" s="306">
        <v>25760</v>
      </c>
      <c r="I189" s="306">
        <v>25760</v>
      </c>
      <c r="J189" s="337"/>
    </row>
    <row r="190" spans="1:10" hidden="1">
      <c r="A190" s="303" t="s">
        <v>427</v>
      </c>
      <c r="B190" t="s">
        <v>1119</v>
      </c>
      <c r="C190" t="s">
        <v>951</v>
      </c>
      <c r="D190" s="306">
        <v>90358</v>
      </c>
      <c r="E190" s="113">
        <v>0</v>
      </c>
      <c r="F190" s="306">
        <v>19838</v>
      </c>
      <c r="G190" s="306">
        <v>28363</v>
      </c>
      <c r="H190" s="306">
        <v>28363</v>
      </c>
      <c r="I190" s="306">
        <v>28363</v>
      </c>
      <c r="J190" s="337"/>
    </row>
    <row r="191" spans="1:10" hidden="1">
      <c r="A191" s="303" t="s">
        <v>428</v>
      </c>
      <c r="B191" t="s">
        <v>1120</v>
      </c>
      <c r="C191" t="s">
        <v>951</v>
      </c>
      <c r="D191" s="306">
        <v>84274</v>
      </c>
      <c r="E191" s="113">
        <v>0</v>
      </c>
      <c r="F191" s="306">
        <v>18757</v>
      </c>
      <c r="G191" s="306">
        <v>26454</v>
      </c>
      <c r="H191" s="306">
        <v>26454</v>
      </c>
      <c r="I191" s="306">
        <v>26454</v>
      </c>
      <c r="J191" s="337"/>
    </row>
    <row r="192" spans="1:10" hidden="1">
      <c r="A192" s="334" t="s">
        <v>233</v>
      </c>
      <c r="B192" s="304" t="s">
        <v>1503</v>
      </c>
      <c r="C192" s="304" t="s">
        <v>950</v>
      </c>
      <c r="D192" s="306">
        <v>57746</v>
      </c>
      <c r="E192" s="113">
        <v>0</v>
      </c>
      <c r="F192" s="306">
        <v>15237</v>
      </c>
      <c r="G192" s="306">
        <v>18126</v>
      </c>
      <c r="H192" s="306">
        <v>18126</v>
      </c>
      <c r="I192" s="306">
        <v>18126</v>
      </c>
      <c r="J192" s="337"/>
    </row>
    <row r="193" spans="1:10" hidden="1">
      <c r="A193" s="334" t="s">
        <v>433</v>
      </c>
      <c r="B193" s="304" t="s">
        <v>1504</v>
      </c>
      <c r="C193" s="304" t="s">
        <v>950</v>
      </c>
      <c r="D193" s="306">
        <v>61020</v>
      </c>
      <c r="E193" s="113">
        <v>0</v>
      </c>
      <c r="F193" s="306">
        <v>15818</v>
      </c>
      <c r="G193" s="306">
        <v>19154</v>
      </c>
      <c r="H193" s="306">
        <v>19154</v>
      </c>
      <c r="I193" s="306">
        <v>19154</v>
      </c>
      <c r="J193" s="337"/>
    </row>
    <row r="194" spans="1:10" hidden="1">
      <c r="A194" s="303" t="s">
        <v>435</v>
      </c>
      <c r="B194" t="s">
        <v>1505</v>
      </c>
      <c r="C194" t="s">
        <v>953</v>
      </c>
      <c r="D194" s="306">
        <v>36706</v>
      </c>
      <c r="E194" s="113">
        <v>0</v>
      </c>
      <c r="F194" s="306">
        <v>10355</v>
      </c>
      <c r="G194" s="306">
        <v>11522</v>
      </c>
      <c r="H194" s="306">
        <v>11522</v>
      </c>
      <c r="I194" s="306">
        <v>11522</v>
      </c>
      <c r="J194" s="337"/>
    </row>
    <row r="195" spans="1:10" hidden="1">
      <c r="A195" s="334" t="s">
        <v>436</v>
      </c>
      <c r="B195" s="304" t="s">
        <v>1506</v>
      </c>
      <c r="C195" s="304" t="s">
        <v>950</v>
      </c>
      <c r="D195" s="306">
        <v>57996</v>
      </c>
      <c r="E195" s="113">
        <v>0</v>
      </c>
      <c r="F195" s="306">
        <v>15281</v>
      </c>
      <c r="G195" s="306">
        <v>18205</v>
      </c>
      <c r="H195" s="306">
        <v>18205</v>
      </c>
      <c r="I195" s="306">
        <v>18205</v>
      </c>
      <c r="J195" s="337"/>
    </row>
    <row r="196" spans="1:10" hidden="1">
      <c r="A196" s="334" t="s">
        <v>438</v>
      </c>
      <c r="B196" s="304" t="s">
        <v>1507</v>
      </c>
      <c r="C196" s="304" t="s">
        <v>950</v>
      </c>
      <c r="D196" s="306">
        <v>67816</v>
      </c>
      <c r="E196" s="113">
        <v>0</v>
      </c>
      <c r="F196" s="306">
        <v>17025</v>
      </c>
      <c r="G196" s="306">
        <v>21287</v>
      </c>
      <c r="H196" s="306">
        <v>21287</v>
      </c>
      <c r="I196" s="306">
        <v>21287</v>
      </c>
      <c r="J196" s="337"/>
    </row>
    <row r="197" spans="1:10" hidden="1">
      <c r="A197" s="303" t="s">
        <v>439</v>
      </c>
      <c r="B197" t="s">
        <v>1125</v>
      </c>
      <c r="C197" t="s">
        <v>953</v>
      </c>
      <c r="D197" s="306">
        <v>48192</v>
      </c>
      <c r="E197" s="113">
        <v>0</v>
      </c>
      <c r="F197" s="306">
        <v>12395</v>
      </c>
      <c r="G197" s="306">
        <v>15127</v>
      </c>
      <c r="H197" s="306">
        <v>15127</v>
      </c>
      <c r="I197" s="306">
        <v>15127</v>
      </c>
      <c r="J197" s="337"/>
    </row>
    <row r="198" spans="1:10" hidden="1">
      <c r="A198" s="303" t="s">
        <v>440</v>
      </c>
      <c r="B198" t="s">
        <v>1126</v>
      </c>
      <c r="C198" t="s">
        <v>953</v>
      </c>
      <c r="D198" s="306">
        <v>54070</v>
      </c>
      <c r="E198" s="113">
        <v>0</v>
      </c>
      <c r="F198" s="306">
        <v>13439</v>
      </c>
      <c r="G198" s="306">
        <v>16973</v>
      </c>
      <c r="H198" s="306">
        <v>16973</v>
      </c>
      <c r="I198" s="306">
        <v>16973</v>
      </c>
      <c r="J198" s="337"/>
    </row>
    <row r="199" spans="1:10" hidden="1">
      <c r="A199" s="303" t="s">
        <v>441</v>
      </c>
      <c r="B199" t="s">
        <v>1127</v>
      </c>
      <c r="C199" t="s">
        <v>954</v>
      </c>
      <c r="D199" s="306">
        <v>40144</v>
      </c>
      <c r="E199" s="113">
        <v>0</v>
      </c>
      <c r="F199" s="306">
        <v>11006</v>
      </c>
      <c r="G199" s="306">
        <v>12601</v>
      </c>
      <c r="H199" s="306">
        <v>12601</v>
      </c>
      <c r="I199" s="306">
        <v>12601</v>
      </c>
      <c r="J199" s="337"/>
    </row>
    <row r="200" spans="1:10" hidden="1">
      <c r="A200" s="303" t="s">
        <v>442</v>
      </c>
      <c r="B200" t="s">
        <v>1128</v>
      </c>
      <c r="C200" t="s">
        <v>954</v>
      </c>
      <c r="D200" s="306">
        <v>38838</v>
      </c>
      <c r="E200" s="113">
        <v>0</v>
      </c>
      <c r="F200" s="306">
        <v>10774</v>
      </c>
      <c r="G200" s="306">
        <v>12191</v>
      </c>
      <c r="H200" s="306">
        <v>12191</v>
      </c>
      <c r="I200" s="306">
        <v>12191</v>
      </c>
      <c r="J200" s="337"/>
    </row>
    <row r="201" spans="1:10" hidden="1">
      <c r="A201" s="303" t="s">
        <v>443</v>
      </c>
      <c r="B201" t="s">
        <v>1129</v>
      </c>
      <c r="C201" t="s">
        <v>954</v>
      </c>
      <c r="D201" s="306">
        <v>44206</v>
      </c>
      <c r="E201" s="113">
        <v>0</v>
      </c>
      <c r="F201" s="306">
        <v>11727</v>
      </c>
      <c r="G201" s="306">
        <v>13876</v>
      </c>
      <c r="H201" s="306">
        <v>13876</v>
      </c>
      <c r="I201" s="306">
        <v>13876</v>
      </c>
      <c r="J201" s="337"/>
    </row>
    <row r="202" spans="1:10" hidden="1">
      <c r="A202" s="303" t="s">
        <v>444</v>
      </c>
      <c r="B202" t="s">
        <v>910</v>
      </c>
      <c r="C202" t="s">
        <v>954</v>
      </c>
      <c r="D202" s="306">
        <v>37716</v>
      </c>
      <c r="E202" s="113">
        <v>0</v>
      </c>
      <c r="F202" s="306">
        <v>10574</v>
      </c>
      <c r="G202" s="306">
        <v>11839</v>
      </c>
      <c r="H202" s="306">
        <v>11839</v>
      </c>
      <c r="I202" s="306">
        <v>11839</v>
      </c>
      <c r="J202" s="337"/>
    </row>
    <row r="203" spans="1:10" hidden="1">
      <c r="A203" s="303" t="s">
        <v>449</v>
      </c>
      <c r="B203" t="s">
        <v>1130</v>
      </c>
      <c r="C203" t="s">
        <v>966</v>
      </c>
      <c r="D203" s="306">
        <v>40200</v>
      </c>
      <c r="E203" s="113">
        <v>0</v>
      </c>
      <c r="F203" s="306">
        <v>12444</v>
      </c>
      <c r="G203" s="306">
        <v>12619</v>
      </c>
      <c r="H203" s="306">
        <v>12619</v>
      </c>
      <c r="I203" s="306">
        <v>12619</v>
      </c>
      <c r="J203" s="337"/>
    </row>
    <row r="204" spans="1:10" hidden="1">
      <c r="A204" s="303" t="s">
        <v>450</v>
      </c>
      <c r="B204" t="s">
        <v>1131</v>
      </c>
      <c r="C204" t="s">
        <v>953</v>
      </c>
      <c r="D204" s="306">
        <v>37706</v>
      </c>
      <c r="E204" s="113">
        <v>0</v>
      </c>
      <c r="F204" s="306">
        <v>10533</v>
      </c>
      <c r="G204" s="306">
        <v>11836</v>
      </c>
      <c r="H204" s="306">
        <v>11836</v>
      </c>
      <c r="I204" s="306">
        <v>11836</v>
      </c>
      <c r="J204" s="337"/>
    </row>
    <row r="205" spans="1:10" hidden="1">
      <c r="A205" s="303" t="s">
        <v>451</v>
      </c>
      <c r="B205" t="s">
        <v>1132</v>
      </c>
      <c r="C205" t="s">
        <v>966</v>
      </c>
      <c r="D205" s="306">
        <v>26816</v>
      </c>
      <c r="E205" s="113">
        <v>0</v>
      </c>
      <c r="F205" s="306">
        <v>10067</v>
      </c>
      <c r="G205" s="306">
        <v>8418</v>
      </c>
      <c r="H205" s="306">
        <v>8418</v>
      </c>
      <c r="I205" s="306">
        <v>8418</v>
      </c>
      <c r="J205" s="337"/>
    </row>
    <row r="206" spans="1:10" hidden="1">
      <c r="A206" s="303" t="s">
        <v>452</v>
      </c>
      <c r="B206" t="s">
        <v>1133</v>
      </c>
      <c r="C206" t="s">
        <v>966</v>
      </c>
      <c r="D206" s="306">
        <v>34288</v>
      </c>
      <c r="E206" s="113">
        <v>0</v>
      </c>
      <c r="F206" s="306">
        <v>11394</v>
      </c>
      <c r="G206" s="306">
        <v>10763</v>
      </c>
      <c r="H206" s="306">
        <v>10763</v>
      </c>
      <c r="I206" s="306">
        <v>10763</v>
      </c>
      <c r="J206" s="337"/>
    </row>
    <row r="207" spans="1:10" hidden="1">
      <c r="A207" s="303" t="s">
        <v>453</v>
      </c>
      <c r="B207" t="s">
        <v>1131</v>
      </c>
      <c r="C207" t="s">
        <v>953</v>
      </c>
      <c r="D207" s="306">
        <v>51540</v>
      </c>
      <c r="E207" s="113">
        <v>0</v>
      </c>
      <c r="F207" s="306">
        <v>12990</v>
      </c>
      <c r="G207" s="306">
        <v>16178</v>
      </c>
      <c r="H207" s="306">
        <v>16178</v>
      </c>
      <c r="I207" s="306">
        <v>16178</v>
      </c>
      <c r="J207" s="337"/>
    </row>
    <row r="208" spans="1:10" hidden="1">
      <c r="A208" s="303" t="s">
        <v>454</v>
      </c>
      <c r="B208" t="s">
        <v>1134</v>
      </c>
      <c r="C208" t="s">
        <v>966</v>
      </c>
      <c r="D208" s="306">
        <v>18140</v>
      </c>
      <c r="E208" s="113">
        <v>0</v>
      </c>
      <c r="F208" s="306">
        <v>8526</v>
      </c>
      <c r="G208" s="306">
        <v>5694</v>
      </c>
      <c r="H208" s="306">
        <v>5694</v>
      </c>
      <c r="I208" s="306">
        <v>5694</v>
      </c>
      <c r="J208" s="337"/>
    </row>
    <row r="209" spans="1:10" hidden="1">
      <c r="A209" s="303" t="s">
        <v>455</v>
      </c>
      <c r="B209" t="s">
        <v>1135</v>
      </c>
      <c r="C209" t="s">
        <v>955</v>
      </c>
      <c r="D209" s="306">
        <v>39258</v>
      </c>
      <c r="E209" s="113">
        <v>0</v>
      </c>
      <c r="F209" s="306">
        <v>11481</v>
      </c>
      <c r="G209" s="306">
        <v>12323</v>
      </c>
      <c r="H209" s="306">
        <v>12323</v>
      </c>
      <c r="I209" s="306">
        <v>12323</v>
      </c>
      <c r="J209" s="337"/>
    </row>
    <row r="210" spans="1:10" hidden="1">
      <c r="A210" s="303" t="s">
        <v>307</v>
      </c>
      <c r="B210" s="304" t="e">
        <f>VLOOKUP(A210,[2]Sheet1!$A$1:$B$65536,2,FALSE)</f>
        <v>#N/A</v>
      </c>
      <c r="C210" t="s">
        <v>954</v>
      </c>
      <c r="D210" s="306">
        <v>36592</v>
      </c>
      <c r="E210" s="113">
        <v>0</v>
      </c>
      <c r="F210" s="306">
        <v>10376</v>
      </c>
      <c r="G210" s="306">
        <v>11486</v>
      </c>
      <c r="H210" s="306">
        <v>11486</v>
      </c>
      <c r="I210" s="306">
        <v>11486</v>
      </c>
      <c r="J210" s="337"/>
    </row>
    <row r="211" spans="1:10" hidden="1">
      <c r="A211" s="303" t="s">
        <v>461</v>
      </c>
      <c r="B211" s="304" t="e">
        <f>VLOOKUP(A211,[2]Sheet1!$A$1:$B$65536,2,FALSE)</f>
        <v>#N/A</v>
      </c>
      <c r="C211" t="s">
        <v>954</v>
      </c>
      <c r="D211" s="306">
        <v>30572</v>
      </c>
      <c r="E211" s="113">
        <v>0</v>
      </c>
      <c r="F211" s="306">
        <v>9306</v>
      </c>
      <c r="G211" s="306">
        <v>9597</v>
      </c>
      <c r="H211" s="306">
        <v>9597</v>
      </c>
      <c r="I211" s="306">
        <v>9597</v>
      </c>
      <c r="J211" s="337"/>
    </row>
    <row r="212" spans="1:10" hidden="1">
      <c r="A212" s="303" t="s">
        <v>462</v>
      </c>
      <c r="B212" s="304" t="e">
        <f>VLOOKUP(A212,[2]Sheet1!$A$1:$B$65536,2,FALSE)</f>
        <v>#N/A</v>
      </c>
      <c r="C212" t="s">
        <v>954</v>
      </c>
      <c r="D212" s="306">
        <v>40322</v>
      </c>
      <c r="E212" s="113">
        <v>0</v>
      </c>
      <c r="F212" s="306">
        <v>11038</v>
      </c>
      <c r="G212" s="306">
        <v>12657</v>
      </c>
      <c r="H212" s="306">
        <v>12657</v>
      </c>
      <c r="I212" s="306">
        <v>12657</v>
      </c>
      <c r="J212" s="337"/>
    </row>
    <row r="213" spans="1:10" hidden="1">
      <c r="A213" s="303" t="s">
        <v>463</v>
      </c>
      <c r="B213" s="304" t="e">
        <f>VLOOKUP(A213,[2]Sheet1!$A$1:$B$65536,2,FALSE)</f>
        <v>#N/A</v>
      </c>
      <c r="C213" t="s">
        <v>954</v>
      </c>
      <c r="D213" s="306">
        <v>34016</v>
      </c>
      <c r="E213" s="113">
        <v>0</v>
      </c>
      <c r="F213" s="306">
        <v>9918</v>
      </c>
      <c r="G213" s="306">
        <v>10678</v>
      </c>
      <c r="H213" s="306">
        <v>10678</v>
      </c>
      <c r="I213" s="306">
        <v>10678</v>
      </c>
      <c r="J213" s="337"/>
    </row>
    <row r="214" spans="1:10" hidden="1">
      <c r="A214" s="303" t="s">
        <v>468</v>
      </c>
      <c r="B214" t="s">
        <v>1138</v>
      </c>
      <c r="C214" t="s">
        <v>954</v>
      </c>
      <c r="D214" s="306">
        <v>39506</v>
      </c>
      <c r="E214" s="113">
        <v>0</v>
      </c>
      <c r="F214" s="306">
        <v>10892</v>
      </c>
      <c r="G214" s="306">
        <v>12401</v>
      </c>
      <c r="H214" s="306">
        <v>12401</v>
      </c>
      <c r="I214" s="306">
        <v>12401</v>
      </c>
      <c r="J214" s="337"/>
    </row>
    <row r="215" spans="1:10" hidden="1">
      <c r="A215" s="303" t="s">
        <v>305</v>
      </c>
      <c r="B215" t="s">
        <v>1137</v>
      </c>
      <c r="C215" t="s">
        <v>954</v>
      </c>
      <c r="D215" s="306">
        <v>34976</v>
      </c>
      <c r="E215" s="113">
        <v>0</v>
      </c>
      <c r="F215" s="306">
        <v>10088</v>
      </c>
      <c r="G215" s="306">
        <v>10979</v>
      </c>
      <c r="H215" s="306">
        <v>10979</v>
      </c>
      <c r="I215" s="306">
        <v>10979</v>
      </c>
      <c r="J215" s="337"/>
    </row>
    <row r="216" spans="1:10" hidden="1">
      <c r="A216" s="303" t="s">
        <v>469</v>
      </c>
      <c r="B216" t="s">
        <v>1139</v>
      </c>
      <c r="C216" t="s">
        <v>953</v>
      </c>
      <c r="D216" s="306">
        <v>59090</v>
      </c>
      <c r="E216" s="113">
        <v>0</v>
      </c>
      <c r="F216" s="306">
        <v>14330</v>
      </c>
      <c r="G216" s="306">
        <v>18548</v>
      </c>
      <c r="H216" s="306">
        <v>18548</v>
      </c>
      <c r="I216" s="306">
        <v>18548</v>
      </c>
      <c r="J216" s="337"/>
    </row>
    <row r="217" spans="1:10" hidden="1">
      <c r="A217" s="303" t="s">
        <v>470</v>
      </c>
      <c r="B217" t="s">
        <v>1140</v>
      </c>
      <c r="C217" t="s">
        <v>953</v>
      </c>
      <c r="D217" s="306">
        <v>48140</v>
      </c>
      <c r="E217" s="113">
        <v>0</v>
      </c>
      <c r="F217" s="306">
        <v>12386</v>
      </c>
      <c r="G217" s="306">
        <v>15111</v>
      </c>
      <c r="H217" s="306">
        <v>15111</v>
      </c>
      <c r="I217" s="306">
        <v>15111</v>
      </c>
      <c r="J217" s="337"/>
    </row>
    <row r="218" spans="1:10" hidden="1">
      <c r="A218" s="334" t="s">
        <v>471</v>
      </c>
      <c r="B218" s="304" t="s">
        <v>1141</v>
      </c>
      <c r="C218" s="304" t="s">
        <v>953</v>
      </c>
      <c r="D218" s="306">
        <v>36246</v>
      </c>
      <c r="E218" s="113">
        <v>0</v>
      </c>
      <c r="F218" s="306">
        <v>10274</v>
      </c>
      <c r="G218" s="306">
        <v>11378</v>
      </c>
      <c r="H218" s="306">
        <v>11378</v>
      </c>
      <c r="I218" s="306">
        <v>11378</v>
      </c>
      <c r="J218" s="337"/>
    </row>
    <row r="219" spans="1:10" hidden="1">
      <c r="A219" s="303" t="s">
        <v>472</v>
      </c>
      <c r="B219" t="s">
        <v>1142</v>
      </c>
      <c r="C219" t="s">
        <v>953</v>
      </c>
      <c r="D219" s="306">
        <v>54648</v>
      </c>
      <c r="E219" s="113">
        <v>0</v>
      </c>
      <c r="F219" s="306">
        <v>13542</v>
      </c>
      <c r="G219" s="306">
        <v>17154</v>
      </c>
      <c r="H219" s="306">
        <v>17154</v>
      </c>
      <c r="I219" s="306">
        <v>17154</v>
      </c>
      <c r="J219" s="337"/>
    </row>
    <row r="220" spans="1:10" hidden="1">
      <c r="A220" s="303" t="s">
        <v>473</v>
      </c>
      <c r="B220" t="s">
        <v>180</v>
      </c>
      <c r="C220" t="s">
        <v>953</v>
      </c>
      <c r="D220" s="306">
        <v>48230</v>
      </c>
      <c r="E220" s="113">
        <v>0</v>
      </c>
      <c r="F220" s="306">
        <v>12402</v>
      </c>
      <c r="G220" s="306">
        <v>15139</v>
      </c>
      <c r="H220" s="306">
        <v>15139</v>
      </c>
      <c r="I220" s="306">
        <v>15139</v>
      </c>
      <c r="J220" s="337"/>
    </row>
    <row r="221" spans="1:10" hidden="1">
      <c r="A221" s="303" t="s">
        <v>474</v>
      </c>
      <c r="B221" t="s">
        <v>1143</v>
      </c>
      <c r="C221" t="s">
        <v>953</v>
      </c>
      <c r="D221" s="306">
        <v>68788</v>
      </c>
      <c r="E221" s="113">
        <v>0</v>
      </c>
      <c r="F221" s="306">
        <v>16053</v>
      </c>
      <c r="G221" s="306">
        <v>21593</v>
      </c>
      <c r="H221" s="306">
        <v>21593</v>
      </c>
      <c r="I221" s="306">
        <v>21593</v>
      </c>
      <c r="J221" s="337"/>
    </row>
    <row r="222" spans="1:10" hidden="1">
      <c r="A222" s="303" t="s">
        <v>475</v>
      </c>
      <c r="B222" t="s">
        <v>1144</v>
      </c>
      <c r="C222" t="s">
        <v>951</v>
      </c>
      <c r="D222" s="306">
        <v>53200</v>
      </c>
      <c r="E222" s="113">
        <v>0</v>
      </c>
      <c r="F222" s="306">
        <v>13238</v>
      </c>
      <c r="G222" s="306">
        <v>16699</v>
      </c>
      <c r="H222" s="306">
        <v>16699</v>
      </c>
      <c r="I222" s="306">
        <v>16699</v>
      </c>
      <c r="J222" s="337"/>
    </row>
    <row r="223" spans="1:10" hidden="1">
      <c r="A223" s="303" t="s">
        <v>476</v>
      </c>
      <c r="B223" t="s">
        <v>1145</v>
      </c>
      <c r="C223" t="s">
        <v>951</v>
      </c>
      <c r="D223" s="306">
        <v>60288</v>
      </c>
      <c r="E223" s="113">
        <v>0</v>
      </c>
      <c r="F223" s="306">
        <v>14497</v>
      </c>
      <c r="G223" s="306">
        <v>18924</v>
      </c>
      <c r="H223" s="306">
        <v>18924</v>
      </c>
      <c r="I223" s="306">
        <v>18924</v>
      </c>
      <c r="J223" s="337"/>
    </row>
    <row r="224" spans="1:10" hidden="1">
      <c r="A224" s="303" t="s">
        <v>477</v>
      </c>
      <c r="B224" t="s">
        <v>1146</v>
      </c>
      <c r="C224" t="s">
        <v>951</v>
      </c>
      <c r="D224" s="306">
        <v>70950</v>
      </c>
      <c r="E224" s="113">
        <v>0</v>
      </c>
      <c r="F224" s="306">
        <v>16391</v>
      </c>
      <c r="G224" s="306">
        <v>22271</v>
      </c>
      <c r="H224" s="306">
        <v>22271</v>
      </c>
      <c r="I224" s="306">
        <v>22271</v>
      </c>
      <c r="J224" s="337"/>
    </row>
    <row r="225" spans="1:10" hidden="1">
      <c r="A225" s="303" t="s">
        <v>478</v>
      </c>
      <c r="B225" t="s">
        <v>1147</v>
      </c>
      <c r="C225" t="s">
        <v>951</v>
      </c>
      <c r="D225" s="306">
        <v>72178</v>
      </c>
      <c r="E225" s="113">
        <v>0</v>
      </c>
      <c r="F225" s="306">
        <v>16609</v>
      </c>
      <c r="G225" s="306">
        <v>22657</v>
      </c>
      <c r="H225" s="306">
        <v>22657</v>
      </c>
      <c r="I225" s="306">
        <v>22657</v>
      </c>
      <c r="J225" s="337"/>
    </row>
    <row r="226" spans="1:10" hidden="1">
      <c r="A226" s="303" t="s">
        <v>479</v>
      </c>
      <c r="B226" t="s">
        <v>1148</v>
      </c>
      <c r="C226" t="s">
        <v>951</v>
      </c>
      <c r="D226" s="306">
        <v>70594</v>
      </c>
      <c r="E226" s="113">
        <v>0</v>
      </c>
      <c r="F226" s="306">
        <v>16327</v>
      </c>
      <c r="G226" s="306">
        <v>22159</v>
      </c>
      <c r="H226" s="306">
        <v>22159</v>
      </c>
      <c r="I226" s="306">
        <v>22159</v>
      </c>
      <c r="J226" s="337"/>
    </row>
    <row r="227" spans="1:10" hidden="1">
      <c r="A227" s="303" t="s">
        <v>480</v>
      </c>
      <c r="B227" t="s">
        <v>1149</v>
      </c>
      <c r="C227" t="s">
        <v>951</v>
      </c>
      <c r="D227" s="306">
        <v>62556</v>
      </c>
      <c r="E227" s="113">
        <v>0</v>
      </c>
      <c r="F227" s="306">
        <v>14900</v>
      </c>
      <c r="G227" s="306">
        <v>19636</v>
      </c>
      <c r="H227" s="306">
        <v>19636</v>
      </c>
      <c r="I227" s="306">
        <v>19636</v>
      </c>
      <c r="J227" s="337"/>
    </row>
    <row r="228" spans="1:10" hidden="1">
      <c r="A228" s="303" t="s">
        <v>481</v>
      </c>
      <c r="B228" t="s">
        <v>1150</v>
      </c>
      <c r="C228" t="s">
        <v>951</v>
      </c>
      <c r="D228" s="306">
        <v>69566</v>
      </c>
      <c r="E228" s="113">
        <v>0</v>
      </c>
      <c r="F228" s="306">
        <v>16145</v>
      </c>
      <c r="G228" s="306">
        <v>21837</v>
      </c>
      <c r="H228" s="306">
        <v>21837</v>
      </c>
      <c r="I228" s="306">
        <v>21837</v>
      </c>
      <c r="J228" s="337"/>
    </row>
    <row r="229" spans="1:10" hidden="1">
      <c r="A229" s="303" t="s">
        <v>482</v>
      </c>
      <c r="B229" t="s">
        <v>1151</v>
      </c>
      <c r="C229" t="s">
        <v>951</v>
      </c>
      <c r="D229" s="306">
        <v>73120</v>
      </c>
      <c r="E229" s="113">
        <v>0</v>
      </c>
      <c r="F229" s="306">
        <v>16776</v>
      </c>
      <c r="G229" s="306">
        <v>22952</v>
      </c>
      <c r="H229" s="306">
        <v>22952</v>
      </c>
      <c r="I229" s="306">
        <v>22952</v>
      </c>
      <c r="J229" s="337"/>
    </row>
    <row r="230" spans="1:10" hidden="1">
      <c r="A230" s="303" t="s">
        <v>483</v>
      </c>
      <c r="B230" t="s">
        <v>1152</v>
      </c>
      <c r="C230" t="s">
        <v>951</v>
      </c>
      <c r="D230" s="306">
        <v>72242</v>
      </c>
      <c r="E230" s="113">
        <v>0</v>
      </c>
      <c r="F230" s="306">
        <v>16620</v>
      </c>
      <c r="G230" s="306">
        <v>22677</v>
      </c>
      <c r="H230" s="306">
        <v>22677</v>
      </c>
      <c r="I230" s="306">
        <v>22677</v>
      </c>
      <c r="J230" s="337"/>
    </row>
    <row r="231" spans="1:10" hidden="1">
      <c r="A231" s="303" t="s">
        <v>484</v>
      </c>
      <c r="B231" t="s">
        <v>1153</v>
      </c>
      <c r="C231" t="s">
        <v>951</v>
      </c>
      <c r="D231" s="306">
        <v>64574</v>
      </c>
      <c r="E231" s="113">
        <v>0</v>
      </c>
      <c r="F231" s="306">
        <v>15258</v>
      </c>
      <c r="G231" s="306">
        <v>20270</v>
      </c>
      <c r="H231" s="306">
        <v>20270</v>
      </c>
      <c r="I231" s="306">
        <v>20270</v>
      </c>
      <c r="J231" s="337"/>
    </row>
    <row r="232" spans="1:10" hidden="1">
      <c r="A232" s="303" t="s">
        <v>485</v>
      </c>
      <c r="B232" t="s">
        <v>1154</v>
      </c>
      <c r="C232" t="s">
        <v>951</v>
      </c>
      <c r="D232" s="306">
        <v>63870</v>
      </c>
      <c r="E232" s="113">
        <v>0</v>
      </c>
      <c r="F232" s="306">
        <v>15133</v>
      </c>
      <c r="G232" s="306">
        <v>20049</v>
      </c>
      <c r="H232" s="306">
        <v>20049</v>
      </c>
      <c r="I232" s="306">
        <v>20049</v>
      </c>
      <c r="J232" s="337"/>
    </row>
    <row r="233" spans="1:10" hidden="1">
      <c r="A233" s="303" t="s">
        <v>486</v>
      </c>
      <c r="B233" t="s">
        <v>1155</v>
      </c>
      <c r="C233" t="s">
        <v>951</v>
      </c>
      <c r="D233" s="306">
        <v>63470</v>
      </c>
      <c r="E233" s="113">
        <v>0</v>
      </c>
      <c r="F233" s="306">
        <v>15062</v>
      </c>
      <c r="G233" s="306">
        <v>19923</v>
      </c>
      <c r="H233" s="306">
        <v>19923</v>
      </c>
      <c r="I233" s="306">
        <v>19923</v>
      </c>
      <c r="J233" s="337"/>
    </row>
    <row r="234" spans="1:10" hidden="1">
      <c r="A234" s="303" t="s">
        <v>487</v>
      </c>
      <c r="B234" t="s">
        <v>1156</v>
      </c>
      <c r="C234" t="s">
        <v>951</v>
      </c>
      <c r="D234" s="306">
        <v>68624</v>
      </c>
      <c r="E234" s="113">
        <v>0</v>
      </c>
      <c r="F234" s="306">
        <v>15978</v>
      </c>
      <c r="G234" s="306">
        <v>21541</v>
      </c>
      <c r="H234" s="306">
        <v>21541</v>
      </c>
      <c r="I234" s="306">
        <v>21541</v>
      </c>
      <c r="J234" s="337"/>
    </row>
    <row r="235" spans="1:10" hidden="1">
      <c r="A235" s="303" t="s">
        <v>488</v>
      </c>
      <c r="B235" t="s">
        <v>1157</v>
      </c>
      <c r="C235" t="s">
        <v>951</v>
      </c>
      <c r="D235" s="306">
        <v>66242</v>
      </c>
      <c r="E235" s="113">
        <v>0</v>
      </c>
      <c r="F235" s="306">
        <v>15555</v>
      </c>
      <c r="G235" s="306">
        <v>20793</v>
      </c>
      <c r="H235" s="306">
        <v>20793</v>
      </c>
      <c r="I235" s="306">
        <v>20793</v>
      </c>
      <c r="J235" s="337"/>
    </row>
    <row r="236" spans="1:10" hidden="1">
      <c r="A236" s="303" t="s">
        <v>489</v>
      </c>
      <c r="B236" t="s">
        <v>1158</v>
      </c>
      <c r="C236" t="s">
        <v>951</v>
      </c>
      <c r="D236" s="306">
        <v>53956</v>
      </c>
      <c r="E236" s="113">
        <v>0</v>
      </c>
      <c r="F236" s="306">
        <v>13373</v>
      </c>
      <c r="G236" s="306">
        <v>16937</v>
      </c>
      <c r="H236" s="306">
        <v>16937</v>
      </c>
      <c r="I236" s="306">
        <v>16937</v>
      </c>
      <c r="J236" s="337"/>
    </row>
    <row r="237" spans="1:10" hidden="1">
      <c r="A237" s="303" t="s">
        <v>491</v>
      </c>
      <c r="B237" t="s">
        <v>1160</v>
      </c>
      <c r="C237" t="s">
        <v>953</v>
      </c>
      <c r="D237" s="306">
        <v>55786</v>
      </c>
      <c r="E237" s="113">
        <v>0</v>
      </c>
      <c r="F237" s="306">
        <v>13744</v>
      </c>
      <c r="G237" s="306">
        <v>17511</v>
      </c>
      <c r="H237" s="306">
        <v>17511</v>
      </c>
      <c r="I237" s="306">
        <v>17511</v>
      </c>
      <c r="J237" s="337"/>
    </row>
    <row r="238" spans="1:10" hidden="1">
      <c r="A238" s="303" t="s">
        <v>492</v>
      </c>
      <c r="B238" t="s">
        <v>1161</v>
      </c>
      <c r="C238" t="s">
        <v>953</v>
      </c>
      <c r="D238" s="306">
        <v>58012</v>
      </c>
      <c r="E238" s="113">
        <v>0</v>
      </c>
      <c r="F238" s="306">
        <v>14139</v>
      </c>
      <c r="G238" s="306">
        <v>18210</v>
      </c>
      <c r="H238" s="306">
        <v>18210</v>
      </c>
      <c r="I238" s="306">
        <v>18210</v>
      </c>
      <c r="J238" s="337"/>
    </row>
    <row r="239" spans="1:10" hidden="1">
      <c r="A239" s="303" t="s">
        <v>493</v>
      </c>
      <c r="B239" t="s">
        <v>1162</v>
      </c>
      <c r="C239" t="s">
        <v>953</v>
      </c>
      <c r="D239" s="306">
        <v>65742</v>
      </c>
      <c r="E239" s="113">
        <v>0</v>
      </c>
      <c r="F239" s="306">
        <v>15512</v>
      </c>
      <c r="G239" s="306">
        <v>20636</v>
      </c>
      <c r="H239" s="306">
        <v>20636</v>
      </c>
      <c r="I239" s="306">
        <v>20636</v>
      </c>
      <c r="J239" s="337"/>
    </row>
    <row r="240" spans="1:10" hidden="1">
      <c r="A240" s="303" t="s">
        <v>494</v>
      </c>
      <c r="B240" t="s">
        <v>1163</v>
      </c>
      <c r="C240" t="s">
        <v>953</v>
      </c>
      <c r="D240" s="306">
        <v>70442</v>
      </c>
      <c r="E240" s="113">
        <v>0</v>
      </c>
      <c r="F240" s="306">
        <v>16346</v>
      </c>
      <c r="G240" s="306">
        <v>22112</v>
      </c>
      <c r="H240" s="306">
        <v>22112</v>
      </c>
      <c r="I240" s="306">
        <v>22112</v>
      </c>
      <c r="J240" s="337"/>
    </row>
    <row r="241" spans="1:10" hidden="1">
      <c r="A241" s="303" t="s">
        <v>496</v>
      </c>
      <c r="B241" t="s">
        <v>1165</v>
      </c>
      <c r="C241" t="s">
        <v>953</v>
      </c>
      <c r="D241" s="306">
        <v>50626</v>
      </c>
      <c r="E241" s="113">
        <v>0</v>
      </c>
      <c r="F241" s="306">
        <v>12827</v>
      </c>
      <c r="G241" s="306">
        <v>15892</v>
      </c>
      <c r="H241" s="306">
        <v>15892</v>
      </c>
      <c r="I241" s="306">
        <v>15892</v>
      </c>
      <c r="J241" s="337"/>
    </row>
    <row r="242" spans="1:10" hidden="1">
      <c r="A242" s="303" t="s">
        <v>498</v>
      </c>
      <c r="B242" t="s">
        <v>1167</v>
      </c>
      <c r="C242" t="s">
        <v>953</v>
      </c>
      <c r="D242" s="306">
        <v>44438</v>
      </c>
      <c r="E242" s="113">
        <v>0</v>
      </c>
      <c r="F242" s="306">
        <v>11728</v>
      </c>
      <c r="G242" s="306">
        <v>13949</v>
      </c>
      <c r="H242" s="306">
        <v>13949</v>
      </c>
      <c r="I242" s="306">
        <v>13949</v>
      </c>
      <c r="J242" s="337"/>
    </row>
    <row r="243" spans="1:10" hidden="1">
      <c r="A243" s="303" t="s">
        <v>506</v>
      </c>
      <c r="B243" t="s">
        <v>1508</v>
      </c>
      <c r="C243" t="s">
        <v>967</v>
      </c>
      <c r="D243" s="306">
        <v>66582</v>
      </c>
      <c r="E243" s="113">
        <v>0</v>
      </c>
      <c r="F243" s="306">
        <v>16590</v>
      </c>
      <c r="G243" s="306">
        <v>20900</v>
      </c>
      <c r="H243" s="306">
        <v>20900</v>
      </c>
      <c r="I243" s="306">
        <v>20900</v>
      </c>
      <c r="J243" s="337"/>
    </row>
    <row r="244" spans="1:10" hidden="1">
      <c r="A244" s="303" t="s">
        <v>507</v>
      </c>
      <c r="B244" t="s">
        <v>1508</v>
      </c>
      <c r="C244" t="s">
        <v>967</v>
      </c>
      <c r="D244" s="306">
        <v>72123</v>
      </c>
      <c r="E244" s="113">
        <v>0</v>
      </c>
      <c r="F244" s="306">
        <v>17574</v>
      </c>
      <c r="G244" s="306">
        <v>22639</v>
      </c>
      <c r="H244" s="306">
        <v>22639</v>
      </c>
      <c r="I244" s="306">
        <v>22639</v>
      </c>
      <c r="J244" s="337"/>
    </row>
    <row r="245" spans="1:10" hidden="1">
      <c r="A245" s="303" t="s">
        <v>508</v>
      </c>
      <c r="B245" t="s">
        <v>1508</v>
      </c>
      <c r="C245" t="s">
        <v>967</v>
      </c>
      <c r="D245" s="306">
        <v>33700</v>
      </c>
      <c r="E245" s="113">
        <v>0</v>
      </c>
      <c r="F245" s="306">
        <v>10750</v>
      </c>
      <c r="G245" s="306">
        <v>10578</v>
      </c>
      <c r="H245" s="306">
        <v>10578</v>
      </c>
      <c r="I245" s="306">
        <v>10578</v>
      </c>
      <c r="J245" s="337"/>
    </row>
    <row r="246" spans="1:10" hidden="1">
      <c r="A246" s="303" t="s">
        <v>509</v>
      </c>
      <c r="B246" t="s">
        <v>1508</v>
      </c>
      <c r="C246" t="s">
        <v>967</v>
      </c>
      <c r="D246" s="306">
        <v>39700</v>
      </c>
      <c r="E246" s="113">
        <v>0</v>
      </c>
      <c r="F246" s="306">
        <v>11816</v>
      </c>
      <c r="G246" s="306">
        <v>12462</v>
      </c>
      <c r="H246" s="306">
        <v>12462</v>
      </c>
      <c r="I246" s="306">
        <v>12462</v>
      </c>
      <c r="J246" s="337"/>
    </row>
    <row r="247" spans="1:10" hidden="1">
      <c r="A247" s="303" t="s">
        <v>510</v>
      </c>
      <c r="B247" t="s">
        <v>1508</v>
      </c>
      <c r="C247" t="s">
        <v>967</v>
      </c>
      <c r="D247" s="306">
        <v>44020</v>
      </c>
      <c r="E247" s="113">
        <v>0</v>
      </c>
      <c r="F247" s="306">
        <v>12583</v>
      </c>
      <c r="G247" s="306">
        <v>13818</v>
      </c>
      <c r="H247" s="306">
        <v>13818</v>
      </c>
      <c r="I247" s="306">
        <v>13818</v>
      </c>
      <c r="J247" s="337"/>
    </row>
    <row r="248" spans="1:10" hidden="1">
      <c r="A248" s="303" t="s">
        <v>511</v>
      </c>
      <c r="B248" t="s">
        <v>1508</v>
      </c>
      <c r="C248" t="s">
        <v>967</v>
      </c>
      <c r="D248" s="306">
        <v>55558</v>
      </c>
      <c r="E248" s="113">
        <v>0</v>
      </c>
      <c r="F248" s="306">
        <v>14632</v>
      </c>
      <c r="G248" s="306">
        <v>17440</v>
      </c>
      <c r="H248" s="306">
        <v>17440</v>
      </c>
      <c r="I248" s="306">
        <v>17440</v>
      </c>
      <c r="J248" s="337"/>
    </row>
    <row r="249" spans="1:10" hidden="1">
      <c r="A249" s="303" t="s">
        <v>512</v>
      </c>
      <c r="B249" t="s">
        <v>1175</v>
      </c>
      <c r="C249" t="s">
        <v>965</v>
      </c>
      <c r="D249" s="306">
        <v>47764</v>
      </c>
      <c r="E249" s="113">
        <v>0</v>
      </c>
      <c r="F249" s="306">
        <v>13480</v>
      </c>
      <c r="G249" s="306">
        <v>14993</v>
      </c>
      <c r="H249" s="306">
        <v>14993</v>
      </c>
      <c r="I249" s="306">
        <v>14993</v>
      </c>
      <c r="J249" s="337"/>
    </row>
    <row r="250" spans="1:10" hidden="1">
      <c r="A250" s="334" t="s">
        <v>513</v>
      </c>
      <c r="B250" s="304" t="s">
        <v>1176</v>
      </c>
      <c r="C250" s="304" t="s">
        <v>965</v>
      </c>
      <c r="D250" s="306">
        <v>45330</v>
      </c>
      <c r="E250" s="113">
        <v>0</v>
      </c>
      <c r="F250" s="306">
        <v>13048</v>
      </c>
      <c r="G250" s="306">
        <v>14229</v>
      </c>
      <c r="H250" s="306">
        <v>14229</v>
      </c>
      <c r="I250" s="306">
        <v>14229</v>
      </c>
      <c r="J250" s="337"/>
    </row>
    <row r="251" spans="1:10" hidden="1">
      <c r="A251" s="334" t="s">
        <v>514</v>
      </c>
      <c r="B251" s="304" t="s">
        <v>1177</v>
      </c>
      <c r="C251" s="304" t="s">
        <v>956</v>
      </c>
      <c r="D251" s="307">
        <v>28570</v>
      </c>
      <c r="E251" s="113">
        <v>0</v>
      </c>
      <c r="F251" s="306">
        <v>9703</v>
      </c>
      <c r="G251" s="306">
        <v>8968</v>
      </c>
      <c r="H251" s="306">
        <v>8968</v>
      </c>
      <c r="I251" s="306">
        <v>8968</v>
      </c>
      <c r="J251" s="337"/>
    </row>
    <row r="252" spans="1:10" hidden="1">
      <c r="A252" s="334" t="s">
        <v>515</v>
      </c>
      <c r="B252" s="304" t="s">
        <v>1178</v>
      </c>
      <c r="C252" s="304" t="s">
        <v>956</v>
      </c>
      <c r="D252" s="306">
        <v>29744</v>
      </c>
      <c r="E252" s="113">
        <v>0</v>
      </c>
      <c r="F252" s="306">
        <v>9912</v>
      </c>
      <c r="G252" s="306">
        <v>9337</v>
      </c>
      <c r="H252" s="306">
        <v>9337</v>
      </c>
      <c r="I252" s="306">
        <v>9337</v>
      </c>
      <c r="J252" s="337"/>
    </row>
    <row r="253" spans="1:10" hidden="1">
      <c r="A253" s="334" t="s">
        <v>516</v>
      </c>
      <c r="B253" s="304" t="s">
        <v>1179</v>
      </c>
      <c r="C253" s="304" t="s">
        <v>956</v>
      </c>
      <c r="D253" s="306">
        <v>32630</v>
      </c>
      <c r="E253" s="113">
        <v>0</v>
      </c>
      <c r="F253" s="306">
        <v>10424</v>
      </c>
      <c r="G253" s="306">
        <v>10243</v>
      </c>
      <c r="H253" s="306">
        <v>10243</v>
      </c>
      <c r="I253" s="306">
        <v>10243</v>
      </c>
      <c r="J253" s="337"/>
    </row>
    <row r="254" spans="1:10" hidden="1">
      <c r="A254" s="303" t="s">
        <v>517</v>
      </c>
      <c r="B254" t="s">
        <v>1180</v>
      </c>
      <c r="C254" t="s">
        <v>956</v>
      </c>
      <c r="D254" s="306">
        <v>25100</v>
      </c>
      <c r="E254" s="113">
        <v>0</v>
      </c>
      <c r="F254" s="306">
        <v>9087</v>
      </c>
      <c r="G254" s="306">
        <v>7879</v>
      </c>
      <c r="H254" s="306">
        <v>7879</v>
      </c>
      <c r="I254" s="306">
        <v>7879</v>
      </c>
      <c r="J254" s="337"/>
    </row>
    <row r="255" spans="1:10" hidden="1">
      <c r="A255" s="334" t="s">
        <v>521</v>
      </c>
      <c r="B255" s="304" t="s">
        <v>1184</v>
      </c>
      <c r="C255" s="304" t="s">
        <v>956</v>
      </c>
      <c r="D255" s="307">
        <v>30718</v>
      </c>
      <c r="E255" s="113">
        <v>0</v>
      </c>
      <c r="F255" s="306">
        <v>10085</v>
      </c>
      <c r="G255" s="306">
        <v>9642</v>
      </c>
      <c r="H255" s="306">
        <v>9642</v>
      </c>
      <c r="I255" s="306">
        <v>9642</v>
      </c>
      <c r="J255" s="337"/>
    </row>
    <row r="256" spans="1:10" hidden="1">
      <c r="A256" s="303" t="s">
        <v>522</v>
      </c>
      <c r="B256" t="s">
        <v>1185</v>
      </c>
      <c r="C256" t="s">
        <v>955</v>
      </c>
      <c r="D256" s="306">
        <v>53155</v>
      </c>
      <c r="E256" s="113">
        <v>0</v>
      </c>
      <c r="F256" s="306">
        <v>13949</v>
      </c>
      <c r="G256" s="306">
        <v>16685</v>
      </c>
      <c r="H256" s="306">
        <v>16685</v>
      </c>
      <c r="I256" s="306">
        <v>16685</v>
      </c>
      <c r="J256" s="337"/>
    </row>
    <row r="257" spans="1:10" hidden="1">
      <c r="A257" s="303" t="s">
        <v>526</v>
      </c>
      <c r="B257" t="s">
        <v>1187</v>
      </c>
      <c r="C257" t="s">
        <v>953</v>
      </c>
      <c r="D257" s="306">
        <v>43134</v>
      </c>
      <c r="E257" s="113">
        <v>0</v>
      </c>
      <c r="F257" s="306">
        <v>11497</v>
      </c>
      <c r="G257" s="306">
        <v>13540</v>
      </c>
      <c r="H257" s="306">
        <v>13540</v>
      </c>
      <c r="I257" s="306">
        <v>13540</v>
      </c>
      <c r="J257" s="337"/>
    </row>
    <row r="258" spans="1:10" hidden="1">
      <c r="A258" s="303" t="s">
        <v>527</v>
      </c>
      <c r="B258" t="s">
        <v>1188</v>
      </c>
      <c r="C258" t="s">
        <v>953</v>
      </c>
      <c r="D258" s="306">
        <v>58638</v>
      </c>
      <c r="E258" s="113">
        <v>0</v>
      </c>
      <c r="F258" s="306">
        <v>14250</v>
      </c>
      <c r="G258" s="306">
        <v>18406</v>
      </c>
      <c r="H258" s="306">
        <v>18406</v>
      </c>
      <c r="I258" s="306">
        <v>18406</v>
      </c>
      <c r="J258" s="337"/>
    </row>
    <row r="259" spans="1:10" hidden="1">
      <c r="A259" s="303" t="s">
        <v>528</v>
      </c>
      <c r="B259" t="s">
        <v>1189</v>
      </c>
      <c r="C259" t="s">
        <v>955</v>
      </c>
      <c r="D259" s="306">
        <v>29050</v>
      </c>
      <c r="E259" s="113">
        <v>0</v>
      </c>
      <c r="F259" s="306">
        <v>9668</v>
      </c>
      <c r="G259" s="306">
        <v>9119</v>
      </c>
      <c r="H259" s="306">
        <v>9119</v>
      </c>
      <c r="I259" s="306">
        <v>9119</v>
      </c>
      <c r="J259" s="337"/>
    </row>
    <row r="260" spans="1:10" hidden="1">
      <c r="A260" s="303" t="s">
        <v>529</v>
      </c>
      <c r="B260" t="s">
        <v>1190</v>
      </c>
      <c r="C260" t="s">
        <v>955</v>
      </c>
      <c r="D260" s="306">
        <v>32490</v>
      </c>
      <c r="E260" s="113">
        <v>0</v>
      </c>
      <c r="F260" s="306">
        <v>10279</v>
      </c>
      <c r="G260" s="306">
        <v>10199</v>
      </c>
      <c r="H260" s="306">
        <v>10199</v>
      </c>
      <c r="I260" s="306">
        <v>10199</v>
      </c>
      <c r="J260" s="337"/>
    </row>
    <row r="261" spans="1:10" hidden="1">
      <c r="A261" s="303" t="s">
        <v>16</v>
      </c>
      <c r="B261" t="s">
        <v>1518</v>
      </c>
      <c r="C261" t="s">
        <v>950</v>
      </c>
      <c r="D261" s="308">
        <v>51768</v>
      </c>
      <c r="E261" s="113">
        <v>0</v>
      </c>
      <c r="F261" s="306">
        <v>14176</v>
      </c>
      <c r="G261" s="306">
        <v>16250</v>
      </c>
      <c r="H261" s="306">
        <v>16250</v>
      </c>
      <c r="I261" s="306">
        <v>16250</v>
      </c>
      <c r="J261" s="337"/>
    </row>
    <row r="262" spans="1:10" hidden="1">
      <c r="A262" s="303" t="s">
        <v>531</v>
      </c>
      <c r="B262" t="s">
        <v>1194</v>
      </c>
      <c r="C262" t="s">
        <v>967</v>
      </c>
      <c r="D262" s="306">
        <v>62988</v>
      </c>
      <c r="E262" s="113">
        <v>0</v>
      </c>
      <c r="F262" s="306">
        <v>15952</v>
      </c>
      <c r="G262" s="306">
        <v>19772</v>
      </c>
      <c r="H262" s="306">
        <v>19772</v>
      </c>
      <c r="I262" s="306">
        <v>19772</v>
      </c>
      <c r="J262" s="337"/>
    </row>
    <row r="263" spans="1:10" hidden="1">
      <c r="A263" s="303" t="s">
        <v>140</v>
      </c>
      <c r="B263" t="s">
        <v>1203</v>
      </c>
      <c r="C263" t="s">
        <v>950</v>
      </c>
      <c r="D263" s="308">
        <v>51768</v>
      </c>
      <c r="E263" s="113">
        <v>0</v>
      </c>
      <c r="F263" s="306">
        <v>14176</v>
      </c>
      <c r="G263" s="306">
        <v>16250</v>
      </c>
      <c r="H263" s="306">
        <v>16250</v>
      </c>
      <c r="I263" s="306">
        <v>16250</v>
      </c>
      <c r="J263" s="337"/>
    </row>
    <row r="264" spans="1:10" hidden="1">
      <c r="A264" s="303" t="s">
        <v>547</v>
      </c>
      <c r="B264" t="s">
        <v>1207</v>
      </c>
      <c r="C264" t="s">
        <v>950</v>
      </c>
      <c r="D264" s="306">
        <v>48832</v>
      </c>
      <c r="E264" s="113">
        <v>0</v>
      </c>
      <c r="F264" s="306">
        <v>13654</v>
      </c>
      <c r="G264" s="306">
        <v>15328</v>
      </c>
      <c r="H264" s="306">
        <v>15328</v>
      </c>
      <c r="I264" s="306">
        <v>15328</v>
      </c>
      <c r="J264" s="337"/>
    </row>
    <row r="265" spans="1:10" hidden="1">
      <c r="A265" s="303" t="s">
        <v>551</v>
      </c>
      <c r="B265" t="s">
        <v>1211</v>
      </c>
      <c r="C265" t="s">
        <v>953</v>
      </c>
      <c r="D265" s="306">
        <v>33784</v>
      </c>
      <c r="E265" s="113">
        <v>0</v>
      </c>
      <c r="F265" s="306">
        <v>9836</v>
      </c>
      <c r="G265" s="306">
        <v>10605</v>
      </c>
      <c r="H265" s="306">
        <v>10605</v>
      </c>
      <c r="I265" s="306">
        <v>10605</v>
      </c>
      <c r="J265" s="337"/>
    </row>
    <row r="266" spans="1:10" hidden="1">
      <c r="A266" s="303" t="s">
        <v>552</v>
      </c>
      <c r="B266" t="s">
        <v>1212</v>
      </c>
      <c r="C266" t="s">
        <v>968</v>
      </c>
      <c r="D266" s="306">
        <v>30282</v>
      </c>
      <c r="E266" s="113">
        <v>0</v>
      </c>
      <c r="F266" s="306">
        <v>8705</v>
      </c>
      <c r="G266" s="306">
        <v>9506</v>
      </c>
      <c r="H266" s="306">
        <v>9506</v>
      </c>
      <c r="I266" s="306">
        <v>9506</v>
      </c>
      <c r="J266" s="337"/>
    </row>
    <row r="267" spans="1:10" hidden="1">
      <c r="A267" s="303" t="s">
        <v>553</v>
      </c>
      <c r="B267" t="s">
        <v>1213</v>
      </c>
      <c r="C267" t="s">
        <v>968</v>
      </c>
      <c r="D267" s="306">
        <v>29532</v>
      </c>
      <c r="E267" s="113">
        <v>0</v>
      </c>
      <c r="F267" s="306">
        <v>8572</v>
      </c>
      <c r="G267" s="306">
        <v>9270</v>
      </c>
      <c r="H267" s="306">
        <v>9270</v>
      </c>
      <c r="I267" s="306">
        <v>9270</v>
      </c>
      <c r="J267" s="337"/>
    </row>
    <row r="268" spans="1:10" hidden="1">
      <c r="A268" s="303" t="s">
        <v>556</v>
      </c>
      <c r="B268" t="s">
        <v>1216</v>
      </c>
      <c r="C268" t="s">
        <v>951</v>
      </c>
      <c r="D268" s="306">
        <v>89029</v>
      </c>
      <c r="E268" s="113">
        <v>0</v>
      </c>
      <c r="F268" s="306">
        <v>19602</v>
      </c>
      <c r="G268" s="306">
        <v>27946</v>
      </c>
      <c r="H268" s="306">
        <v>27946</v>
      </c>
      <c r="I268" s="306">
        <v>27946</v>
      </c>
      <c r="J268" s="337"/>
    </row>
    <row r="269" spans="1:10" hidden="1">
      <c r="A269" s="303" t="s">
        <v>559</v>
      </c>
      <c r="B269" t="s">
        <v>1219</v>
      </c>
      <c r="C269" t="s">
        <v>968</v>
      </c>
      <c r="D269" s="306">
        <v>27693</v>
      </c>
      <c r="E269" s="113">
        <v>0</v>
      </c>
      <c r="F269" s="306">
        <v>8245</v>
      </c>
      <c r="G269" s="306">
        <v>8693</v>
      </c>
      <c r="H269" s="306">
        <v>8693</v>
      </c>
      <c r="I269" s="306">
        <v>8693</v>
      </c>
      <c r="J269" s="337"/>
    </row>
    <row r="270" spans="1:10" hidden="1">
      <c r="A270" s="303" t="s">
        <v>560</v>
      </c>
      <c r="B270" t="s">
        <v>1220</v>
      </c>
      <c r="C270" t="s">
        <v>968</v>
      </c>
      <c r="D270" s="306">
        <v>20813</v>
      </c>
      <c r="E270" s="113">
        <v>0</v>
      </c>
      <c r="F270" s="306">
        <v>7023</v>
      </c>
      <c r="G270" s="306">
        <v>6533</v>
      </c>
      <c r="H270" s="306">
        <v>6533</v>
      </c>
      <c r="I270" s="306">
        <v>6533</v>
      </c>
      <c r="J270" s="337"/>
    </row>
    <row r="271" spans="1:10" hidden="1">
      <c r="A271" s="303" t="s">
        <v>561</v>
      </c>
      <c r="B271" t="s">
        <v>1221</v>
      </c>
      <c r="C271" t="s">
        <v>968</v>
      </c>
      <c r="D271" s="306">
        <v>24358</v>
      </c>
      <c r="E271" s="113">
        <v>0</v>
      </c>
      <c r="F271" s="306">
        <v>7653</v>
      </c>
      <c r="G271" s="306">
        <v>7646</v>
      </c>
      <c r="H271" s="306">
        <v>7646</v>
      </c>
      <c r="I271" s="306">
        <v>7646</v>
      </c>
      <c r="J271" s="337"/>
    </row>
    <row r="272" spans="1:10" hidden="1">
      <c r="A272" s="303" t="s">
        <v>562</v>
      </c>
      <c r="B272" t="s">
        <v>1222</v>
      </c>
      <c r="C272" t="s">
        <v>951</v>
      </c>
      <c r="D272" s="306">
        <v>58226</v>
      </c>
      <c r="E272" s="113">
        <v>0</v>
      </c>
      <c r="F272" s="306">
        <v>14131</v>
      </c>
      <c r="G272" s="306">
        <v>18277</v>
      </c>
      <c r="H272" s="306">
        <v>18277</v>
      </c>
      <c r="I272" s="306">
        <v>18277</v>
      </c>
      <c r="J272" s="337"/>
    </row>
    <row r="273" spans="1:10" hidden="1">
      <c r="A273" s="303" t="s">
        <v>565</v>
      </c>
      <c r="B273" t="s">
        <v>1225</v>
      </c>
      <c r="C273" t="s">
        <v>953</v>
      </c>
      <c r="D273" s="306">
        <v>47290</v>
      </c>
      <c r="E273" s="113">
        <v>0</v>
      </c>
      <c r="F273" s="306">
        <v>12235</v>
      </c>
      <c r="G273" s="306">
        <v>14844</v>
      </c>
      <c r="H273" s="306">
        <v>14844</v>
      </c>
      <c r="I273" s="306">
        <v>14844</v>
      </c>
      <c r="J273" s="337"/>
    </row>
    <row r="274" spans="1:10" hidden="1">
      <c r="A274" s="303" t="s">
        <v>566</v>
      </c>
      <c r="B274" t="s">
        <v>1226</v>
      </c>
      <c r="C274" t="s">
        <v>966</v>
      </c>
      <c r="D274" s="306">
        <v>37554</v>
      </c>
      <c r="E274" s="113">
        <v>0</v>
      </c>
      <c r="F274" s="306">
        <v>11974</v>
      </c>
      <c r="G274" s="306">
        <v>11788</v>
      </c>
      <c r="H274" s="306">
        <v>11788</v>
      </c>
      <c r="I274" s="306">
        <v>11788</v>
      </c>
      <c r="J274" s="337"/>
    </row>
    <row r="275" spans="1:10" hidden="1">
      <c r="A275" s="303" t="s">
        <v>567</v>
      </c>
      <c r="B275" t="s">
        <v>1227</v>
      </c>
      <c r="C275" t="s">
        <v>966</v>
      </c>
      <c r="D275" s="306">
        <v>36750</v>
      </c>
      <c r="E275" s="113">
        <v>0</v>
      </c>
      <c r="F275" s="306">
        <v>11831</v>
      </c>
      <c r="G275" s="306">
        <v>11536</v>
      </c>
      <c r="H275" s="306">
        <v>11536</v>
      </c>
      <c r="I275" s="306">
        <v>11536</v>
      </c>
      <c r="J275" s="337"/>
    </row>
    <row r="276" spans="1:10" hidden="1">
      <c r="A276" s="303" t="s">
        <v>568</v>
      </c>
      <c r="B276" t="s">
        <v>1228</v>
      </c>
      <c r="C276" t="s">
        <v>966</v>
      </c>
      <c r="D276" s="306">
        <v>41596</v>
      </c>
      <c r="E276" s="113">
        <v>0</v>
      </c>
      <c r="F276" s="306">
        <v>12691</v>
      </c>
      <c r="G276" s="306">
        <v>13057</v>
      </c>
      <c r="H276" s="306">
        <v>13057</v>
      </c>
      <c r="I276" s="306">
        <v>13057</v>
      </c>
      <c r="J276" s="337"/>
    </row>
    <row r="277" spans="1:10" hidden="1">
      <c r="A277" s="303" t="s">
        <v>569</v>
      </c>
      <c r="B277" t="s">
        <v>1229</v>
      </c>
      <c r="C277" t="s">
        <v>966</v>
      </c>
      <c r="D277" s="306">
        <v>33085</v>
      </c>
      <c r="E277" s="113">
        <v>0</v>
      </c>
      <c r="F277" s="306">
        <v>11180</v>
      </c>
      <c r="G277" s="306">
        <v>10385</v>
      </c>
      <c r="H277" s="306">
        <v>10385</v>
      </c>
      <c r="I277" s="306">
        <v>10385</v>
      </c>
      <c r="J277" s="337"/>
    </row>
    <row r="278" spans="1:10" hidden="1">
      <c r="A278" s="303" t="s">
        <v>570</v>
      </c>
      <c r="B278" t="s">
        <v>1230</v>
      </c>
      <c r="C278" t="s">
        <v>966</v>
      </c>
      <c r="D278" s="306">
        <v>38102</v>
      </c>
      <c r="E278" s="113">
        <v>0</v>
      </c>
      <c r="F278" s="306">
        <v>12071</v>
      </c>
      <c r="G278" s="306">
        <v>11960</v>
      </c>
      <c r="H278" s="306">
        <v>11960</v>
      </c>
      <c r="I278" s="306">
        <v>11960</v>
      </c>
      <c r="J278" s="337"/>
    </row>
    <row r="279" spans="1:10" hidden="1">
      <c r="A279" s="303" t="s">
        <v>571</v>
      </c>
      <c r="B279" t="s">
        <v>1231</v>
      </c>
      <c r="C279" t="s">
        <v>966</v>
      </c>
      <c r="D279" s="306">
        <v>39454</v>
      </c>
      <c r="E279" s="113">
        <v>0</v>
      </c>
      <c r="F279" s="306">
        <v>12311</v>
      </c>
      <c r="G279" s="306">
        <v>12385</v>
      </c>
      <c r="H279" s="306">
        <v>12385</v>
      </c>
      <c r="I279" s="306">
        <v>12385</v>
      </c>
      <c r="J279" s="337"/>
    </row>
    <row r="280" spans="1:10" hidden="1">
      <c r="A280" s="303" t="s">
        <v>572</v>
      </c>
      <c r="B280" t="s">
        <v>1232</v>
      </c>
      <c r="C280" t="s">
        <v>966</v>
      </c>
      <c r="D280" s="306">
        <v>34260</v>
      </c>
      <c r="E280" s="113">
        <v>0</v>
      </c>
      <c r="F280" s="306">
        <v>11389</v>
      </c>
      <c r="G280" s="306">
        <v>10754</v>
      </c>
      <c r="H280" s="306">
        <v>10754</v>
      </c>
      <c r="I280" s="306">
        <v>10754</v>
      </c>
      <c r="J280" s="337"/>
    </row>
    <row r="281" spans="1:10" hidden="1">
      <c r="A281" s="303" t="s">
        <v>573</v>
      </c>
      <c r="B281" t="s">
        <v>1233</v>
      </c>
      <c r="C281" t="s">
        <v>966</v>
      </c>
      <c r="D281" s="306">
        <v>37330</v>
      </c>
      <c r="E281" s="113">
        <v>0</v>
      </c>
      <c r="F281" s="306">
        <v>11934</v>
      </c>
      <c r="G281" s="306">
        <v>11718</v>
      </c>
      <c r="H281" s="306">
        <v>11718</v>
      </c>
      <c r="I281" s="306">
        <v>11718</v>
      </c>
      <c r="J281" s="337"/>
    </row>
    <row r="282" spans="1:10" hidden="1">
      <c r="A282" s="303" t="s">
        <v>574</v>
      </c>
      <c r="B282" t="s">
        <v>1234</v>
      </c>
      <c r="C282" t="s">
        <v>966</v>
      </c>
      <c r="D282" s="306">
        <v>49138</v>
      </c>
      <c r="E282" s="113">
        <v>0</v>
      </c>
      <c r="F282" s="306">
        <v>14031</v>
      </c>
      <c r="G282" s="306">
        <v>15424</v>
      </c>
      <c r="H282" s="306">
        <v>15424</v>
      </c>
      <c r="I282" s="306">
        <v>15424</v>
      </c>
      <c r="J282" s="337"/>
    </row>
    <row r="283" spans="1:10" hidden="1">
      <c r="A283" s="303" t="s">
        <v>575</v>
      </c>
      <c r="B283" t="s">
        <v>1235</v>
      </c>
      <c r="C283" t="s">
        <v>966</v>
      </c>
      <c r="D283" s="306">
        <v>47060</v>
      </c>
      <c r="E283" s="113">
        <v>0</v>
      </c>
      <c r="F283" s="306">
        <v>13662</v>
      </c>
      <c r="G283" s="306">
        <v>14772</v>
      </c>
      <c r="H283" s="306">
        <v>14772</v>
      </c>
      <c r="I283" s="306">
        <v>14772</v>
      </c>
      <c r="J283" s="337"/>
    </row>
    <row r="284" spans="1:10" hidden="1">
      <c r="A284" s="303" t="s">
        <v>576</v>
      </c>
      <c r="B284" t="s">
        <v>1236</v>
      </c>
      <c r="C284" t="s">
        <v>966</v>
      </c>
      <c r="D284" s="306">
        <v>48706</v>
      </c>
      <c r="E284" s="113">
        <v>0</v>
      </c>
      <c r="F284" s="306">
        <v>13954</v>
      </c>
      <c r="G284" s="306">
        <v>15289</v>
      </c>
      <c r="H284" s="306">
        <v>15289</v>
      </c>
      <c r="I284" s="306">
        <v>15289</v>
      </c>
      <c r="J284" s="337"/>
    </row>
    <row r="285" spans="1:10" hidden="1">
      <c r="A285" s="303" t="s">
        <v>577</v>
      </c>
      <c r="B285" t="s">
        <v>1237</v>
      </c>
      <c r="C285" t="s">
        <v>966</v>
      </c>
      <c r="D285" s="306">
        <v>48706</v>
      </c>
      <c r="E285" s="113">
        <v>0</v>
      </c>
      <c r="F285" s="306">
        <v>13954</v>
      </c>
      <c r="G285" s="306">
        <v>15289</v>
      </c>
      <c r="H285" s="306">
        <v>15289</v>
      </c>
      <c r="I285" s="306">
        <v>15289</v>
      </c>
      <c r="J285" s="337"/>
    </row>
    <row r="286" spans="1:10" hidden="1">
      <c r="A286" s="303" t="s">
        <v>578</v>
      </c>
      <c r="B286" t="s">
        <v>1238</v>
      </c>
      <c r="C286" t="s">
        <v>966</v>
      </c>
      <c r="D286" s="306">
        <v>47434</v>
      </c>
      <c r="E286" s="113">
        <v>0</v>
      </c>
      <c r="F286" s="306">
        <v>13728</v>
      </c>
      <c r="G286" s="306">
        <v>14890</v>
      </c>
      <c r="H286" s="306">
        <v>14890</v>
      </c>
      <c r="I286" s="306">
        <v>14890</v>
      </c>
      <c r="J286" s="337"/>
    </row>
    <row r="287" spans="1:10" hidden="1">
      <c r="A287" s="303" t="s">
        <v>579</v>
      </c>
      <c r="B287" t="s">
        <v>1239</v>
      </c>
      <c r="C287" t="s">
        <v>966</v>
      </c>
      <c r="D287" s="306">
        <v>48706</v>
      </c>
      <c r="E287" s="113">
        <v>0</v>
      </c>
      <c r="F287" s="306">
        <v>13954</v>
      </c>
      <c r="G287" s="306">
        <v>15289</v>
      </c>
      <c r="H287" s="306">
        <v>15289</v>
      </c>
      <c r="I287" s="306">
        <v>15289</v>
      </c>
      <c r="J287" s="337"/>
    </row>
    <row r="288" spans="1:10" hidden="1">
      <c r="A288" s="303" t="s">
        <v>580</v>
      </c>
      <c r="B288" t="s">
        <v>1240</v>
      </c>
      <c r="C288" t="s">
        <v>966</v>
      </c>
      <c r="D288" s="306">
        <v>47060</v>
      </c>
      <c r="E288" s="113">
        <v>0</v>
      </c>
      <c r="F288" s="306">
        <v>13662</v>
      </c>
      <c r="G288" s="306">
        <v>14772</v>
      </c>
      <c r="H288" s="306">
        <v>14772</v>
      </c>
      <c r="I288" s="306">
        <v>14772</v>
      </c>
      <c r="J288" s="337"/>
    </row>
    <row r="289" spans="1:10" hidden="1">
      <c r="A289" s="303" t="s">
        <v>581</v>
      </c>
      <c r="B289" t="s">
        <v>1241</v>
      </c>
      <c r="C289" t="s">
        <v>966</v>
      </c>
      <c r="D289" s="306">
        <v>47882</v>
      </c>
      <c r="E289" s="113">
        <v>0</v>
      </c>
      <c r="F289" s="306">
        <v>13808</v>
      </c>
      <c r="G289" s="306">
        <v>15030</v>
      </c>
      <c r="H289" s="306">
        <v>15030</v>
      </c>
      <c r="I289" s="306">
        <v>15030</v>
      </c>
      <c r="J289" s="337"/>
    </row>
    <row r="290" spans="1:10" hidden="1">
      <c r="A290" s="303" t="s">
        <v>582</v>
      </c>
      <c r="B290" t="s">
        <v>1242</v>
      </c>
      <c r="C290" t="s">
        <v>966</v>
      </c>
      <c r="D290" s="306">
        <v>45452</v>
      </c>
      <c r="E290" s="113">
        <v>0</v>
      </c>
      <c r="F290" s="306">
        <v>13376</v>
      </c>
      <c r="G290" s="306">
        <v>14267</v>
      </c>
      <c r="H290" s="306">
        <v>14267</v>
      </c>
      <c r="I290" s="306">
        <v>14267</v>
      </c>
      <c r="J290" s="337"/>
    </row>
    <row r="291" spans="1:10" hidden="1">
      <c r="A291" s="303" t="s">
        <v>583</v>
      </c>
      <c r="B291" t="s">
        <v>1243</v>
      </c>
      <c r="C291" t="s">
        <v>966</v>
      </c>
      <c r="D291" s="306">
        <v>47435</v>
      </c>
      <c r="E291" s="113">
        <v>0</v>
      </c>
      <c r="F291" s="306">
        <v>13728</v>
      </c>
      <c r="G291" s="306">
        <v>14890</v>
      </c>
      <c r="H291" s="306">
        <v>14890</v>
      </c>
      <c r="I291" s="306">
        <v>14890</v>
      </c>
      <c r="J291" s="337"/>
    </row>
    <row r="292" spans="1:10" hidden="1">
      <c r="A292" s="303" t="s">
        <v>584</v>
      </c>
      <c r="B292" t="s">
        <v>1244</v>
      </c>
      <c r="C292" t="s">
        <v>966</v>
      </c>
      <c r="D292" s="306">
        <v>49080</v>
      </c>
      <c r="E292" s="113">
        <v>0</v>
      </c>
      <c r="F292" s="306">
        <v>14021</v>
      </c>
      <c r="G292" s="306">
        <v>15406</v>
      </c>
      <c r="H292" s="306">
        <v>15406</v>
      </c>
      <c r="I292" s="306">
        <v>15406</v>
      </c>
      <c r="J292" s="337"/>
    </row>
    <row r="293" spans="1:10" hidden="1">
      <c r="A293" s="303" t="s">
        <v>585</v>
      </c>
      <c r="B293" t="s">
        <v>1245</v>
      </c>
      <c r="C293" t="s">
        <v>966</v>
      </c>
      <c r="D293" s="306">
        <v>47810</v>
      </c>
      <c r="E293" s="113">
        <v>0</v>
      </c>
      <c r="F293" s="306">
        <v>13795</v>
      </c>
      <c r="G293" s="306">
        <v>15008</v>
      </c>
      <c r="H293" s="306">
        <v>15008</v>
      </c>
      <c r="I293" s="306">
        <v>15008</v>
      </c>
      <c r="J293" s="337"/>
    </row>
    <row r="294" spans="1:10" hidden="1">
      <c r="A294" s="303" t="s">
        <v>586</v>
      </c>
      <c r="B294" t="s">
        <v>1246</v>
      </c>
      <c r="C294" t="s">
        <v>966</v>
      </c>
      <c r="D294" s="306">
        <v>48046</v>
      </c>
      <c r="E294" s="113">
        <v>0</v>
      </c>
      <c r="F294" s="306">
        <v>13837</v>
      </c>
      <c r="G294" s="306">
        <v>15082</v>
      </c>
      <c r="H294" s="306">
        <v>15082</v>
      </c>
      <c r="I294" s="306">
        <v>15082</v>
      </c>
      <c r="J294" s="337"/>
    </row>
    <row r="295" spans="1:10" hidden="1">
      <c r="A295" s="303" t="s">
        <v>587</v>
      </c>
      <c r="B295" t="s">
        <v>1247</v>
      </c>
      <c r="C295" t="s">
        <v>966</v>
      </c>
      <c r="D295" s="306">
        <v>42316</v>
      </c>
      <c r="E295" s="113">
        <v>0</v>
      </c>
      <c r="F295" s="306">
        <v>12819</v>
      </c>
      <c r="G295" s="306">
        <v>13283</v>
      </c>
      <c r="H295" s="306">
        <v>13283</v>
      </c>
      <c r="I295" s="306">
        <v>13283</v>
      </c>
      <c r="J295" s="337"/>
    </row>
    <row r="296" spans="1:10" hidden="1">
      <c r="A296" s="303" t="s">
        <v>588</v>
      </c>
      <c r="B296" t="s">
        <v>1248</v>
      </c>
      <c r="C296" t="s">
        <v>966</v>
      </c>
      <c r="D296" s="306">
        <v>47060</v>
      </c>
      <c r="E296" s="113">
        <v>0</v>
      </c>
      <c r="F296" s="306">
        <v>13662</v>
      </c>
      <c r="G296" s="306">
        <v>14772</v>
      </c>
      <c r="H296" s="306">
        <v>14772</v>
      </c>
      <c r="I296" s="306">
        <v>14772</v>
      </c>
      <c r="J296" s="337"/>
    </row>
    <row r="297" spans="1:10" hidden="1">
      <c r="A297" s="303" t="s">
        <v>589</v>
      </c>
      <c r="B297" t="s">
        <v>1249</v>
      </c>
      <c r="C297" t="s">
        <v>966</v>
      </c>
      <c r="D297" s="306">
        <v>47732</v>
      </c>
      <c r="E297" s="113">
        <v>0</v>
      </c>
      <c r="F297" s="306">
        <v>13781</v>
      </c>
      <c r="G297" s="306">
        <v>14983</v>
      </c>
      <c r="H297" s="306">
        <v>14983</v>
      </c>
      <c r="I297" s="306">
        <v>14983</v>
      </c>
      <c r="J297" s="337"/>
    </row>
    <row r="298" spans="1:10" hidden="1">
      <c r="A298" s="303" t="s">
        <v>590</v>
      </c>
      <c r="B298" t="s">
        <v>1250</v>
      </c>
      <c r="C298" t="s">
        <v>966</v>
      </c>
      <c r="D298" s="306">
        <v>47060</v>
      </c>
      <c r="E298" s="113">
        <v>0</v>
      </c>
      <c r="F298" s="306">
        <v>13662</v>
      </c>
      <c r="G298" s="306">
        <v>14772</v>
      </c>
      <c r="H298" s="306">
        <v>14772</v>
      </c>
      <c r="I298" s="306">
        <v>14772</v>
      </c>
      <c r="J298" s="337"/>
    </row>
    <row r="299" spans="1:10" hidden="1">
      <c r="A299" s="303" t="s">
        <v>591</v>
      </c>
      <c r="B299" t="s">
        <v>1251</v>
      </c>
      <c r="C299" t="s">
        <v>966</v>
      </c>
      <c r="D299" s="306">
        <v>47060</v>
      </c>
      <c r="E299" s="113">
        <v>0</v>
      </c>
      <c r="F299" s="306">
        <v>13662</v>
      </c>
      <c r="G299" s="306">
        <v>14772</v>
      </c>
      <c r="H299" s="306">
        <v>14772</v>
      </c>
      <c r="I299" s="306">
        <v>14772</v>
      </c>
      <c r="J299" s="337"/>
    </row>
    <row r="300" spans="1:10" hidden="1">
      <c r="A300" s="303" t="s">
        <v>592</v>
      </c>
      <c r="B300" t="s">
        <v>1252</v>
      </c>
      <c r="C300" t="s">
        <v>966</v>
      </c>
      <c r="D300" s="306">
        <v>52272</v>
      </c>
      <c r="E300" s="113">
        <v>0</v>
      </c>
      <c r="F300" s="306">
        <v>14588</v>
      </c>
      <c r="G300" s="306">
        <v>16408</v>
      </c>
      <c r="H300" s="306">
        <v>16408</v>
      </c>
      <c r="I300" s="306">
        <v>16408</v>
      </c>
      <c r="J300" s="337"/>
    </row>
    <row r="301" spans="1:10" hidden="1">
      <c r="A301" s="303" t="s">
        <v>593</v>
      </c>
      <c r="B301" t="s">
        <v>1253</v>
      </c>
      <c r="C301" t="s">
        <v>966</v>
      </c>
      <c r="D301" s="306">
        <v>54914</v>
      </c>
      <c r="E301" s="113">
        <v>0</v>
      </c>
      <c r="F301" s="306">
        <v>15057</v>
      </c>
      <c r="G301" s="306">
        <v>17238</v>
      </c>
      <c r="H301" s="306">
        <v>17238</v>
      </c>
      <c r="I301" s="306">
        <v>17238</v>
      </c>
      <c r="J301" s="337"/>
    </row>
    <row r="302" spans="1:10" hidden="1">
      <c r="A302" s="303" t="s">
        <v>594</v>
      </c>
      <c r="B302" t="s">
        <v>1254</v>
      </c>
      <c r="C302" t="s">
        <v>966</v>
      </c>
      <c r="D302" s="306">
        <v>52900</v>
      </c>
      <c r="E302" s="113">
        <v>0</v>
      </c>
      <c r="F302" s="306">
        <v>14699</v>
      </c>
      <c r="G302" s="306">
        <v>16605</v>
      </c>
      <c r="H302" s="306">
        <v>16605</v>
      </c>
      <c r="I302" s="306">
        <v>16605</v>
      </c>
      <c r="J302" s="337"/>
    </row>
    <row r="303" spans="1:10" hidden="1">
      <c r="A303" s="303" t="s">
        <v>595</v>
      </c>
      <c r="B303" t="s">
        <v>1255</v>
      </c>
      <c r="C303" t="s">
        <v>966</v>
      </c>
      <c r="D303" s="306">
        <v>55502</v>
      </c>
      <c r="E303" s="113">
        <v>0</v>
      </c>
      <c r="F303" s="306">
        <v>15161</v>
      </c>
      <c r="G303" s="306">
        <v>17422</v>
      </c>
      <c r="H303" s="306">
        <v>17422</v>
      </c>
      <c r="I303" s="306">
        <v>17422</v>
      </c>
      <c r="J303" s="337"/>
    </row>
    <row r="304" spans="1:10" hidden="1">
      <c r="A304" s="303" t="s">
        <v>596</v>
      </c>
      <c r="B304" t="s">
        <v>1256</v>
      </c>
      <c r="C304" t="s">
        <v>966</v>
      </c>
      <c r="D304" s="306">
        <v>55350</v>
      </c>
      <c r="E304" s="113">
        <v>0</v>
      </c>
      <c r="F304" s="306">
        <v>15134</v>
      </c>
      <c r="G304" s="306">
        <v>17374</v>
      </c>
      <c r="H304" s="306">
        <v>17374</v>
      </c>
      <c r="I304" s="306">
        <v>17374</v>
      </c>
      <c r="J304" s="337"/>
    </row>
    <row r="305" spans="1:10" hidden="1">
      <c r="A305" s="303" t="s">
        <v>597</v>
      </c>
      <c r="B305" t="s">
        <v>1257</v>
      </c>
      <c r="C305" t="s">
        <v>966</v>
      </c>
      <c r="D305" s="306">
        <v>54154</v>
      </c>
      <c r="E305" s="113">
        <v>0</v>
      </c>
      <c r="F305" s="306">
        <v>14922</v>
      </c>
      <c r="G305" s="306">
        <v>16999</v>
      </c>
      <c r="H305" s="306">
        <v>16999</v>
      </c>
      <c r="I305" s="306">
        <v>16999</v>
      </c>
      <c r="J305" s="337"/>
    </row>
    <row r="306" spans="1:10" hidden="1">
      <c r="A306" s="303" t="s">
        <v>598</v>
      </c>
      <c r="B306" t="s">
        <v>1258</v>
      </c>
      <c r="C306" t="s">
        <v>966</v>
      </c>
      <c r="D306" s="306">
        <v>55616</v>
      </c>
      <c r="E306" s="113">
        <v>0</v>
      </c>
      <c r="F306" s="306">
        <v>15181</v>
      </c>
      <c r="G306" s="306">
        <v>17458</v>
      </c>
      <c r="H306" s="306">
        <v>17458</v>
      </c>
      <c r="I306" s="306">
        <v>17458</v>
      </c>
      <c r="J306" s="337"/>
    </row>
    <row r="307" spans="1:10" hidden="1">
      <c r="A307" s="303" t="s">
        <v>599</v>
      </c>
      <c r="B307" t="s">
        <v>1259</v>
      </c>
      <c r="C307" t="s">
        <v>966</v>
      </c>
      <c r="D307" s="306">
        <v>52273</v>
      </c>
      <c r="E307" s="113">
        <v>0</v>
      </c>
      <c r="F307" s="306">
        <v>14588</v>
      </c>
      <c r="G307" s="306">
        <v>16408</v>
      </c>
      <c r="H307" s="306">
        <v>16408</v>
      </c>
      <c r="I307" s="306">
        <v>16408</v>
      </c>
      <c r="J307" s="337"/>
    </row>
    <row r="308" spans="1:10" hidden="1">
      <c r="A308" s="303" t="s">
        <v>600</v>
      </c>
      <c r="B308" t="s">
        <v>1260</v>
      </c>
      <c r="C308" t="s">
        <v>966</v>
      </c>
      <c r="D308" s="306">
        <v>50450</v>
      </c>
      <c r="E308" s="113">
        <v>0</v>
      </c>
      <c r="F308" s="306">
        <v>14264</v>
      </c>
      <c r="G308" s="306">
        <v>15836</v>
      </c>
      <c r="H308" s="306">
        <v>15836</v>
      </c>
      <c r="I308" s="306">
        <v>15836</v>
      </c>
      <c r="J308" s="337"/>
    </row>
    <row r="309" spans="1:10" hidden="1">
      <c r="A309" s="336" t="s">
        <v>601</v>
      </c>
      <c r="B309" s="302" t="s">
        <v>1261</v>
      </c>
      <c r="C309" t="s">
        <v>966</v>
      </c>
      <c r="D309" s="306">
        <v>51516</v>
      </c>
      <c r="E309" s="113">
        <v>0</v>
      </c>
      <c r="F309" s="306">
        <v>14453</v>
      </c>
      <c r="G309" s="306">
        <v>16171</v>
      </c>
      <c r="H309" s="306">
        <v>16171</v>
      </c>
      <c r="I309" s="306">
        <v>16171</v>
      </c>
      <c r="J309" s="337"/>
    </row>
    <row r="310" spans="1:10" hidden="1">
      <c r="A310" s="303" t="s">
        <v>602</v>
      </c>
      <c r="B310" t="s">
        <v>1262</v>
      </c>
      <c r="C310" t="s">
        <v>966</v>
      </c>
      <c r="D310" s="306">
        <v>52490</v>
      </c>
      <c r="E310" s="113">
        <v>0</v>
      </c>
      <c r="F310" s="306">
        <v>14626</v>
      </c>
      <c r="G310" s="306">
        <v>16477</v>
      </c>
      <c r="H310" s="306">
        <v>16477</v>
      </c>
      <c r="I310" s="306">
        <v>16477</v>
      </c>
      <c r="J310" s="337"/>
    </row>
    <row r="311" spans="1:10" hidden="1">
      <c r="A311" s="303" t="s">
        <v>603</v>
      </c>
      <c r="B311" t="s">
        <v>1263</v>
      </c>
      <c r="C311" t="s">
        <v>966</v>
      </c>
      <c r="D311" s="306">
        <v>55120</v>
      </c>
      <c r="E311" s="113">
        <v>0</v>
      </c>
      <c r="F311" s="306">
        <v>15093</v>
      </c>
      <c r="G311" s="306">
        <v>17302</v>
      </c>
      <c r="H311" s="306">
        <v>17302</v>
      </c>
      <c r="I311" s="306">
        <v>17302</v>
      </c>
      <c r="J311" s="337"/>
    </row>
    <row r="312" spans="1:10" hidden="1">
      <c r="A312" s="336" t="s">
        <v>604</v>
      </c>
      <c r="B312" s="302" t="s">
        <v>1264</v>
      </c>
      <c r="C312" t="s">
        <v>966</v>
      </c>
      <c r="D312" s="306">
        <v>50450</v>
      </c>
      <c r="E312" s="113">
        <v>0</v>
      </c>
      <c r="F312" s="306">
        <v>14264</v>
      </c>
      <c r="G312" s="306">
        <v>15836</v>
      </c>
      <c r="H312" s="306">
        <v>15836</v>
      </c>
      <c r="I312" s="306">
        <v>15836</v>
      </c>
      <c r="J312" s="337"/>
    </row>
    <row r="313" spans="1:10" hidden="1">
      <c r="A313" s="336" t="s">
        <v>605</v>
      </c>
      <c r="B313" s="302" t="s">
        <v>1265</v>
      </c>
      <c r="C313" t="s">
        <v>966</v>
      </c>
      <c r="D313" s="306">
        <v>53172</v>
      </c>
      <c r="E313" s="113">
        <v>0</v>
      </c>
      <c r="F313" s="306">
        <v>14747</v>
      </c>
      <c r="G313" s="306">
        <v>16691</v>
      </c>
      <c r="H313" s="306">
        <v>16691</v>
      </c>
      <c r="I313" s="306">
        <v>16691</v>
      </c>
      <c r="J313" s="337"/>
    </row>
    <row r="314" spans="1:10" hidden="1">
      <c r="A314" s="303" t="s">
        <v>606</v>
      </c>
      <c r="B314" t="s">
        <v>1266</v>
      </c>
      <c r="C314" t="s">
        <v>966</v>
      </c>
      <c r="D314" s="306">
        <v>52648</v>
      </c>
      <c r="E314" s="113">
        <v>0</v>
      </c>
      <c r="F314" s="306">
        <v>14654</v>
      </c>
      <c r="G314" s="306">
        <v>16526</v>
      </c>
      <c r="H314" s="306">
        <v>16526</v>
      </c>
      <c r="I314" s="306">
        <v>16526</v>
      </c>
      <c r="J314" s="337"/>
    </row>
    <row r="315" spans="1:10" hidden="1">
      <c r="A315" s="303" t="s">
        <v>607</v>
      </c>
      <c r="B315" t="s">
        <v>1267</v>
      </c>
      <c r="C315" t="s">
        <v>966</v>
      </c>
      <c r="D315" s="306">
        <v>53622</v>
      </c>
      <c r="E315" s="113">
        <v>0</v>
      </c>
      <c r="F315" s="306">
        <v>14827</v>
      </c>
      <c r="G315" s="306">
        <v>16832</v>
      </c>
      <c r="H315" s="306">
        <v>16832</v>
      </c>
      <c r="I315" s="306">
        <v>16832</v>
      </c>
      <c r="J315" s="337"/>
    </row>
    <row r="316" spans="1:10" hidden="1">
      <c r="A316" s="303" t="s">
        <v>608</v>
      </c>
      <c r="B316" t="s">
        <v>1268</v>
      </c>
      <c r="C316" t="s">
        <v>966</v>
      </c>
      <c r="D316" s="306">
        <v>51200</v>
      </c>
      <c r="E316" s="113">
        <v>0</v>
      </c>
      <c r="F316" s="306">
        <v>14397</v>
      </c>
      <c r="G316" s="306">
        <v>16072</v>
      </c>
      <c r="H316" s="306">
        <v>16072</v>
      </c>
      <c r="I316" s="306">
        <v>16072</v>
      </c>
      <c r="J316" s="337"/>
    </row>
    <row r="317" spans="1:10" hidden="1">
      <c r="A317" s="303" t="s">
        <v>609</v>
      </c>
      <c r="B317" t="s">
        <v>1269</v>
      </c>
      <c r="C317" t="s">
        <v>966</v>
      </c>
      <c r="D317" s="306">
        <v>51200</v>
      </c>
      <c r="E317" s="113">
        <v>0</v>
      </c>
      <c r="F317" s="306">
        <v>14397</v>
      </c>
      <c r="G317" s="306">
        <v>16072</v>
      </c>
      <c r="H317" s="306">
        <v>16072</v>
      </c>
      <c r="I317" s="306">
        <v>16072</v>
      </c>
      <c r="J317" s="337"/>
    </row>
    <row r="318" spans="1:10" hidden="1">
      <c r="A318" s="303" t="s">
        <v>610</v>
      </c>
      <c r="B318" t="s">
        <v>1270</v>
      </c>
      <c r="C318" t="s">
        <v>966</v>
      </c>
      <c r="D318" s="306">
        <v>51200</v>
      </c>
      <c r="E318" s="113">
        <v>0</v>
      </c>
      <c r="F318" s="306">
        <v>14397</v>
      </c>
      <c r="G318" s="306">
        <v>16072</v>
      </c>
      <c r="H318" s="306">
        <v>16072</v>
      </c>
      <c r="I318" s="306">
        <v>16072</v>
      </c>
      <c r="J318" s="337"/>
    </row>
    <row r="319" spans="1:10" hidden="1">
      <c r="A319" s="303" t="s">
        <v>611</v>
      </c>
      <c r="B319" t="s">
        <v>1271</v>
      </c>
      <c r="C319" t="s">
        <v>966</v>
      </c>
      <c r="D319" s="306">
        <v>54270</v>
      </c>
      <c r="E319" s="113">
        <v>0</v>
      </c>
      <c r="F319" s="306">
        <v>14942</v>
      </c>
      <c r="G319" s="306">
        <v>17035</v>
      </c>
      <c r="H319" s="306">
        <v>17035</v>
      </c>
      <c r="I319" s="306">
        <v>17035</v>
      </c>
      <c r="J319" s="337"/>
    </row>
    <row r="320" spans="1:10" hidden="1">
      <c r="A320" s="303" t="s">
        <v>612</v>
      </c>
      <c r="B320" t="s">
        <v>1272</v>
      </c>
      <c r="C320" t="s">
        <v>966</v>
      </c>
      <c r="D320" s="306">
        <v>50824</v>
      </c>
      <c r="E320" s="113">
        <v>0</v>
      </c>
      <c r="F320" s="306">
        <v>14330</v>
      </c>
      <c r="G320" s="306">
        <v>15954</v>
      </c>
      <c r="H320" s="306">
        <v>15954</v>
      </c>
      <c r="I320" s="306">
        <v>15954</v>
      </c>
      <c r="J320" s="337"/>
    </row>
    <row r="321" spans="1:10" hidden="1">
      <c r="A321" s="303" t="s">
        <v>613</v>
      </c>
      <c r="B321" t="s">
        <v>1273</v>
      </c>
      <c r="C321" t="s">
        <v>966</v>
      </c>
      <c r="D321" s="306">
        <v>52000</v>
      </c>
      <c r="E321" s="113">
        <v>0</v>
      </c>
      <c r="F321" s="306">
        <v>14539</v>
      </c>
      <c r="G321" s="306">
        <v>16323</v>
      </c>
      <c r="H321" s="306">
        <v>16323</v>
      </c>
      <c r="I321" s="306">
        <v>16323</v>
      </c>
      <c r="J321" s="337"/>
    </row>
    <row r="322" spans="1:10" hidden="1">
      <c r="A322" s="303" t="s">
        <v>614</v>
      </c>
      <c r="B322" t="s">
        <v>1274</v>
      </c>
      <c r="C322" t="s">
        <v>966</v>
      </c>
      <c r="D322" s="306">
        <v>51200</v>
      </c>
      <c r="E322" s="113">
        <v>0</v>
      </c>
      <c r="F322" s="306">
        <v>14397</v>
      </c>
      <c r="G322" s="306">
        <v>16072</v>
      </c>
      <c r="H322" s="306">
        <v>16072</v>
      </c>
      <c r="I322" s="306">
        <v>16072</v>
      </c>
      <c r="J322" s="337"/>
    </row>
    <row r="323" spans="1:10" hidden="1">
      <c r="A323" s="303" t="s">
        <v>615</v>
      </c>
      <c r="B323" t="s">
        <v>1275</v>
      </c>
      <c r="C323" t="s">
        <v>966</v>
      </c>
      <c r="D323" s="306">
        <v>50824</v>
      </c>
      <c r="E323" s="113">
        <v>0</v>
      </c>
      <c r="F323" s="306">
        <v>14330</v>
      </c>
      <c r="G323" s="306">
        <v>15954</v>
      </c>
      <c r="H323" s="306">
        <v>15954</v>
      </c>
      <c r="I323" s="306">
        <v>15954</v>
      </c>
      <c r="J323" s="337"/>
    </row>
    <row r="324" spans="1:10" hidden="1">
      <c r="A324" s="303" t="s">
        <v>616</v>
      </c>
      <c r="B324" t="s">
        <v>1276</v>
      </c>
      <c r="C324" t="s">
        <v>966</v>
      </c>
      <c r="D324" s="306">
        <v>50450</v>
      </c>
      <c r="E324" s="113">
        <v>0</v>
      </c>
      <c r="F324" s="306">
        <v>14264</v>
      </c>
      <c r="G324" s="306">
        <v>15836</v>
      </c>
      <c r="H324" s="306">
        <v>15836</v>
      </c>
      <c r="I324" s="306">
        <v>15836</v>
      </c>
      <c r="J324" s="337"/>
    </row>
    <row r="325" spans="1:10" hidden="1">
      <c r="A325" s="303" t="s">
        <v>617</v>
      </c>
      <c r="B325" t="s">
        <v>1277</v>
      </c>
      <c r="C325" t="s">
        <v>966</v>
      </c>
      <c r="D325" s="306">
        <v>50450</v>
      </c>
      <c r="E325" s="113">
        <v>0</v>
      </c>
      <c r="F325" s="306">
        <v>14264</v>
      </c>
      <c r="G325" s="306">
        <v>15836</v>
      </c>
      <c r="H325" s="306">
        <v>15836</v>
      </c>
      <c r="I325" s="306">
        <v>15836</v>
      </c>
      <c r="J325" s="337"/>
    </row>
    <row r="326" spans="1:10" hidden="1">
      <c r="A326" s="303" t="s">
        <v>618</v>
      </c>
      <c r="B326" t="s">
        <v>1278</v>
      </c>
      <c r="C326" t="s">
        <v>966</v>
      </c>
      <c r="D326" s="306">
        <v>53022</v>
      </c>
      <c r="E326" s="113">
        <v>0</v>
      </c>
      <c r="F326" s="306">
        <v>14721</v>
      </c>
      <c r="G326" s="306">
        <v>16644</v>
      </c>
      <c r="H326" s="306">
        <v>16644</v>
      </c>
      <c r="I326" s="306">
        <v>16644</v>
      </c>
      <c r="J326" s="337"/>
    </row>
    <row r="327" spans="1:10" hidden="1">
      <c r="A327" s="303" t="s">
        <v>619</v>
      </c>
      <c r="B327" t="s">
        <v>1279</v>
      </c>
      <c r="C327" t="s">
        <v>966</v>
      </c>
      <c r="D327" s="306">
        <v>51950</v>
      </c>
      <c r="E327" s="113">
        <v>0</v>
      </c>
      <c r="F327" s="306">
        <v>14530</v>
      </c>
      <c r="G327" s="306">
        <v>16307</v>
      </c>
      <c r="H327" s="306">
        <v>16307</v>
      </c>
      <c r="I327" s="306">
        <v>16307</v>
      </c>
      <c r="J327" s="337"/>
    </row>
    <row r="328" spans="1:10" hidden="1">
      <c r="A328" s="303" t="s">
        <v>620</v>
      </c>
      <c r="B328" t="s">
        <v>1280</v>
      </c>
      <c r="C328" t="s">
        <v>966</v>
      </c>
      <c r="D328" s="306">
        <v>50824</v>
      </c>
      <c r="E328" s="113">
        <v>0</v>
      </c>
      <c r="F328" s="306">
        <v>14330</v>
      </c>
      <c r="G328" s="306">
        <v>15954</v>
      </c>
      <c r="H328" s="306">
        <v>15954</v>
      </c>
      <c r="I328" s="306">
        <v>15954</v>
      </c>
      <c r="J328" s="337"/>
    </row>
    <row r="329" spans="1:10" hidden="1">
      <c r="A329" s="303" t="s">
        <v>621</v>
      </c>
      <c r="B329" t="s">
        <v>1281</v>
      </c>
      <c r="C329" t="s">
        <v>966</v>
      </c>
      <c r="D329" s="306">
        <v>53772</v>
      </c>
      <c r="E329" s="113">
        <v>0</v>
      </c>
      <c r="F329" s="306">
        <v>14854</v>
      </c>
      <c r="G329" s="306">
        <v>16879</v>
      </c>
      <c r="H329" s="306">
        <v>16879</v>
      </c>
      <c r="I329" s="306">
        <v>16879</v>
      </c>
      <c r="J329" s="337"/>
    </row>
    <row r="330" spans="1:10" hidden="1">
      <c r="A330" s="303" t="s">
        <v>622</v>
      </c>
      <c r="B330" t="s">
        <v>1282</v>
      </c>
      <c r="C330" t="s">
        <v>955</v>
      </c>
      <c r="D330" s="306">
        <v>27142</v>
      </c>
      <c r="E330" s="113">
        <v>0</v>
      </c>
      <c r="F330" s="306">
        <v>9329</v>
      </c>
      <c r="G330" s="306">
        <v>8520</v>
      </c>
      <c r="H330" s="306">
        <v>8520</v>
      </c>
      <c r="I330" s="306">
        <v>8520</v>
      </c>
      <c r="J330" s="337"/>
    </row>
    <row r="331" spans="1:10" hidden="1">
      <c r="A331" s="303" t="s">
        <v>623</v>
      </c>
      <c r="B331" t="s">
        <v>1283</v>
      </c>
      <c r="C331" t="s">
        <v>955</v>
      </c>
      <c r="D331" s="306">
        <v>28634</v>
      </c>
      <c r="E331" s="113">
        <v>0</v>
      </c>
      <c r="F331" s="306">
        <v>9594</v>
      </c>
      <c r="G331" s="306">
        <v>8988</v>
      </c>
      <c r="H331" s="306">
        <v>8988</v>
      </c>
      <c r="I331" s="306">
        <v>8988</v>
      </c>
      <c r="J331" s="337"/>
    </row>
    <row r="332" spans="1:10" hidden="1">
      <c r="A332" s="303" t="s">
        <v>627</v>
      </c>
      <c r="B332" t="s">
        <v>1287</v>
      </c>
      <c r="C332" t="s">
        <v>955</v>
      </c>
      <c r="D332" s="306">
        <v>22304</v>
      </c>
      <c r="E332" s="113">
        <v>0</v>
      </c>
      <c r="F332" s="306">
        <v>8470</v>
      </c>
      <c r="G332" s="306">
        <v>7001</v>
      </c>
      <c r="H332" s="306">
        <v>7001</v>
      </c>
      <c r="I332" s="306">
        <v>7001</v>
      </c>
      <c r="J332" s="337"/>
    </row>
    <row r="333" spans="1:10" hidden="1">
      <c r="A333" s="303" t="s">
        <v>628</v>
      </c>
      <c r="B333" t="s">
        <v>1288</v>
      </c>
      <c r="C333" t="s">
        <v>953</v>
      </c>
      <c r="D333" s="306">
        <v>65656</v>
      </c>
      <c r="E333" s="113">
        <v>0</v>
      </c>
      <c r="F333" s="306">
        <v>15497</v>
      </c>
      <c r="G333" s="306">
        <v>20609</v>
      </c>
      <c r="H333" s="306">
        <v>20609</v>
      </c>
      <c r="I333" s="306">
        <v>20609</v>
      </c>
      <c r="J333" s="337"/>
    </row>
    <row r="334" spans="1:10" hidden="1">
      <c r="A334" s="303" t="s">
        <v>629</v>
      </c>
      <c r="B334" t="s">
        <v>1289</v>
      </c>
      <c r="C334" t="s">
        <v>951</v>
      </c>
      <c r="D334" s="306">
        <v>72170</v>
      </c>
      <c r="E334" s="113">
        <v>0</v>
      </c>
      <c r="F334" s="306">
        <v>16607</v>
      </c>
      <c r="G334" s="306">
        <v>22654</v>
      </c>
      <c r="H334" s="306">
        <v>22654</v>
      </c>
      <c r="I334" s="306">
        <v>22654</v>
      </c>
      <c r="J334" s="337"/>
    </row>
    <row r="335" spans="1:10" hidden="1">
      <c r="A335" s="303" t="s">
        <v>630</v>
      </c>
      <c r="B335" t="s">
        <v>1290</v>
      </c>
      <c r="C335" t="s">
        <v>953</v>
      </c>
      <c r="D335" s="306">
        <v>44080</v>
      </c>
      <c r="E335" s="113">
        <v>0</v>
      </c>
      <c r="F335" s="306">
        <v>11665</v>
      </c>
      <c r="G335" s="306">
        <v>13837</v>
      </c>
      <c r="H335" s="306">
        <v>13837</v>
      </c>
      <c r="I335" s="306">
        <v>13837</v>
      </c>
      <c r="J335" s="337"/>
    </row>
    <row r="336" spans="1:10" hidden="1">
      <c r="A336" s="303" t="s">
        <v>631</v>
      </c>
      <c r="B336" t="s">
        <v>1291</v>
      </c>
      <c r="C336" t="s">
        <v>966</v>
      </c>
      <c r="D336" s="306">
        <v>32000</v>
      </c>
      <c r="E336" s="113">
        <v>0</v>
      </c>
      <c r="F336" s="306">
        <v>10987</v>
      </c>
      <c r="G336" s="306">
        <v>10045</v>
      </c>
      <c r="H336" s="306">
        <v>10045</v>
      </c>
      <c r="I336" s="306">
        <v>10045</v>
      </c>
      <c r="J336" s="337"/>
    </row>
    <row r="337" spans="1:10" hidden="1">
      <c r="A337" s="303" t="s">
        <v>632</v>
      </c>
      <c r="B337" t="s">
        <v>1292</v>
      </c>
      <c r="C337" t="s">
        <v>966</v>
      </c>
      <c r="D337" s="306">
        <v>35514</v>
      </c>
      <c r="E337" s="113">
        <v>0</v>
      </c>
      <c r="F337" s="306">
        <v>11611</v>
      </c>
      <c r="G337" s="306">
        <v>11148</v>
      </c>
      <c r="H337" s="306">
        <v>11148</v>
      </c>
      <c r="I337" s="306">
        <v>11148</v>
      </c>
      <c r="J337" s="337"/>
    </row>
    <row r="338" spans="1:10" hidden="1">
      <c r="A338" s="303" t="s">
        <v>633</v>
      </c>
      <c r="B338" t="s">
        <v>1293</v>
      </c>
      <c r="C338" t="s">
        <v>966</v>
      </c>
      <c r="D338" s="306">
        <v>26012</v>
      </c>
      <c r="E338" s="113">
        <v>0</v>
      </c>
      <c r="F338" s="306">
        <v>9924</v>
      </c>
      <c r="G338" s="306">
        <v>8165</v>
      </c>
      <c r="H338" s="306">
        <v>8165</v>
      </c>
      <c r="I338" s="306">
        <v>8165</v>
      </c>
      <c r="J338" s="337"/>
    </row>
    <row r="339" spans="1:10" hidden="1">
      <c r="A339" s="303" t="s">
        <v>634</v>
      </c>
      <c r="B339" t="s">
        <v>1294</v>
      </c>
      <c r="C339" t="s">
        <v>953</v>
      </c>
      <c r="D339" s="306">
        <v>71214</v>
      </c>
      <c r="E339" s="113">
        <v>0</v>
      </c>
      <c r="F339" s="306">
        <v>16484</v>
      </c>
      <c r="G339" s="306">
        <v>22354</v>
      </c>
      <c r="H339" s="306">
        <v>22354</v>
      </c>
      <c r="I339" s="306">
        <v>22354</v>
      </c>
      <c r="J339" s="337"/>
    </row>
    <row r="340" spans="1:10" hidden="1">
      <c r="A340" s="303" t="s">
        <v>635</v>
      </c>
      <c r="B340" t="s">
        <v>1295</v>
      </c>
      <c r="C340" t="s">
        <v>953</v>
      </c>
      <c r="D340" s="306">
        <v>66650</v>
      </c>
      <c r="E340" s="113">
        <v>0</v>
      </c>
      <c r="F340" s="306">
        <v>15673</v>
      </c>
      <c r="G340" s="306">
        <v>20921</v>
      </c>
      <c r="H340" s="306">
        <v>20921</v>
      </c>
      <c r="I340" s="306">
        <v>20921</v>
      </c>
      <c r="J340" s="337"/>
    </row>
    <row r="341" spans="1:10" hidden="1">
      <c r="A341" s="303" t="s">
        <v>637</v>
      </c>
      <c r="B341" t="s">
        <v>1296</v>
      </c>
      <c r="C341" t="s">
        <v>953</v>
      </c>
      <c r="D341" s="306">
        <v>30336</v>
      </c>
      <c r="E341" s="113">
        <v>0</v>
      </c>
      <c r="F341" s="306">
        <v>9224</v>
      </c>
      <c r="G341" s="306">
        <v>9522</v>
      </c>
      <c r="H341" s="306">
        <v>9522</v>
      </c>
      <c r="I341" s="306">
        <v>9522</v>
      </c>
      <c r="J341" s="337"/>
    </row>
    <row r="342" spans="1:10" hidden="1">
      <c r="A342" s="303" t="s">
        <v>638</v>
      </c>
      <c r="B342" t="s">
        <v>1297</v>
      </c>
      <c r="C342" t="s">
        <v>953</v>
      </c>
      <c r="D342" s="306">
        <v>54834</v>
      </c>
      <c r="E342" s="113">
        <v>0</v>
      </c>
      <c r="F342" s="306">
        <v>13575</v>
      </c>
      <c r="G342" s="306">
        <v>17212</v>
      </c>
      <c r="H342" s="306">
        <v>17212</v>
      </c>
      <c r="I342" s="306">
        <v>17212</v>
      </c>
      <c r="J342" s="337"/>
    </row>
    <row r="343" spans="1:10" hidden="1">
      <c r="A343" s="303" t="s">
        <v>639</v>
      </c>
      <c r="B343" t="s">
        <v>1298</v>
      </c>
      <c r="C343" t="s">
        <v>953</v>
      </c>
      <c r="D343" s="306">
        <v>70266</v>
      </c>
      <c r="E343" s="113">
        <v>0</v>
      </c>
      <c r="F343" s="306">
        <v>16315</v>
      </c>
      <c r="G343" s="306">
        <v>22056</v>
      </c>
      <c r="H343" s="306">
        <v>22056</v>
      </c>
      <c r="I343" s="306">
        <v>22056</v>
      </c>
      <c r="J343" s="337"/>
    </row>
    <row r="344" spans="1:10" hidden="1">
      <c r="A344" s="303" t="s">
        <v>640</v>
      </c>
      <c r="B344" t="s">
        <v>915</v>
      </c>
      <c r="C344" t="s">
        <v>953</v>
      </c>
      <c r="D344" s="306">
        <v>23920</v>
      </c>
      <c r="E344" s="113">
        <v>0</v>
      </c>
      <c r="F344" s="306">
        <v>8084</v>
      </c>
      <c r="G344" s="306">
        <v>7508</v>
      </c>
      <c r="H344" s="306">
        <v>7508</v>
      </c>
      <c r="I344" s="306">
        <v>7508</v>
      </c>
      <c r="J344" s="337"/>
    </row>
    <row r="345" spans="1:10" hidden="1">
      <c r="A345" s="303" t="s">
        <v>641</v>
      </c>
      <c r="B345" t="s">
        <v>1299</v>
      </c>
      <c r="C345" t="s">
        <v>953</v>
      </c>
      <c r="D345" s="306">
        <v>40286</v>
      </c>
      <c r="E345" s="113">
        <v>0</v>
      </c>
      <c r="F345" s="306">
        <v>10991</v>
      </c>
      <c r="G345" s="306">
        <v>12646</v>
      </c>
      <c r="H345" s="306">
        <v>12646</v>
      </c>
      <c r="I345" s="306">
        <v>12646</v>
      </c>
      <c r="J345" s="337"/>
    </row>
    <row r="346" spans="1:10" hidden="1">
      <c r="A346" s="303" t="s">
        <v>642</v>
      </c>
      <c r="B346" t="s">
        <v>1300</v>
      </c>
      <c r="C346" t="s">
        <v>953</v>
      </c>
      <c r="D346" s="306">
        <v>43290</v>
      </c>
      <c r="E346" s="113">
        <v>0</v>
      </c>
      <c r="F346" s="306">
        <v>11524</v>
      </c>
      <c r="G346" s="306">
        <v>13589</v>
      </c>
      <c r="H346" s="306">
        <v>13589</v>
      </c>
      <c r="I346" s="306">
        <v>13589</v>
      </c>
      <c r="J346" s="337"/>
    </row>
    <row r="347" spans="1:10" hidden="1">
      <c r="A347" s="303" t="s">
        <v>643</v>
      </c>
      <c r="B347" t="s">
        <v>1301</v>
      </c>
      <c r="C347" t="s">
        <v>953</v>
      </c>
      <c r="D347" s="306">
        <v>39364</v>
      </c>
      <c r="E347" s="113">
        <v>0</v>
      </c>
      <c r="F347" s="306">
        <v>10827</v>
      </c>
      <c r="G347" s="306">
        <v>12356</v>
      </c>
      <c r="H347" s="306">
        <v>12356</v>
      </c>
      <c r="I347" s="306">
        <v>12356</v>
      </c>
      <c r="J347" s="337"/>
    </row>
    <row r="348" spans="1:10" hidden="1">
      <c r="A348" s="303" t="s">
        <v>645</v>
      </c>
      <c r="B348" t="s">
        <v>1302</v>
      </c>
      <c r="C348" t="s">
        <v>951</v>
      </c>
      <c r="D348" s="306">
        <v>57680</v>
      </c>
      <c r="E348" s="113">
        <v>0</v>
      </c>
      <c r="F348" s="306">
        <v>14034</v>
      </c>
      <c r="G348" s="306">
        <v>18106</v>
      </c>
      <c r="H348" s="306">
        <v>18106</v>
      </c>
      <c r="I348" s="306">
        <v>18106</v>
      </c>
      <c r="J348" s="337"/>
    </row>
    <row r="349" spans="1:10" hidden="1">
      <c r="A349" s="303" t="s">
        <v>646</v>
      </c>
      <c r="B349" t="s">
        <v>1303</v>
      </c>
      <c r="C349" t="s">
        <v>953</v>
      </c>
      <c r="D349" s="306">
        <v>50066</v>
      </c>
      <c r="E349" s="113">
        <v>0</v>
      </c>
      <c r="F349" s="306">
        <v>12728</v>
      </c>
      <c r="G349" s="306">
        <v>15716</v>
      </c>
      <c r="H349" s="306">
        <v>15716</v>
      </c>
      <c r="I349" s="306">
        <v>15716</v>
      </c>
      <c r="J349" s="337"/>
    </row>
    <row r="350" spans="1:10" hidden="1">
      <c r="A350" s="303" t="s">
        <v>647</v>
      </c>
      <c r="B350" t="s">
        <v>1304</v>
      </c>
      <c r="C350" t="s">
        <v>951</v>
      </c>
      <c r="D350" s="306">
        <v>57005</v>
      </c>
      <c r="E350" s="113">
        <v>0</v>
      </c>
      <c r="F350" s="306">
        <v>13914</v>
      </c>
      <c r="G350" s="306">
        <v>17894</v>
      </c>
      <c r="H350" s="306">
        <v>17894</v>
      </c>
      <c r="I350" s="306">
        <v>17894</v>
      </c>
      <c r="J350" s="337"/>
    </row>
    <row r="351" spans="1:10" hidden="1">
      <c r="A351" s="303" t="s">
        <v>648</v>
      </c>
      <c r="B351" t="s">
        <v>1305</v>
      </c>
      <c r="C351" t="s">
        <v>953</v>
      </c>
      <c r="D351" s="306">
        <v>47644</v>
      </c>
      <c r="E351" s="113">
        <v>0</v>
      </c>
      <c r="F351" s="306">
        <v>12298</v>
      </c>
      <c r="G351" s="306">
        <v>14955</v>
      </c>
      <c r="H351" s="306">
        <v>14955</v>
      </c>
      <c r="I351" s="306">
        <v>14955</v>
      </c>
      <c r="J351" s="337"/>
    </row>
    <row r="352" spans="1:10" hidden="1">
      <c r="A352" s="303" t="s">
        <v>649</v>
      </c>
      <c r="B352" t="s">
        <v>1306</v>
      </c>
      <c r="C352" t="s">
        <v>953</v>
      </c>
      <c r="D352" s="306">
        <v>74640</v>
      </c>
      <c r="E352" s="113">
        <v>0</v>
      </c>
      <c r="F352" s="306">
        <v>17092</v>
      </c>
      <c r="G352" s="306">
        <v>23429</v>
      </c>
      <c r="H352" s="306">
        <v>23429</v>
      </c>
      <c r="I352" s="306">
        <v>23429</v>
      </c>
      <c r="J352" s="337"/>
    </row>
    <row r="353" spans="1:10" hidden="1">
      <c r="A353" s="303" t="s">
        <v>650</v>
      </c>
      <c r="B353" t="s">
        <v>1307</v>
      </c>
      <c r="C353" t="s">
        <v>953</v>
      </c>
      <c r="D353" s="306">
        <v>52263</v>
      </c>
      <c r="E353" s="113">
        <v>0</v>
      </c>
      <c r="F353" s="306">
        <v>13118</v>
      </c>
      <c r="G353" s="306">
        <v>16405</v>
      </c>
      <c r="H353" s="306">
        <v>16405</v>
      </c>
      <c r="I353" s="306">
        <v>16405</v>
      </c>
      <c r="J353" s="337"/>
    </row>
    <row r="354" spans="1:10" hidden="1">
      <c r="A354" s="303" t="s">
        <v>651</v>
      </c>
      <c r="B354" t="s">
        <v>1509</v>
      </c>
      <c r="C354" t="s">
        <v>953</v>
      </c>
      <c r="D354" s="306">
        <v>52176</v>
      </c>
      <c r="E354" s="113">
        <v>0</v>
      </c>
      <c r="F354" s="306">
        <v>13102</v>
      </c>
      <c r="G354" s="306">
        <v>16378</v>
      </c>
      <c r="H354" s="306">
        <v>16378</v>
      </c>
      <c r="I354" s="306">
        <v>16378</v>
      </c>
      <c r="J354" s="337"/>
    </row>
    <row r="355" spans="1:10" hidden="1">
      <c r="A355" s="303" t="s">
        <v>652</v>
      </c>
      <c r="B355" t="s">
        <v>1308</v>
      </c>
      <c r="C355" t="s">
        <v>951</v>
      </c>
      <c r="D355" s="306">
        <v>61560</v>
      </c>
      <c r="E355" s="113">
        <v>0</v>
      </c>
      <c r="F355" s="306">
        <v>14723</v>
      </c>
      <c r="G355" s="306">
        <v>19324</v>
      </c>
      <c r="H355" s="306">
        <v>19324</v>
      </c>
      <c r="I355" s="306">
        <v>19324</v>
      </c>
      <c r="J355" s="337"/>
    </row>
    <row r="356" spans="1:10" hidden="1">
      <c r="A356" s="334" t="s">
        <v>653</v>
      </c>
      <c r="B356" s="304" t="s">
        <v>919</v>
      </c>
      <c r="C356" s="304" t="s">
        <v>953</v>
      </c>
      <c r="D356" s="306">
        <v>34664</v>
      </c>
      <c r="E356" s="113">
        <v>0</v>
      </c>
      <c r="F356" s="306">
        <v>9992</v>
      </c>
      <c r="G356" s="306">
        <v>10881</v>
      </c>
      <c r="H356" s="306">
        <v>10881</v>
      </c>
      <c r="I356" s="306">
        <v>10881</v>
      </c>
      <c r="J356" s="337"/>
    </row>
    <row r="357" spans="1:10" hidden="1">
      <c r="A357" s="303" t="s">
        <v>654</v>
      </c>
      <c r="B357" t="s">
        <v>1309</v>
      </c>
      <c r="C357" t="s">
        <v>953</v>
      </c>
      <c r="D357" s="306">
        <v>43634</v>
      </c>
      <c r="E357" s="113">
        <v>0</v>
      </c>
      <c r="F357" s="306">
        <v>11585</v>
      </c>
      <c r="G357" s="306">
        <v>13697</v>
      </c>
      <c r="H357" s="306">
        <v>13697</v>
      </c>
      <c r="I357" s="306">
        <v>13697</v>
      </c>
      <c r="J357" s="337"/>
    </row>
    <row r="358" spans="1:10" hidden="1">
      <c r="A358" s="303" t="s">
        <v>655</v>
      </c>
      <c r="B358" t="s">
        <v>1310</v>
      </c>
      <c r="C358" t="s">
        <v>953</v>
      </c>
      <c r="D358" s="306">
        <v>67880</v>
      </c>
      <c r="E358" s="113">
        <v>0</v>
      </c>
      <c r="F358" s="306">
        <v>15891</v>
      </c>
      <c r="G358" s="306">
        <v>21308</v>
      </c>
      <c r="H358" s="306">
        <v>21308</v>
      </c>
      <c r="I358" s="306">
        <v>21308</v>
      </c>
      <c r="J358" s="337"/>
    </row>
    <row r="359" spans="1:10" hidden="1">
      <c r="A359" s="303" t="s">
        <v>656</v>
      </c>
      <c r="B359" t="s">
        <v>1311</v>
      </c>
      <c r="C359" t="s">
        <v>953</v>
      </c>
      <c r="D359" s="306">
        <v>66652</v>
      </c>
      <c r="E359" s="113">
        <v>0</v>
      </c>
      <c r="F359" s="306">
        <v>15673</v>
      </c>
      <c r="G359" s="306">
        <v>20922</v>
      </c>
      <c r="H359" s="306">
        <v>20922</v>
      </c>
      <c r="I359" s="306">
        <v>20922</v>
      </c>
      <c r="J359" s="337"/>
    </row>
    <row r="360" spans="1:10" hidden="1">
      <c r="A360" s="303" t="s">
        <v>657</v>
      </c>
      <c r="B360" t="s">
        <v>1312</v>
      </c>
      <c r="C360" t="s">
        <v>953</v>
      </c>
      <c r="D360" s="306">
        <v>52262</v>
      </c>
      <c r="E360" s="113">
        <v>0</v>
      </c>
      <c r="F360" s="306">
        <v>13118</v>
      </c>
      <c r="G360" s="306">
        <v>16405</v>
      </c>
      <c r="H360" s="306">
        <v>16405</v>
      </c>
      <c r="I360" s="306">
        <v>16405</v>
      </c>
      <c r="J360" s="337"/>
    </row>
    <row r="361" spans="1:10" hidden="1">
      <c r="A361" s="303" t="s">
        <v>658</v>
      </c>
      <c r="B361" t="s">
        <v>1313</v>
      </c>
      <c r="C361" t="s">
        <v>953</v>
      </c>
      <c r="D361" s="306">
        <v>51934</v>
      </c>
      <c r="E361" s="113">
        <v>0</v>
      </c>
      <c r="F361" s="306">
        <v>13059</v>
      </c>
      <c r="G361" s="306">
        <v>16302</v>
      </c>
      <c r="H361" s="306">
        <v>16302</v>
      </c>
      <c r="I361" s="306">
        <v>16302</v>
      </c>
      <c r="J361" s="337"/>
    </row>
    <row r="362" spans="1:10" hidden="1">
      <c r="A362" s="303" t="s">
        <v>660</v>
      </c>
      <c r="B362" t="s">
        <v>920</v>
      </c>
      <c r="C362" t="s">
        <v>953</v>
      </c>
      <c r="D362" s="306">
        <v>58924</v>
      </c>
      <c r="E362" s="113">
        <v>0</v>
      </c>
      <c r="F362" s="306">
        <v>14301</v>
      </c>
      <c r="G362" s="306">
        <v>18496</v>
      </c>
      <c r="H362" s="306">
        <v>18496</v>
      </c>
      <c r="I362" s="306">
        <v>18496</v>
      </c>
      <c r="J362" s="337"/>
    </row>
    <row r="363" spans="1:10" hidden="1">
      <c r="A363" s="303" t="s">
        <v>662</v>
      </c>
      <c r="B363" t="s">
        <v>1314</v>
      </c>
      <c r="C363" t="s">
        <v>953</v>
      </c>
      <c r="D363" s="306">
        <v>50900</v>
      </c>
      <c r="E363" s="113">
        <v>0</v>
      </c>
      <c r="F363" s="306">
        <v>12876</v>
      </c>
      <c r="G363" s="306">
        <v>15978</v>
      </c>
      <c r="H363" s="306">
        <v>15978</v>
      </c>
      <c r="I363" s="306">
        <v>15978</v>
      </c>
      <c r="J363" s="337"/>
    </row>
    <row r="364" spans="1:10" hidden="1">
      <c r="A364" s="303" t="s">
        <v>663</v>
      </c>
      <c r="B364" t="s">
        <v>1315</v>
      </c>
      <c r="C364" t="s">
        <v>953</v>
      </c>
      <c r="D364" s="306">
        <v>58120</v>
      </c>
      <c r="E364" s="113">
        <v>0</v>
      </c>
      <c r="F364" s="306">
        <v>14158</v>
      </c>
      <c r="G364" s="306">
        <v>18244</v>
      </c>
      <c r="H364" s="306">
        <v>18244</v>
      </c>
      <c r="I364" s="306">
        <v>18244</v>
      </c>
      <c r="J364" s="337"/>
    </row>
    <row r="365" spans="1:10" hidden="1">
      <c r="A365" s="303" t="s">
        <v>664</v>
      </c>
      <c r="B365" t="s">
        <v>1316</v>
      </c>
      <c r="C365" t="s">
        <v>953</v>
      </c>
      <c r="D365" s="306">
        <v>43526</v>
      </c>
      <c r="E365" s="113">
        <v>0</v>
      </c>
      <c r="F365" s="306">
        <v>11566</v>
      </c>
      <c r="G365" s="306">
        <v>13663</v>
      </c>
      <c r="H365" s="306">
        <v>13663</v>
      </c>
      <c r="I365" s="306">
        <v>13663</v>
      </c>
      <c r="J365" s="337"/>
    </row>
    <row r="366" spans="1:10" hidden="1">
      <c r="A366" s="303" t="s">
        <v>665</v>
      </c>
      <c r="B366" t="s">
        <v>923</v>
      </c>
      <c r="C366" t="s">
        <v>953</v>
      </c>
      <c r="D366" s="306">
        <v>73156</v>
      </c>
      <c r="E366" s="113">
        <v>0</v>
      </c>
      <c r="F366" s="306">
        <v>16829</v>
      </c>
      <c r="G366" s="306">
        <v>22964</v>
      </c>
      <c r="H366" s="306">
        <v>22964</v>
      </c>
      <c r="I366" s="306">
        <v>22964</v>
      </c>
      <c r="J366" s="337"/>
    </row>
    <row r="367" spans="1:10" hidden="1">
      <c r="A367" s="303" t="s">
        <v>667</v>
      </c>
      <c r="B367" t="s">
        <v>1317</v>
      </c>
      <c r="C367" t="s">
        <v>953</v>
      </c>
      <c r="D367" s="306">
        <v>40740</v>
      </c>
      <c r="E367" s="113">
        <v>0</v>
      </c>
      <c r="F367" s="306">
        <v>11071</v>
      </c>
      <c r="G367" s="306">
        <v>12788</v>
      </c>
      <c r="H367" s="306">
        <v>12788</v>
      </c>
      <c r="I367" s="306">
        <v>12788</v>
      </c>
      <c r="J367" s="337"/>
    </row>
    <row r="368" spans="1:10" hidden="1">
      <c r="A368" s="303" t="s">
        <v>668</v>
      </c>
      <c r="B368" t="s">
        <v>1318</v>
      </c>
      <c r="C368" t="s">
        <v>953</v>
      </c>
      <c r="D368" s="306">
        <v>38040</v>
      </c>
      <c r="E368" s="113">
        <v>0</v>
      </c>
      <c r="F368" s="306">
        <v>10592</v>
      </c>
      <c r="G368" s="306">
        <v>11941</v>
      </c>
      <c r="H368" s="306">
        <v>11941</v>
      </c>
      <c r="I368" s="306">
        <v>11941</v>
      </c>
      <c r="J368" s="337"/>
    </row>
    <row r="369" spans="1:10" hidden="1">
      <c r="A369" s="303" t="s">
        <v>669</v>
      </c>
      <c r="B369" t="s">
        <v>1319</v>
      </c>
      <c r="C369" t="s">
        <v>953</v>
      </c>
      <c r="D369" s="306">
        <v>61000</v>
      </c>
      <c r="E369" s="113">
        <v>0</v>
      </c>
      <c r="F369" s="306">
        <v>14670</v>
      </c>
      <c r="G369" s="306">
        <v>19148</v>
      </c>
      <c r="H369" s="306">
        <v>19148</v>
      </c>
      <c r="I369" s="306">
        <v>19148</v>
      </c>
      <c r="J369" s="337"/>
    </row>
    <row r="370" spans="1:10" hidden="1">
      <c r="A370" s="303" t="s">
        <v>671</v>
      </c>
      <c r="B370" t="s">
        <v>1321</v>
      </c>
      <c r="C370" t="s">
        <v>953</v>
      </c>
      <c r="D370" s="306">
        <v>68422</v>
      </c>
      <c r="E370" s="113">
        <v>0</v>
      </c>
      <c r="F370" s="306">
        <v>15988</v>
      </c>
      <c r="G370" s="306">
        <v>21478</v>
      </c>
      <c r="H370" s="306">
        <v>21478</v>
      </c>
      <c r="I370" s="306">
        <v>21478</v>
      </c>
      <c r="J370" s="337"/>
    </row>
    <row r="371" spans="1:10" hidden="1">
      <c r="A371" s="303" t="s">
        <v>672</v>
      </c>
      <c r="B371" t="s">
        <v>1322</v>
      </c>
      <c r="C371" t="s">
        <v>953</v>
      </c>
      <c r="D371" s="306">
        <v>42562</v>
      </c>
      <c r="E371" s="113">
        <v>0</v>
      </c>
      <c r="F371" s="306">
        <v>11395</v>
      </c>
      <c r="G371" s="306">
        <v>13360</v>
      </c>
      <c r="H371" s="306">
        <v>13360</v>
      </c>
      <c r="I371" s="306">
        <v>13360</v>
      </c>
      <c r="J371" s="337"/>
    </row>
    <row r="372" spans="1:10" hidden="1">
      <c r="A372" s="303" t="s">
        <v>673</v>
      </c>
      <c r="B372" t="s">
        <v>1323</v>
      </c>
      <c r="C372" t="s">
        <v>953</v>
      </c>
      <c r="D372" s="306">
        <v>87460</v>
      </c>
      <c r="E372" s="113">
        <v>0</v>
      </c>
      <c r="F372" s="306">
        <v>19369</v>
      </c>
      <c r="G372" s="306">
        <v>27454</v>
      </c>
      <c r="H372" s="306">
        <v>27454</v>
      </c>
      <c r="I372" s="306">
        <v>27454</v>
      </c>
      <c r="J372" s="337"/>
    </row>
    <row r="373" spans="1:10" hidden="1">
      <c r="A373" s="303" t="s">
        <v>674</v>
      </c>
      <c r="B373" t="s">
        <v>1324</v>
      </c>
      <c r="C373" t="s">
        <v>953</v>
      </c>
      <c r="D373" s="306">
        <v>83966</v>
      </c>
      <c r="E373" s="113">
        <v>0</v>
      </c>
      <c r="F373" s="306">
        <v>18748</v>
      </c>
      <c r="G373" s="306">
        <v>26357</v>
      </c>
      <c r="H373" s="306">
        <v>26357</v>
      </c>
      <c r="I373" s="306">
        <v>26357</v>
      </c>
      <c r="J373" s="337"/>
    </row>
    <row r="374" spans="1:10" hidden="1">
      <c r="A374" s="303" t="s">
        <v>675</v>
      </c>
      <c r="B374" t="s">
        <v>1325</v>
      </c>
      <c r="C374" t="s">
        <v>953</v>
      </c>
      <c r="D374" s="306">
        <v>77122</v>
      </c>
      <c r="E374" s="113">
        <v>0</v>
      </c>
      <c r="F374" s="306">
        <v>17533</v>
      </c>
      <c r="G374" s="306">
        <v>24209</v>
      </c>
      <c r="H374" s="306">
        <v>24209</v>
      </c>
      <c r="I374" s="306">
        <v>24209</v>
      </c>
      <c r="J374" s="337"/>
    </row>
    <row r="375" spans="1:10" hidden="1">
      <c r="A375" s="303" t="s">
        <v>676</v>
      </c>
      <c r="B375" t="s">
        <v>1326</v>
      </c>
      <c r="C375" t="s">
        <v>953</v>
      </c>
      <c r="D375" s="306">
        <v>49142</v>
      </c>
      <c r="E375" s="113">
        <v>0</v>
      </c>
      <c r="F375" s="306">
        <v>12564</v>
      </c>
      <c r="G375" s="306">
        <v>15426</v>
      </c>
      <c r="H375" s="306">
        <v>15426</v>
      </c>
      <c r="I375" s="306">
        <v>15426</v>
      </c>
      <c r="J375" s="337"/>
    </row>
    <row r="376" spans="1:10" hidden="1">
      <c r="A376" s="303" t="s">
        <v>677</v>
      </c>
      <c r="B376" t="s">
        <v>1327</v>
      </c>
      <c r="C376" t="s">
        <v>953</v>
      </c>
      <c r="D376" s="306">
        <v>63582</v>
      </c>
      <c r="E376" s="113">
        <v>0</v>
      </c>
      <c r="F376" s="306">
        <v>15128</v>
      </c>
      <c r="G376" s="306">
        <v>19958</v>
      </c>
      <c r="H376" s="306">
        <v>19958</v>
      </c>
      <c r="I376" s="306">
        <v>19958</v>
      </c>
      <c r="J376" s="337"/>
    </row>
    <row r="377" spans="1:10" hidden="1">
      <c r="A377" s="303" t="s">
        <v>680</v>
      </c>
      <c r="B377" t="s">
        <v>1330</v>
      </c>
      <c r="C377" t="s">
        <v>953</v>
      </c>
      <c r="D377" s="306">
        <v>55820</v>
      </c>
      <c r="E377" s="113">
        <v>0</v>
      </c>
      <c r="F377" s="306">
        <v>13750</v>
      </c>
      <c r="G377" s="306">
        <v>17522</v>
      </c>
      <c r="H377" s="306">
        <v>17522</v>
      </c>
      <c r="I377" s="306">
        <v>17522</v>
      </c>
      <c r="J377" s="337"/>
    </row>
    <row r="378" spans="1:10" hidden="1">
      <c r="A378" s="303" t="s">
        <v>681</v>
      </c>
      <c r="B378" t="s">
        <v>1331</v>
      </c>
      <c r="C378" t="s">
        <v>953</v>
      </c>
      <c r="D378" s="306">
        <v>51324</v>
      </c>
      <c r="E378" s="113">
        <v>0</v>
      </c>
      <c r="F378" s="306">
        <v>12951</v>
      </c>
      <c r="G378" s="306">
        <v>16111</v>
      </c>
      <c r="H378" s="306">
        <v>16111</v>
      </c>
      <c r="I378" s="306">
        <v>16111</v>
      </c>
      <c r="J378" s="337"/>
    </row>
    <row r="379" spans="1:10" hidden="1">
      <c r="A379" s="303" t="s">
        <v>682</v>
      </c>
      <c r="B379" t="s">
        <v>1332</v>
      </c>
      <c r="C379" t="s">
        <v>953</v>
      </c>
      <c r="D379" s="306">
        <v>57256</v>
      </c>
      <c r="E379" s="113">
        <v>0</v>
      </c>
      <c r="F379" s="306">
        <v>14005</v>
      </c>
      <c r="G379" s="306">
        <v>17973</v>
      </c>
      <c r="H379" s="306">
        <v>17973</v>
      </c>
      <c r="I379" s="306">
        <v>17973</v>
      </c>
      <c r="J379" s="337"/>
    </row>
    <row r="380" spans="1:10" hidden="1">
      <c r="A380" s="303" t="s">
        <v>683</v>
      </c>
      <c r="B380" t="s">
        <v>1333</v>
      </c>
      <c r="C380" t="s">
        <v>953</v>
      </c>
      <c r="D380" s="306">
        <v>52734</v>
      </c>
      <c r="E380" s="113">
        <v>0</v>
      </c>
      <c r="F380" s="306">
        <v>13202</v>
      </c>
      <c r="G380" s="306">
        <v>16553</v>
      </c>
      <c r="H380" s="306">
        <v>16553</v>
      </c>
      <c r="I380" s="306">
        <v>16553</v>
      </c>
      <c r="J380" s="337"/>
    </row>
    <row r="381" spans="1:10" hidden="1">
      <c r="A381" s="303" t="s">
        <v>684</v>
      </c>
      <c r="B381" t="s">
        <v>1334</v>
      </c>
      <c r="C381" t="s">
        <v>953</v>
      </c>
      <c r="D381" s="306">
        <v>54132</v>
      </c>
      <c r="E381" s="113">
        <v>0</v>
      </c>
      <c r="F381" s="306">
        <v>13450</v>
      </c>
      <c r="G381" s="306">
        <v>16992</v>
      </c>
      <c r="H381" s="306">
        <v>16992</v>
      </c>
      <c r="I381" s="306">
        <v>16992</v>
      </c>
      <c r="J381" s="337"/>
    </row>
    <row r="382" spans="1:10" hidden="1">
      <c r="A382" s="303" t="s">
        <v>687</v>
      </c>
      <c r="B382" t="s">
        <v>926</v>
      </c>
      <c r="C382" t="s">
        <v>953</v>
      </c>
      <c r="D382" s="306">
        <v>44800</v>
      </c>
      <c r="E382" s="113">
        <v>0</v>
      </c>
      <c r="F382" s="306">
        <v>11792</v>
      </c>
      <c r="G382" s="306">
        <v>14063</v>
      </c>
      <c r="H382" s="306">
        <v>14063</v>
      </c>
      <c r="I382" s="306">
        <v>14063</v>
      </c>
      <c r="J382" s="337"/>
    </row>
    <row r="383" spans="1:10" hidden="1">
      <c r="A383" s="303" t="s">
        <v>688</v>
      </c>
      <c r="B383" t="s">
        <v>1335</v>
      </c>
      <c r="C383" t="s">
        <v>953</v>
      </c>
      <c r="D383" s="306">
        <v>84440</v>
      </c>
      <c r="E383" s="113">
        <v>0</v>
      </c>
      <c r="F383" s="306">
        <v>18833</v>
      </c>
      <c r="G383" s="306">
        <v>26506</v>
      </c>
      <c r="H383" s="306">
        <v>26506</v>
      </c>
      <c r="I383" s="306">
        <v>26506</v>
      </c>
      <c r="J383" s="337"/>
    </row>
    <row r="384" spans="1:10" hidden="1">
      <c r="A384" s="303" t="s">
        <v>689</v>
      </c>
      <c r="B384" t="s">
        <v>926</v>
      </c>
      <c r="C384" t="s">
        <v>953</v>
      </c>
      <c r="D384" s="306">
        <v>30727</v>
      </c>
      <c r="E384" s="113">
        <v>0</v>
      </c>
      <c r="F384" s="306">
        <v>9293</v>
      </c>
      <c r="G384" s="306">
        <v>9645</v>
      </c>
      <c r="H384" s="306">
        <v>9645</v>
      </c>
      <c r="I384" s="306">
        <v>9645</v>
      </c>
      <c r="J384" s="337"/>
    </row>
    <row r="385" spans="1:10" hidden="1">
      <c r="A385" s="303" t="s">
        <v>690</v>
      </c>
      <c r="B385" t="s">
        <v>1336</v>
      </c>
      <c r="C385" t="s">
        <v>953</v>
      </c>
      <c r="D385" s="306">
        <v>78590</v>
      </c>
      <c r="E385" s="113">
        <v>0</v>
      </c>
      <c r="F385" s="306">
        <v>17794</v>
      </c>
      <c r="G385" s="306">
        <v>24669</v>
      </c>
      <c r="H385" s="306">
        <v>24669</v>
      </c>
      <c r="I385" s="306">
        <v>24669</v>
      </c>
      <c r="J385" s="337"/>
    </row>
    <row r="386" spans="1:10" hidden="1">
      <c r="A386" s="303" t="s">
        <v>691</v>
      </c>
      <c r="B386" t="s">
        <v>1337</v>
      </c>
      <c r="C386" t="s">
        <v>953</v>
      </c>
      <c r="D386" s="306">
        <v>80232</v>
      </c>
      <c r="E386" s="113">
        <v>0</v>
      </c>
      <c r="F386" s="306">
        <v>18085</v>
      </c>
      <c r="G386" s="306">
        <v>25185</v>
      </c>
      <c r="H386" s="306">
        <v>25185</v>
      </c>
      <c r="I386" s="306">
        <v>25185</v>
      </c>
      <c r="J386" s="337"/>
    </row>
    <row r="387" spans="1:10" hidden="1">
      <c r="A387" s="303" t="s">
        <v>692</v>
      </c>
      <c r="B387" t="s">
        <v>1338</v>
      </c>
      <c r="C387" t="s">
        <v>953</v>
      </c>
      <c r="D387" s="306">
        <v>68000</v>
      </c>
      <c r="E387" s="113">
        <v>0</v>
      </c>
      <c r="F387" s="306">
        <v>15913</v>
      </c>
      <c r="G387" s="306">
        <v>21345</v>
      </c>
      <c r="H387" s="306">
        <v>21345</v>
      </c>
      <c r="I387" s="306">
        <v>21345</v>
      </c>
      <c r="J387" s="337"/>
    </row>
    <row r="388" spans="1:10" hidden="1">
      <c r="A388" s="303" t="s">
        <v>693</v>
      </c>
      <c r="B388" t="s">
        <v>1339</v>
      </c>
      <c r="C388" t="s">
        <v>953</v>
      </c>
      <c r="D388" s="306">
        <v>26846</v>
      </c>
      <c r="E388" s="113">
        <v>0</v>
      </c>
      <c r="F388" s="306">
        <v>8604</v>
      </c>
      <c r="G388" s="306">
        <v>8427</v>
      </c>
      <c r="H388" s="306">
        <v>8427</v>
      </c>
      <c r="I388" s="306">
        <v>8427</v>
      </c>
      <c r="J388" s="337"/>
    </row>
    <row r="389" spans="1:10" hidden="1">
      <c r="A389" s="303" t="s">
        <v>694</v>
      </c>
      <c r="B389" t="s">
        <v>1340</v>
      </c>
      <c r="C389" t="s">
        <v>953</v>
      </c>
      <c r="D389" s="306">
        <v>67236</v>
      </c>
      <c r="E389" s="113">
        <v>0</v>
      </c>
      <c r="F389" s="306">
        <v>15777</v>
      </c>
      <c r="G389" s="306">
        <v>21105</v>
      </c>
      <c r="H389" s="306">
        <v>21105</v>
      </c>
      <c r="I389" s="306">
        <v>21105</v>
      </c>
      <c r="J389" s="337"/>
    </row>
    <row r="390" spans="1:10" hidden="1">
      <c r="A390" s="303" t="s">
        <v>695</v>
      </c>
      <c r="B390" t="s">
        <v>1341</v>
      </c>
      <c r="C390" t="s">
        <v>953</v>
      </c>
      <c r="D390" s="306">
        <v>55000</v>
      </c>
      <c r="E390" s="113">
        <v>0</v>
      </c>
      <c r="F390" s="306">
        <v>13604</v>
      </c>
      <c r="G390" s="306">
        <v>17265</v>
      </c>
      <c r="H390" s="306">
        <v>17265</v>
      </c>
      <c r="I390" s="306">
        <v>17265</v>
      </c>
      <c r="J390" s="337"/>
    </row>
    <row r="391" spans="1:10" hidden="1">
      <c r="A391" s="303" t="s">
        <v>696</v>
      </c>
      <c r="B391" t="s">
        <v>1342</v>
      </c>
      <c r="C391" t="s">
        <v>953</v>
      </c>
      <c r="D391" s="306">
        <v>37674</v>
      </c>
      <c r="E391" s="113">
        <v>0</v>
      </c>
      <c r="F391" s="306">
        <v>10527</v>
      </c>
      <c r="G391" s="306">
        <v>11826</v>
      </c>
      <c r="H391" s="306">
        <v>11826</v>
      </c>
      <c r="I391" s="306">
        <v>11826</v>
      </c>
      <c r="J391" s="337"/>
    </row>
    <row r="392" spans="1:10" hidden="1">
      <c r="A392" s="303" t="s">
        <v>697</v>
      </c>
      <c r="B392" t="s">
        <v>1343</v>
      </c>
      <c r="C392" t="s">
        <v>953</v>
      </c>
      <c r="D392" s="306">
        <v>48320</v>
      </c>
      <c r="E392" s="113">
        <v>0</v>
      </c>
      <c r="F392" s="306">
        <v>12418</v>
      </c>
      <c r="G392" s="306">
        <v>15168</v>
      </c>
      <c r="H392" s="306">
        <v>15168</v>
      </c>
      <c r="I392" s="306">
        <v>15168</v>
      </c>
      <c r="J392" s="337"/>
    </row>
    <row r="393" spans="1:10" hidden="1">
      <c r="A393" s="303" t="s">
        <v>698</v>
      </c>
      <c r="B393" t="s">
        <v>1344</v>
      </c>
      <c r="C393" t="s">
        <v>953</v>
      </c>
      <c r="D393" s="306">
        <v>64400</v>
      </c>
      <c r="E393" s="113">
        <v>0</v>
      </c>
      <c r="F393" s="306">
        <v>15273</v>
      </c>
      <c r="G393" s="306">
        <v>20215</v>
      </c>
      <c r="H393" s="306">
        <v>20215</v>
      </c>
      <c r="I393" s="306">
        <v>20215</v>
      </c>
      <c r="J393" s="337"/>
    </row>
    <row r="394" spans="1:10" hidden="1">
      <c r="A394" s="303" t="s">
        <v>699</v>
      </c>
      <c r="B394" t="s">
        <v>1345</v>
      </c>
      <c r="C394" t="s">
        <v>953</v>
      </c>
      <c r="D394" s="306">
        <v>44310</v>
      </c>
      <c r="E394" s="113">
        <v>0</v>
      </c>
      <c r="F394" s="306">
        <v>11705</v>
      </c>
      <c r="G394" s="306">
        <v>13909</v>
      </c>
      <c r="H394" s="306">
        <v>13909</v>
      </c>
      <c r="I394" s="306">
        <v>13909</v>
      </c>
      <c r="J394" s="337"/>
    </row>
    <row r="395" spans="1:10" hidden="1">
      <c r="A395" s="303" t="s">
        <v>700</v>
      </c>
      <c r="B395" t="s">
        <v>1346</v>
      </c>
      <c r="C395" t="s">
        <v>953</v>
      </c>
      <c r="D395" s="306">
        <v>50588</v>
      </c>
      <c r="E395" s="113">
        <v>0</v>
      </c>
      <c r="F395" s="306">
        <v>12820</v>
      </c>
      <c r="G395" s="306">
        <v>15880</v>
      </c>
      <c r="H395" s="306">
        <v>15880</v>
      </c>
      <c r="I395" s="306">
        <v>15880</v>
      </c>
      <c r="J395" s="337"/>
    </row>
    <row r="396" spans="1:10" hidden="1">
      <c r="A396" s="303" t="s">
        <v>701</v>
      </c>
      <c r="B396" t="s">
        <v>1347</v>
      </c>
      <c r="C396" t="s">
        <v>953</v>
      </c>
      <c r="D396" s="306">
        <v>27755</v>
      </c>
      <c r="E396" s="113">
        <v>0</v>
      </c>
      <c r="F396" s="306">
        <v>8765</v>
      </c>
      <c r="G396" s="306">
        <v>8712</v>
      </c>
      <c r="H396" s="306">
        <v>8712</v>
      </c>
      <c r="I396" s="306">
        <v>8712</v>
      </c>
      <c r="J396" s="337"/>
    </row>
    <row r="397" spans="1:10" hidden="1">
      <c r="A397" s="303" t="s">
        <v>702</v>
      </c>
      <c r="B397" t="s">
        <v>1348</v>
      </c>
      <c r="C397" t="s">
        <v>950</v>
      </c>
      <c r="D397" s="306">
        <v>70956</v>
      </c>
      <c r="E397" s="113">
        <v>0</v>
      </c>
      <c r="F397" s="306">
        <v>17583</v>
      </c>
      <c r="G397" s="306">
        <v>22273</v>
      </c>
      <c r="H397" s="306">
        <v>22273</v>
      </c>
      <c r="I397" s="306">
        <v>22273</v>
      </c>
      <c r="J397" s="337"/>
    </row>
    <row r="398" spans="1:10" hidden="1">
      <c r="A398" s="303" t="s">
        <v>703</v>
      </c>
      <c r="B398" t="s">
        <v>1349</v>
      </c>
      <c r="C398" t="s">
        <v>953</v>
      </c>
      <c r="D398" s="306">
        <v>63916</v>
      </c>
      <c r="E398" s="113">
        <v>0</v>
      </c>
      <c r="F398" s="306">
        <v>15187</v>
      </c>
      <c r="G398" s="306">
        <v>20063</v>
      </c>
      <c r="H398" s="306">
        <v>20063</v>
      </c>
      <c r="I398" s="306">
        <v>20063</v>
      </c>
      <c r="J398" s="337"/>
    </row>
    <row r="399" spans="1:10" hidden="1">
      <c r="A399" s="303" t="s">
        <v>705</v>
      </c>
      <c r="B399" t="s">
        <v>1352</v>
      </c>
      <c r="C399" t="s">
        <v>954</v>
      </c>
      <c r="D399" s="306">
        <v>46552</v>
      </c>
      <c r="E399" s="113">
        <v>0</v>
      </c>
      <c r="F399" s="306">
        <v>12144</v>
      </c>
      <c r="G399" s="306">
        <v>14613</v>
      </c>
      <c r="H399" s="306">
        <v>14613</v>
      </c>
      <c r="I399" s="306">
        <v>14613</v>
      </c>
      <c r="J399" s="337"/>
    </row>
    <row r="400" spans="1:10" hidden="1">
      <c r="A400" s="303" t="s">
        <v>706</v>
      </c>
      <c r="B400" t="s">
        <v>1353</v>
      </c>
      <c r="C400" t="s">
        <v>953</v>
      </c>
      <c r="D400" s="306">
        <v>42982</v>
      </c>
      <c r="E400" s="113">
        <v>0</v>
      </c>
      <c r="F400" s="306">
        <v>11470</v>
      </c>
      <c r="G400" s="306">
        <v>13492</v>
      </c>
      <c r="H400" s="306">
        <v>13492</v>
      </c>
      <c r="I400" s="306">
        <v>13492</v>
      </c>
      <c r="J400" s="337"/>
    </row>
    <row r="401" spans="1:10" hidden="1">
      <c r="A401" s="303" t="s">
        <v>707</v>
      </c>
      <c r="B401" t="s">
        <v>1354</v>
      </c>
      <c r="C401" t="s">
        <v>953</v>
      </c>
      <c r="D401" s="306">
        <v>63187</v>
      </c>
      <c r="E401" s="113">
        <v>0</v>
      </c>
      <c r="F401" s="306">
        <v>15058</v>
      </c>
      <c r="G401" s="306">
        <v>19834</v>
      </c>
      <c r="H401" s="306">
        <v>19834</v>
      </c>
      <c r="I401" s="306">
        <v>19834</v>
      </c>
      <c r="J401" s="337"/>
    </row>
    <row r="402" spans="1:10" hidden="1">
      <c r="A402" s="303" t="s">
        <v>708</v>
      </c>
      <c r="B402" t="s">
        <v>1355</v>
      </c>
      <c r="C402" t="s">
        <v>953</v>
      </c>
      <c r="D402" s="306">
        <v>62314</v>
      </c>
      <c r="E402" s="113">
        <v>0</v>
      </c>
      <c r="F402" s="306">
        <v>14903</v>
      </c>
      <c r="G402" s="306">
        <v>19560</v>
      </c>
      <c r="H402" s="306">
        <v>19560</v>
      </c>
      <c r="I402" s="306">
        <v>19560</v>
      </c>
      <c r="J402" s="337"/>
    </row>
    <row r="403" spans="1:10" hidden="1">
      <c r="A403" s="303" t="s">
        <v>709</v>
      </c>
      <c r="B403" t="s">
        <v>1356</v>
      </c>
      <c r="C403" t="s">
        <v>954</v>
      </c>
      <c r="D403" s="306">
        <v>33974</v>
      </c>
      <c r="E403" s="113">
        <v>0</v>
      </c>
      <c r="F403" s="306">
        <v>9910</v>
      </c>
      <c r="G403" s="306">
        <v>10664</v>
      </c>
      <c r="H403" s="306">
        <v>10664</v>
      </c>
      <c r="I403" s="306">
        <v>10664</v>
      </c>
      <c r="J403" s="337"/>
    </row>
    <row r="404" spans="1:10" hidden="1">
      <c r="A404" s="303" t="s">
        <v>710</v>
      </c>
      <c r="B404" t="s">
        <v>1357</v>
      </c>
      <c r="C404" t="s">
        <v>954</v>
      </c>
      <c r="D404" s="306">
        <v>44148</v>
      </c>
      <c r="E404" s="113">
        <v>0</v>
      </c>
      <c r="F404" s="306">
        <v>11717</v>
      </c>
      <c r="G404" s="306">
        <v>13858</v>
      </c>
      <c r="H404" s="306">
        <v>13858</v>
      </c>
      <c r="I404" s="306">
        <v>13858</v>
      </c>
      <c r="J404" s="337"/>
    </row>
    <row r="405" spans="1:10" hidden="1">
      <c r="A405" s="303" t="s">
        <v>711</v>
      </c>
      <c r="B405" t="s">
        <v>1359</v>
      </c>
      <c r="C405" t="s">
        <v>953</v>
      </c>
      <c r="D405" s="306">
        <v>30202</v>
      </c>
      <c r="E405" s="113">
        <v>0</v>
      </c>
      <c r="F405" s="306">
        <v>9200</v>
      </c>
      <c r="G405" s="306">
        <v>9480</v>
      </c>
      <c r="H405" s="306">
        <v>9480</v>
      </c>
      <c r="I405" s="306">
        <v>9480</v>
      </c>
      <c r="J405" s="337"/>
    </row>
    <row r="406" spans="1:10" hidden="1">
      <c r="A406" s="303" t="s">
        <v>712</v>
      </c>
      <c r="B406" t="s">
        <v>1360</v>
      </c>
      <c r="C406" t="s">
        <v>953</v>
      </c>
      <c r="D406" s="306">
        <v>66352</v>
      </c>
      <c r="E406" s="113">
        <v>0</v>
      </c>
      <c r="F406" s="306">
        <v>15620</v>
      </c>
      <c r="G406" s="306">
        <v>20828</v>
      </c>
      <c r="H406" s="306">
        <v>20828</v>
      </c>
      <c r="I406" s="306">
        <v>20828</v>
      </c>
      <c r="J406" s="337"/>
    </row>
    <row r="407" spans="1:10" hidden="1">
      <c r="A407" s="303" t="s">
        <v>713</v>
      </c>
      <c r="B407" t="s">
        <v>924</v>
      </c>
      <c r="C407" t="s">
        <v>953</v>
      </c>
      <c r="D407" s="306">
        <v>43232</v>
      </c>
      <c r="E407" s="113">
        <v>0</v>
      </c>
      <c r="F407" s="306">
        <v>11514</v>
      </c>
      <c r="G407" s="306">
        <v>13571</v>
      </c>
      <c r="H407" s="306">
        <v>13571</v>
      </c>
      <c r="I407" s="306">
        <v>13571</v>
      </c>
      <c r="J407" s="337"/>
    </row>
    <row r="408" spans="1:10" hidden="1">
      <c r="A408" s="303" t="s">
        <v>714</v>
      </c>
      <c r="B408" t="s">
        <v>1361</v>
      </c>
      <c r="C408" t="s">
        <v>953</v>
      </c>
      <c r="D408" s="306">
        <v>40000</v>
      </c>
      <c r="E408" s="113">
        <v>0</v>
      </c>
      <c r="F408" s="306">
        <v>10940</v>
      </c>
      <c r="G408" s="306">
        <v>12556</v>
      </c>
      <c r="H408" s="306">
        <v>12556</v>
      </c>
      <c r="I408" s="306">
        <v>12556</v>
      </c>
      <c r="J408" s="337"/>
    </row>
    <row r="409" spans="1:10" hidden="1">
      <c r="A409" s="303" t="s">
        <v>715</v>
      </c>
      <c r="B409" t="s">
        <v>1362</v>
      </c>
      <c r="C409" t="s">
        <v>953</v>
      </c>
      <c r="D409" s="306">
        <v>49542</v>
      </c>
      <c r="E409" s="113">
        <v>0</v>
      </c>
      <c r="F409" s="306">
        <v>12635</v>
      </c>
      <c r="G409" s="306">
        <v>15551</v>
      </c>
      <c r="H409" s="306">
        <v>15551</v>
      </c>
      <c r="I409" s="306">
        <v>15551</v>
      </c>
      <c r="J409" s="337"/>
    </row>
    <row r="410" spans="1:10" hidden="1">
      <c r="A410" s="303" t="s">
        <v>716</v>
      </c>
      <c r="B410" t="s">
        <v>1363</v>
      </c>
      <c r="C410" t="s">
        <v>953</v>
      </c>
      <c r="D410" s="306">
        <v>44800</v>
      </c>
      <c r="E410" s="113">
        <v>0</v>
      </c>
      <c r="F410" s="306">
        <v>11792</v>
      </c>
      <c r="G410" s="306">
        <v>14063</v>
      </c>
      <c r="H410" s="306">
        <v>14063</v>
      </c>
      <c r="I410" s="306">
        <v>14063</v>
      </c>
      <c r="J410" s="337"/>
    </row>
    <row r="411" spans="1:10" hidden="1">
      <c r="A411" s="334" t="s">
        <v>717</v>
      </c>
      <c r="B411" s="304" t="s">
        <v>925</v>
      </c>
      <c r="C411" s="304" t="s">
        <v>953</v>
      </c>
      <c r="D411" s="306">
        <v>58828</v>
      </c>
      <c r="E411" s="113">
        <v>0</v>
      </c>
      <c r="F411" s="306">
        <v>14284</v>
      </c>
      <c r="G411" s="306">
        <v>18466</v>
      </c>
      <c r="H411" s="306">
        <v>18466</v>
      </c>
      <c r="I411" s="306">
        <v>18466</v>
      </c>
      <c r="J411" s="337"/>
    </row>
    <row r="412" spans="1:10" hidden="1">
      <c r="A412" s="303" t="s">
        <v>718</v>
      </c>
      <c r="B412" t="s">
        <v>925</v>
      </c>
      <c r="C412" t="s">
        <v>953</v>
      </c>
      <c r="D412" s="306">
        <v>55800</v>
      </c>
      <c r="E412" s="113">
        <v>0</v>
      </c>
      <c r="F412" s="306">
        <v>13746</v>
      </c>
      <c r="G412" s="306">
        <v>17516</v>
      </c>
      <c r="H412" s="306">
        <v>17516</v>
      </c>
      <c r="I412" s="306">
        <v>17516</v>
      </c>
      <c r="J412" s="337"/>
    </row>
    <row r="413" spans="1:10" hidden="1">
      <c r="A413" s="334" t="s">
        <v>719</v>
      </c>
      <c r="B413" s="304" t="s">
        <v>925</v>
      </c>
      <c r="C413" s="304" t="s">
        <v>953</v>
      </c>
      <c r="D413" s="306">
        <v>57170</v>
      </c>
      <c r="E413" s="113">
        <v>0</v>
      </c>
      <c r="F413" s="306">
        <v>13989</v>
      </c>
      <c r="G413" s="306">
        <v>17946</v>
      </c>
      <c r="H413" s="306">
        <v>17946</v>
      </c>
      <c r="I413" s="306">
        <v>17946</v>
      </c>
      <c r="J413" s="337"/>
    </row>
    <row r="414" spans="1:10" hidden="1">
      <c r="A414" s="303" t="s">
        <v>721</v>
      </c>
      <c r="B414" t="s">
        <v>925</v>
      </c>
      <c r="C414" t="s">
        <v>953</v>
      </c>
      <c r="D414" s="306">
        <v>65650</v>
      </c>
      <c r="E414" s="113">
        <v>0</v>
      </c>
      <c r="F414" s="306">
        <v>15495</v>
      </c>
      <c r="G414" s="306">
        <v>20608</v>
      </c>
      <c r="H414" s="306">
        <v>20608</v>
      </c>
      <c r="I414" s="306">
        <v>20608</v>
      </c>
      <c r="J414" s="337"/>
    </row>
    <row r="415" spans="1:10" hidden="1">
      <c r="A415" s="303" t="s">
        <v>722</v>
      </c>
      <c r="B415" t="s">
        <v>1365</v>
      </c>
      <c r="C415" t="s">
        <v>951</v>
      </c>
      <c r="D415" s="306">
        <v>58954</v>
      </c>
      <c r="E415" s="113">
        <v>0</v>
      </c>
      <c r="F415" s="306">
        <v>14260</v>
      </c>
      <c r="G415" s="306">
        <v>18506</v>
      </c>
      <c r="H415" s="306">
        <v>18506</v>
      </c>
      <c r="I415" s="306">
        <v>18506</v>
      </c>
      <c r="J415" s="337"/>
    </row>
    <row r="416" spans="1:10" hidden="1">
      <c r="A416" s="303" t="s">
        <v>723</v>
      </c>
      <c r="B416" t="s">
        <v>1366</v>
      </c>
      <c r="C416" t="s">
        <v>953</v>
      </c>
      <c r="D416" s="306">
        <v>58954</v>
      </c>
      <c r="E416" s="113">
        <v>0</v>
      </c>
      <c r="F416" s="306">
        <v>14306</v>
      </c>
      <c r="G416" s="306">
        <v>18506</v>
      </c>
      <c r="H416" s="306">
        <v>18506</v>
      </c>
      <c r="I416" s="306">
        <v>18506</v>
      </c>
      <c r="J416" s="337"/>
    </row>
    <row r="417" spans="1:10" hidden="1">
      <c r="A417" s="303" t="s">
        <v>724</v>
      </c>
      <c r="B417" t="s">
        <v>1367</v>
      </c>
      <c r="C417" t="s">
        <v>953</v>
      </c>
      <c r="D417" s="306">
        <v>37696</v>
      </c>
      <c r="E417" s="113">
        <v>0</v>
      </c>
      <c r="F417" s="306">
        <v>10531</v>
      </c>
      <c r="G417" s="306">
        <v>11833</v>
      </c>
      <c r="H417" s="306">
        <v>11833</v>
      </c>
      <c r="I417" s="306">
        <v>11833</v>
      </c>
      <c r="J417" s="337"/>
    </row>
    <row r="418" spans="1:10" hidden="1">
      <c r="A418" s="303" t="s">
        <v>725</v>
      </c>
      <c r="B418" t="s">
        <v>1368</v>
      </c>
      <c r="C418" t="s">
        <v>953</v>
      </c>
      <c r="D418" s="306">
        <v>51322</v>
      </c>
      <c r="E418" s="113">
        <v>0</v>
      </c>
      <c r="F418" s="306">
        <v>12951</v>
      </c>
      <c r="G418" s="306">
        <v>16110</v>
      </c>
      <c r="H418" s="306">
        <v>16110</v>
      </c>
      <c r="I418" s="306">
        <v>16110</v>
      </c>
      <c r="J418" s="337"/>
    </row>
    <row r="419" spans="1:10" hidden="1">
      <c r="A419" s="303" t="s">
        <v>726</v>
      </c>
      <c r="B419" t="s">
        <v>1369</v>
      </c>
      <c r="C419" t="s">
        <v>953</v>
      </c>
      <c r="D419" s="306">
        <v>46304</v>
      </c>
      <c r="E419" s="113">
        <v>0</v>
      </c>
      <c r="F419" s="306">
        <v>12060</v>
      </c>
      <c r="G419" s="306">
        <v>14535</v>
      </c>
      <c r="H419" s="306">
        <v>14535</v>
      </c>
      <c r="I419" s="306">
        <v>14535</v>
      </c>
      <c r="J419" s="337"/>
    </row>
    <row r="420" spans="1:10" hidden="1">
      <c r="A420" s="303" t="s">
        <v>727</v>
      </c>
      <c r="B420" t="s">
        <v>1370</v>
      </c>
      <c r="C420" t="s">
        <v>953</v>
      </c>
      <c r="D420" s="306">
        <v>55110</v>
      </c>
      <c r="E420" s="113">
        <v>0</v>
      </c>
      <c r="F420" s="306">
        <v>13624</v>
      </c>
      <c r="G420" s="306">
        <v>17299</v>
      </c>
      <c r="H420" s="306">
        <v>17299</v>
      </c>
      <c r="I420" s="306">
        <v>17299</v>
      </c>
      <c r="J420" s="337"/>
    </row>
    <row r="421" spans="1:10" hidden="1">
      <c r="A421" s="303" t="s">
        <v>728</v>
      </c>
      <c r="B421" t="s">
        <v>1371</v>
      </c>
      <c r="C421" t="s">
        <v>953</v>
      </c>
      <c r="D421" s="306">
        <v>38282</v>
      </c>
      <c r="E421" s="113">
        <v>0</v>
      </c>
      <c r="F421" s="306">
        <v>10635</v>
      </c>
      <c r="G421" s="306">
        <v>12017</v>
      </c>
      <c r="H421" s="306">
        <v>12017</v>
      </c>
      <c r="I421" s="306">
        <v>12017</v>
      </c>
      <c r="J421" s="337"/>
    </row>
    <row r="422" spans="1:10" hidden="1">
      <c r="A422" s="303" t="s">
        <v>729</v>
      </c>
      <c r="B422" t="s">
        <v>1372</v>
      </c>
      <c r="C422" t="s">
        <v>953</v>
      </c>
      <c r="D422" s="306">
        <v>51438</v>
      </c>
      <c r="E422" s="113">
        <v>0</v>
      </c>
      <c r="F422" s="306">
        <v>12971</v>
      </c>
      <c r="G422" s="306">
        <v>16146</v>
      </c>
      <c r="H422" s="306">
        <v>16146</v>
      </c>
      <c r="I422" s="306">
        <v>16146</v>
      </c>
      <c r="J422" s="337"/>
    </row>
    <row r="423" spans="1:10" hidden="1">
      <c r="A423" s="303" t="s">
        <v>730</v>
      </c>
      <c r="B423" t="s">
        <v>1373</v>
      </c>
      <c r="C423" t="s">
        <v>953</v>
      </c>
      <c r="D423" s="306">
        <v>46080</v>
      </c>
      <c r="E423" s="113">
        <v>0</v>
      </c>
      <c r="F423" s="306">
        <v>12020</v>
      </c>
      <c r="G423" s="306">
        <v>14465</v>
      </c>
      <c r="H423" s="306">
        <v>14465</v>
      </c>
      <c r="I423" s="306">
        <v>14465</v>
      </c>
      <c r="J423" s="337"/>
    </row>
    <row r="424" spans="1:10" hidden="1">
      <c r="A424" s="303" t="s">
        <v>731</v>
      </c>
      <c r="B424" t="s">
        <v>1374</v>
      </c>
      <c r="C424" t="s">
        <v>953</v>
      </c>
      <c r="D424" s="306">
        <v>64812</v>
      </c>
      <c r="E424" s="113">
        <v>0</v>
      </c>
      <c r="F424" s="306">
        <v>15347</v>
      </c>
      <c r="G424" s="306">
        <v>20344</v>
      </c>
      <c r="H424" s="306">
        <v>20344</v>
      </c>
      <c r="I424" s="306">
        <v>20344</v>
      </c>
      <c r="J424" s="337"/>
    </row>
    <row r="425" spans="1:10" hidden="1">
      <c r="A425" s="334" t="s">
        <v>732</v>
      </c>
      <c r="B425" s="304" t="s">
        <v>921</v>
      </c>
      <c r="C425" s="304" t="s">
        <v>953</v>
      </c>
      <c r="D425" s="306">
        <v>51736</v>
      </c>
      <c r="E425" s="113">
        <v>0</v>
      </c>
      <c r="F425" s="306">
        <v>13024</v>
      </c>
      <c r="G425" s="306">
        <v>16240</v>
      </c>
      <c r="H425" s="306">
        <v>16240</v>
      </c>
      <c r="I425" s="306">
        <v>16240</v>
      </c>
      <c r="J425" s="337"/>
    </row>
    <row r="426" spans="1:10" hidden="1">
      <c r="A426" s="303" t="s">
        <v>733</v>
      </c>
      <c r="B426" t="s">
        <v>921</v>
      </c>
      <c r="C426" t="s">
        <v>953</v>
      </c>
      <c r="D426" s="306">
        <v>57752</v>
      </c>
      <c r="E426" s="113">
        <v>0</v>
      </c>
      <c r="F426" s="306">
        <v>14093</v>
      </c>
      <c r="G426" s="306">
        <v>18128</v>
      </c>
      <c r="H426" s="306">
        <v>18128</v>
      </c>
      <c r="I426" s="306">
        <v>18128</v>
      </c>
      <c r="J426" s="337"/>
    </row>
    <row r="427" spans="1:10" hidden="1">
      <c r="A427" s="303" t="s">
        <v>734</v>
      </c>
      <c r="B427" t="s">
        <v>1374</v>
      </c>
      <c r="C427" t="s">
        <v>953</v>
      </c>
      <c r="D427" s="306">
        <v>26150</v>
      </c>
      <c r="E427" s="113">
        <v>0</v>
      </c>
      <c r="F427" s="306">
        <v>8480</v>
      </c>
      <c r="G427" s="306">
        <v>8208</v>
      </c>
      <c r="H427" s="306">
        <v>8208</v>
      </c>
      <c r="I427" s="306">
        <v>8208</v>
      </c>
      <c r="J427" s="337"/>
    </row>
    <row r="428" spans="1:10" hidden="1">
      <c r="A428" s="303" t="s">
        <v>735</v>
      </c>
      <c r="B428" t="s">
        <v>1375</v>
      </c>
      <c r="C428" t="s">
        <v>953</v>
      </c>
      <c r="D428" s="306">
        <v>44276</v>
      </c>
      <c r="E428" s="113">
        <v>0</v>
      </c>
      <c r="F428" s="306">
        <v>11699</v>
      </c>
      <c r="G428" s="306">
        <v>13898</v>
      </c>
      <c r="H428" s="306">
        <v>13898</v>
      </c>
      <c r="I428" s="306">
        <v>13898</v>
      </c>
      <c r="J428" s="337"/>
    </row>
    <row r="429" spans="1:10" hidden="1">
      <c r="A429" s="303" t="s">
        <v>736</v>
      </c>
      <c r="B429" t="s">
        <v>1376</v>
      </c>
      <c r="C429" t="s">
        <v>953</v>
      </c>
      <c r="D429" s="306">
        <v>70000</v>
      </c>
      <c r="E429" s="113">
        <v>0</v>
      </c>
      <c r="F429" s="306">
        <v>16268</v>
      </c>
      <c r="G429" s="306">
        <v>21973</v>
      </c>
      <c r="H429" s="306">
        <v>21973</v>
      </c>
      <c r="I429" s="306">
        <v>21973</v>
      </c>
      <c r="J429" s="337"/>
    </row>
    <row r="430" spans="1:10" hidden="1">
      <c r="A430" s="303" t="s">
        <v>737</v>
      </c>
      <c r="B430" t="s">
        <v>1377</v>
      </c>
      <c r="C430" t="s">
        <v>953</v>
      </c>
      <c r="D430" s="306">
        <v>49782</v>
      </c>
      <c r="E430" s="113">
        <v>0</v>
      </c>
      <c r="F430" s="306">
        <v>12677</v>
      </c>
      <c r="G430" s="306">
        <v>15627</v>
      </c>
      <c r="H430" s="306">
        <v>15627</v>
      </c>
      <c r="I430" s="306">
        <v>15627</v>
      </c>
      <c r="J430" s="337"/>
    </row>
    <row r="431" spans="1:10" hidden="1">
      <c r="A431" s="303" t="s">
        <v>738</v>
      </c>
      <c r="B431" t="s">
        <v>1378</v>
      </c>
      <c r="C431" t="s">
        <v>953</v>
      </c>
      <c r="D431" s="306">
        <v>27040</v>
      </c>
      <c r="E431" s="113">
        <v>0</v>
      </c>
      <c r="F431" s="306">
        <v>8638</v>
      </c>
      <c r="G431" s="306">
        <v>8488</v>
      </c>
      <c r="H431" s="306">
        <v>8488</v>
      </c>
      <c r="I431" s="306">
        <v>8488</v>
      </c>
      <c r="J431" s="337"/>
    </row>
    <row r="432" spans="1:10" hidden="1">
      <c r="A432" s="303" t="s">
        <v>739</v>
      </c>
      <c r="B432" t="s">
        <v>1379</v>
      </c>
      <c r="C432" t="s">
        <v>951</v>
      </c>
      <c r="D432" s="306">
        <v>68508</v>
      </c>
      <c r="E432" s="113">
        <v>0</v>
      </c>
      <c r="F432" s="306">
        <v>15957</v>
      </c>
      <c r="G432" s="306">
        <v>21505</v>
      </c>
      <c r="H432" s="306">
        <v>21505</v>
      </c>
      <c r="I432" s="306">
        <v>21505</v>
      </c>
      <c r="J432" s="337"/>
    </row>
    <row r="433" spans="1:10" hidden="1">
      <c r="A433" s="303" t="s">
        <v>740</v>
      </c>
      <c r="B433" t="s">
        <v>1380</v>
      </c>
      <c r="C433" t="s">
        <v>953</v>
      </c>
      <c r="D433" s="306">
        <v>72576</v>
      </c>
      <c r="E433" s="113">
        <v>0</v>
      </c>
      <c r="F433" s="306">
        <v>16725</v>
      </c>
      <c r="G433" s="306">
        <v>22782</v>
      </c>
      <c r="H433" s="306">
        <v>22782</v>
      </c>
      <c r="I433" s="306">
        <v>22782</v>
      </c>
      <c r="J433" s="337"/>
    </row>
    <row r="434" spans="1:10" hidden="1">
      <c r="A434" s="303" t="s">
        <v>741</v>
      </c>
      <c r="B434" t="s">
        <v>1381</v>
      </c>
      <c r="C434" t="s">
        <v>953</v>
      </c>
      <c r="D434" s="306">
        <v>53939</v>
      </c>
      <c r="E434" s="113">
        <v>0</v>
      </c>
      <c r="F434" s="306">
        <v>13416</v>
      </c>
      <c r="G434" s="306">
        <v>16931</v>
      </c>
      <c r="H434" s="306">
        <v>16931</v>
      </c>
      <c r="I434" s="306">
        <v>16931</v>
      </c>
      <c r="J434" s="337"/>
    </row>
    <row r="435" spans="1:10" hidden="1">
      <c r="A435" s="303" t="s">
        <v>742</v>
      </c>
      <c r="B435" t="s">
        <v>1512</v>
      </c>
      <c r="C435" t="s">
        <v>953</v>
      </c>
      <c r="D435" s="306">
        <v>16514</v>
      </c>
      <c r="E435" s="113">
        <v>0</v>
      </c>
      <c r="F435" s="306">
        <v>6769</v>
      </c>
      <c r="G435" s="306">
        <v>5184</v>
      </c>
      <c r="H435" s="306">
        <v>5184</v>
      </c>
      <c r="I435" s="306">
        <v>5184</v>
      </c>
      <c r="J435" s="337"/>
    </row>
    <row r="436" spans="1:10" hidden="1">
      <c r="A436" s="303" t="s">
        <v>743</v>
      </c>
      <c r="B436" t="s">
        <v>1382</v>
      </c>
      <c r="C436" t="s">
        <v>953</v>
      </c>
      <c r="D436" s="306">
        <v>56800</v>
      </c>
      <c r="E436" s="113">
        <v>0</v>
      </c>
      <c r="F436" s="306">
        <v>13924</v>
      </c>
      <c r="G436" s="306">
        <v>17830</v>
      </c>
      <c r="H436" s="306">
        <v>17830</v>
      </c>
      <c r="I436" s="306">
        <v>17830</v>
      </c>
      <c r="J436" s="337"/>
    </row>
    <row r="437" spans="1:10" hidden="1">
      <c r="A437" s="303" t="s">
        <v>744</v>
      </c>
      <c r="B437" t="s">
        <v>1383</v>
      </c>
      <c r="C437" t="s">
        <v>953</v>
      </c>
      <c r="D437" s="306">
        <v>57348</v>
      </c>
      <c r="E437" s="113">
        <v>0</v>
      </c>
      <c r="F437" s="306">
        <v>14021</v>
      </c>
      <c r="G437" s="306">
        <v>18002</v>
      </c>
      <c r="H437" s="306">
        <v>18002</v>
      </c>
      <c r="I437" s="306">
        <v>18002</v>
      </c>
      <c r="J437" s="337"/>
    </row>
    <row r="438" spans="1:10" hidden="1">
      <c r="A438" s="303" t="s">
        <v>745</v>
      </c>
      <c r="B438" t="s">
        <v>1384</v>
      </c>
      <c r="C438" t="s">
        <v>953</v>
      </c>
      <c r="D438" s="306">
        <v>63000</v>
      </c>
      <c r="E438" s="113">
        <v>0</v>
      </c>
      <c r="F438" s="306">
        <v>15025</v>
      </c>
      <c r="G438" s="306">
        <v>19776</v>
      </c>
      <c r="H438" s="306">
        <v>19776</v>
      </c>
      <c r="I438" s="306">
        <v>19776</v>
      </c>
      <c r="J438" s="337"/>
    </row>
    <row r="439" spans="1:10" hidden="1">
      <c r="A439" s="303" t="s">
        <v>746</v>
      </c>
      <c r="B439" t="s">
        <v>1385</v>
      </c>
      <c r="C439" t="s">
        <v>953</v>
      </c>
      <c r="D439" s="306">
        <v>67229</v>
      </c>
      <c r="E439" s="113">
        <v>0</v>
      </c>
      <c r="F439" s="306">
        <v>15776</v>
      </c>
      <c r="G439" s="306">
        <v>21103</v>
      </c>
      <c r="H439" s="306">
        <v>21103</v>
      </c>
      <c r="I439" s="306">
        <v>21103</v>
      </c>
      <c r="J439" s="337"/>
    </row>
    <row r="440" spans="1:10" hidden="1">
      <c r="A440" s="303" t="s">
        <v>747</v>
      </c>
      <c r="B440" t="s">
        <v>1386</v>
      </c>
      <c r="C440" t="s">
        <v>953</v>
      </c>
      <c r="D440" s="306">
        <v>44880</v>
      </c>
      <c r="E440" s="113">
        <v>0</v>
      </c>
      <c r="F440" s="306">
        <v>11807</v>
      </c>
      <c r="G440" s="306">
        <v>14088</v>
      </c>
      <c r="H440" s="306">
        <v>14088</v>
      </c>
      <c r="I440" s="306">
        <v>14088</v>
      </c>
      <c r="J440" s="337"/>
    </row>
    <row r="441" spans="1:10" hidden="1">
      <c r="A441" s="303" t="s">
        <v>750</v>
      </c>
      <c r="B441" t="s">
        <v>1389</v>
      </c>
      <c r="C441" t="s">
        <v>953</v>
      </c>
      <c r="D441" s="306">
        <v>33224</v>
      </c>
      <c r="E441" s="113">
        <v>0</v>
      </c>
      <c r="F441" s="306">
        <v>9737</v>
      </c>
      <c r="G441" s="306">
        <v>10429</v>
      </c>
      <c r="H441" s="306">
        <v>10429</v>
      </c>
      <c r="I441" s="306">
        <v>10429</v>
      </c>
      <c r="J441" s="337"/>
    </row>
    <row r="442" spans="1:10" hidden="1">
      <c r="A442" s="303" t="s">
        <v>751</v>
      </c>
      <c r="B442" t="s">
        <v>1390</v>
      </c>
      <c r="C442" t="s">
        <v>953</v>
      </c>
      <c r="D442" s="306">
        <v>48894</v>
      </c>
      <c r="E442" s="113">
        <v>0</v>
      </c>
      <c r="F442" s="306">
        <v>12520</v>
      </c>
      <c r="G442" s="306">
        <v>15348</v>
      </c>
      <c r="H442" s="306">
        <v>15348</v>
      </c>
      <c r="I442" s="306">
        <v>15348</v>
      </c>
      <c r="J442" s="337"/>
    </row>
    <row r="443" spans="1:10" hidden="1">
      <c r="A443" s="303" t="s">
        <v>752</v>
      </c>
      <c r="B443" t="s">
        <v>1391</v>
      </c>
      <c r="C443" t="s">
        <v>953</v>
      </c>
      <c r="D443" s="306">
        <v>32262</v>
      </c>
      <c r="E443" s="113">
        <v>0</v>
      </c>
      <c r="F443" s="306">
        <v>9566</v>
      </c>
      <c r="G443" s="306">
        <v>10127</v>
      </c>
      <c r="H443" s="306">
        <v>10127</v>
      </c>
      <c r="I443" s="306">
        <v>10127</v>
      </c>
      <c r="J443" s="337"/>
    </row>
    <row r="444" spans="1:10" hidden="1">
      <c r="A444" s="303" t="s">
        <v>753</v>
      </c>
      <c r="B444" t="s">
        <v>921</v>
      </c>
      <c r="C444" t="s">
        <v>953</v>
      </c>
      <c r="D444" s="306">
        <v>41362</v>
      </c>
      <c r="E444" s="113">
        <v>0</v>
      </c>
      <c r="F444" s="306">
        <v>11182</v>
      </c>
      <c r="G444" s="306">
        <v>12984</v>
      </c>
      <c r="H444" s="306">
        <v>12984</v>
      </c>
      <c r="I444" s="306">
        <v>12984</v>
      </c>
      <c r="J444" s="337"/>
    </row>
    <row r="445" spans="1:10" hidden="1">
      <c r="A445" s="303" t="s">
        <v>754</v>
      </c>
      <c r="B445" t="s">
        <v>921</v>
      </c>
      <c r="C445" t="s">
        <v>953</v>
      </c>
      <c r="D445" s="306">
        <v>67280</v>
      </c>
      <c r="E445" s="113">
        <v>0</v>
      </c>
      <c r="F445" s="306">
        <v>15785</v>
      </c>
      <c r="G445" s="306">
        <v>21119</v>
      </c>
      <c r="H445" s="306">
        <v>21119</v>
      </c>
      <c r="I445" s="306">
        <v>21119</v>
      </c>
      <c r="J445" s="337"/>
    </row>
    <row r="446" spans="1:10" hidden="1">
      <c r="A446" s="303" t="s">
        <v>755</v>
      </c>
      <c r="B446" t="s">
        <v>921</v>
      </c>
      <c r="C446" t="s">
        <v>953</v>
      </c>
      <c r="D446" s="306">
        <v>53146</v>
      </c>
      <c r="E446" s="113">
        <v>0</v>
      </c>
      <c r="F446" s="306">
        <v>13275</v>
      </c>
      <c r="G446" s="306">
        <v>16683</v>
      </c>
      <c r="H446" s="306">
        <v>16683</v>
      </c>
      <c r="I446" s="306">
        <v>16683</v>
      </c>
      <c r="J446" s="337"/>
    </row>
    <row r="447" spans="1:10" hidden="1">
      <c r="A447" s="303" t="s">
        <v>756</v>
      </c>
      <c r="B447" t="s">
        <v>921</v>
      </c>
      <c r="C447" t="s">
        <v>953</v>
      </c>
      <c r="D447" s="306">
        <v>63390</v>
      </c>
      <c r="E447" s="113">
        <v>0</v>
      </c>
      <c r="F447" s="306">
        <v>15094</v>
      </c>
      <c r="G447" s="306">
        <v>19898</v>
      </c>
      <c r="H447" s="306">
        <v>19898</v>
      </c>
      <c r="I447" s="306">
        <v>19898</v>
      </c>
      <c r="J447" s="337"/>
    </row>
    <row r="448" spans="1:10" hidden="1">
      <c r="A448" s="303" t="s">
        <v>757</v>
      </c>
      <c r="B448" t="s">
        <v>1029</v>
      </c>
      <c r="C448" t="s">
        <v>953</v>
      </c>
      <c r="D448" s="306">
        <v>72662</v>
      </c>
      <c r="E448" s="113">
        <v>0</v>
      </c>
      <c r="F448" s="306">
        <v>16741</v>
      </c>
      <c r="G448" s="306">
        <v>22809</v>
      </c>
      <c r="H448" s="306">
        <v>22809</v>
      </c>
      <c r="I448" s="306">
        <v>22809</v>
      </c>
      <c r="J448" s="337"/>
    </row>
    <row r="449" spans="1:10" hidden="1">
      <c r="A449" s="303" t="s">
        <v>758</v>
      </c>
      <c r="B449" t="s">
        <v>1392</v>
      </c>
      <c r="C449" t="s">
        <v>953</v>
      </c>
      <c r="D449" s="306">
        <v>25280</v>
      </c>
      <c r="E449" s="113">
        <v>0</v>
      </c>
      <c r="F449" s="306">
        <v>8326</v>
      </c>
      <c r="G449" s="306">
        <v>7935</v>
      </c>
      <c r="H449" s="306">
        <v>7935</v>
      </c>
      <c r="I449" s="306">
        <v>7935</v>
      </c>
      <c r="J449" s="337"/>
    </row>
    <row r="450" spans="1:10" hidden="1">
      <c r="A450" s="303" t="s">
        <v>759</v>
      </c>
      <c r="B450" t="s">
        <v>1393</v>
      </c>
      <c r="C450" t="s">
        <v>953</v>
      </c>
      <c r="D450" s="306">
        <v>31008</v>
      </c>
      <c r="E450" s="113">
        <v>0</v>
      </c>
      <c r="F450" s="306">
        <v>9343</v>
      </c>
      <c r="G450" s="306">
        <v>9733</v>
      </c>
      <c r="H450" s="306">
        <v>9733</v>
      </c>
      <c r="I450" s="306">
        <v>9733</v>
      </c>
      <c r="J450" s="337"/>
    </row>
    <row r="451" spans="1:10" hidden="1">
      <c r="A451" s="303" t="s">
        <v>762</v>
      </c>
      <c r="B451" t="s">
        <v>1396</v>
      </c>
      <c r="C451" t="s">
        <v>953</v>
      </c>
      <c r="D451" s="306">
        <v>32496</v>
      </c>
      <c r="E451" s="113">
        <v>0</v>
      </c>
      <c r="F451" s="306">
        <v>9607</v>
      </c>
      <c r="G451" s="306">
        <v>10200</v>
      </c>
      <c r="H451" s="306">
        <v>10200</v>
      </c>
      <c r="I451" s="306">
        <v>10200</v>
      </c>
      <c r="J451" s="337"/>
    </row>
    <row r="452" spans="1:10" hidden="1">
      <c r="A452" s="303" t="s">
        <v>763</v>
      </c>
      <c r="B452" t="s">
        <v>1397</v>
      </c>
      <c r="C452" t="s">
        <v>953</v>
      </c>
      <c r="D452" s="306">
        <v>35716</v>
      </c>
      <c r="E452" s="113">
        <v>0</v>
      </c>
      <c r="F452" s="306">
        <v>10179</v>
      </c>
      <c r="G452" s="306">
        <v>11211</v>
      </c>
      <c r="H452" s="306">
        <v>11211</v>
      </c>
      <c r="I452" s="306">
        <v>11211</v>
      </c>
      <c r="J452" s="337"/>
    </row>
    <row r="453" spans="1:10" hidden="1">
      <c r="A453" s="303" t="s">
        <v>764</v>
      </c>
      <c r="B453" t="s">
        <v>1398</v>
      </c>
      <c r="C453" t="s">
        <v>953</v>
      </c>
      <c r="D453" s="306">
        <v>37890</v>
      </c>
      <c r="E453" s="113">
        <v>0</v>
      </c>
      <c r="F453" s="306">
        <v>10565</v>
      </c>
      <c r="G453" s="306">
        <v>11894</v>
      </c>
      <c r="H453" s="306">
        <v>11894</v>
      </c>
      <c r="I453" s="306">
        <v>11894</v>
      </c>
      <c r="J453" s="337"/>
    </row>
    <row r="454" spans="1:10" hidden="1">
      <c r="A454" s="303" t="s">
        <v>765</v>
      </c>
      <c r="B454" t="s">
        <v>1399</v>
      </c>
      <c r="C454" t="s">
        <v>953</v>
      </c>
      <c r="D454" s="306">
        <v>49810</v>
      </c>
      <c r="E454" s="113">
        <v>0</v>
      </c>
      <c r="F454" s="306">
        <v>12682</v>
      </c>
      <c r="G454" s="306">
        <v>15635</v>
      </c>
      <c r="H454" s="306">
        <v>15635</v>
      </c>
      <c r="I454" s="306">
        <v>15635</v>
      </c>
      <c r="J454" s="337"/>
    </row>
    <row r="455" spans="1:10" hidden="1">
      <c r="A455" s="303" t="s">
        <v>766</v>
      </c>
      <c r="B455" t="s">
        <v>1400</v>
      </c>
      <c r="C455" t="s">
        <v>953</v>
      </c>
      <c r="D455" s="306">
        <v>49248</v>
      </c>
      <c r="E455" s="113">
        <v>0</v>
      </c>
      <c r="F455" s="306">
        <v>12582</v>
      </c>
      <c r="G455" s="306">
        <v>15459</v>
      </c>
      <c r="H455" s="306">
        <v>15459</v>
      </c>
      <c r="I455" s="306">
        <v>15459</v>
      </c>
      <c r="J455" s="337"/>
    </row>
    <row r="456" spans="1:10" hidden="1">
      <c r="A456" s="303" t="s">
        <v>767</v>
      </c>
      <c r="B456" t="s">
        <v>1401</v>
      </c>
      <c r="C456" t="s">
        <v>953</v>
      </c>
      <c r="D456" s="306">
        <v>61770</v>
      </c>
      <c r="E456" s="113">
        <v>0</v>
      </c>
      <c r="F456" s="306">
        <v>14806</v>
      </c>
      <c r="G456" s="306">
        <v>19390</v>
      </c>
      <c r="H456" s="306">
        <v>19390</v>
      </c>
      <c r="I456" s="306">
        <v>19390</v>
      </c>
      <c r="J456" s="337"/>
    </row>
    <row r="457" spans="1:10" hidden="1">
      <c r="A457" s="303" t="s">
        <v>769</v>
      </c>
      <c r="B457" t="s">
        <v>1402</v>
      </c>
      <c r="C457" t="s">
        <v>951</v>
      </c>
      <c r="D457" s="306">
        <v>71256</v>
      </c>
      <c r="E457" s="113">
        <v>0</v>
      </c>
      <c r="F457" s="306">
        <v>16445</v>
      </c>
      <c r="G457" s="306">
        <v>22367</v>
      </c>
      <c r="H457" s="306">
        <v>22367</v>
      </c>
      <c r="I457" s="306">
        <v>22367</v>
      </c>
      <c r="J457" s="337"/>
    </row>
    <row r="458" spans="1:10" hidden="1">
      <c r="A458" s="303" t="s">
        <v>770</v>
      </c>
      <c r="B458" t="s">
        <v>1403</v>
      </c>
      <c r="C458" t="s">
        <v>951</v>
      </c>
      <c r="D458" s="306">
        <v>42198</v>
      </c>
      <c r="E458" s="113">
        <v>0</v>
      </c>
      <c r="F458" s="306">
        <v>11284</v>
      </c>
      <c r="G458" s="306">
        <v>13246</v>
      </c>
      <c r="H458" s="306">
        <v>13246</v>
      </c>
      <c r="I458" s="306">
        <v>13246</v>
      </c>
      <c r="J458" s="337"/>
    </row>
    <row r="459" spans="1:10" hidden="1">
      <c r="A459" s="303" t="s">
        <v>771</v>
      </c>
      <c r="B459" t="s">
        <v>1404</v>
      </c>
      <c r="C459" t="s">
        <v>951</v>
      </c>
      <c r="D459" s="306">
        <v>71976</v>
      </c>
      <c r="E459" s="113">
        <v>0</v>
      </c>
      <c r="F459" s="306">
        <v>16573</v>
      </c>
      <c r="G459" s="306">
        <v>22593</v>
      </c>
      <c r="H459" s="306">
        <v>22593</v>
      </c>
      <c r="I459" s="306">
        <v>22593</v>
      </c>
      <c r="J459" s="337"/>
    </row>
    <row r="460" spans="1:10" hidden="1">
      <c r="A460" s="303" t="s">
        <v>772</v>
      </c>
      <c r="B460" t="s">
        <v>1405</v>
      </c>
      <c r="C460" t="s">
        <v>951</v>
      </c>
      <c r="D460" s="306">
        <v>48642</v>
      </c>
      <c r="E460" s="113">
        <v>0</v>
      </c>
      <c r="F460" s="306">
        <v>12429</v>
      </c>
      <c r="G460" s="306">
        <v>15269</v>
      </c>
      <c r="H460" s="306">
        <v>15269</v>
      </c>
      <c r="I460" s="306">
        <v>15269</v>
      </c>
      <c r="J460" s="337"/>
    </row>
    <row r="461" spans="1:10" hidden="1">
      <c r="A461" s="303" t="s">
        <v>773</v>
      </c>
      <c r="B461" t="s">
        <v>1406</v>
      </c>
      <c r="C461" t="s">
        <v>951</v>
      </c>
      <c r="D461" s="306">
        <v>60156</v>
      </c>
      <c r="E461" s="113">
        <v>0</v>
      </c>
      <c r="F461" s="306">
        <v>14474</v>
      </c>
      <c r="G461" s="306">
        <v>18883</v>
      </c>
      <c r="H461" s="306">
        <v>18883</v>
      </c>
      <c r="I461" s="306">
        <v>18883</v>
      </c>
      <c r="J461" s="337"/>
    </row>
    <row r="462" spans="1:10" hidden="1">
      <c r="A462" s="303" t="s">
        <v>774</v>
      </c>
      <c r="B462" t="s">
        <v>1407</v>
      </c>
      <c r="C462" t="s">
        <v>953</v>
      </c>
      <c r="D462" s="306">
        <v>51570</v>
      </c>
      <c r="E462" s="113">
        <v>0</v>
      </c>
      <c r="F462" s="306">
        <v>12995</v>
      </c>
      <c r="G462" s="306">
        <v>16188</v>
      </c>
      <c r="H462" s="306">
        <v>16188</v>
      </c>
      <c r="I462" s="306">
        <v>16188</v>
      </c>
      <c r="J462" s="337"/>
    </row>
    <row r="463" spans="1:10" hidden="1">
      <c r="A463" s="303" t="s">
        <v>808</v>
      </c>
      <c r="B463" t="s">
        <v>1434</v>
      </c>
      <c r="C463" t="s">
        <v>953</v>
      </c>
      <c r="D463" s="306">
        <v>37374</v>
      </c>
      <c r="E463" s="113">
        <v>0</v>
      </c>
      <c r="F463" s="306">
        <v>10474</v>
      </c>
      <c r="G463" s="306">
        <v>11732</v>
      </c>
      <c r="H463" s="306">
        <v>11732</v>
      </c>
      <c r="I463" s="306">
        <v>11732</v>
      </c>
      <c r="J463" s="337"/>
    </row>
    <row r="464" spans="1:10" hidden="1">
      <c r="A464" s="303" t="s">
        <v>809</v>
      </c>
      <c r="B464" t="s">
        <v>1435</v>
      </c>
      <c r="C464" t="s">
        <v>953</v>
      </c>
      <c r="D464" s="306">
        <v>68496</v>
      </c>
      <c r="E464" s="113">
        <v>0</v>
      </c>
      <c r="F464" s="306">
        <v>16001</v>
      </c>
      <c r="G464" s="306">
        <v>21501</v>
      </c>
      <c r="H464" s="306">
        <v>21501</v>
      </c>
      <c r="I464" s="306">
        <v>21501</v>
      </c>
      <c r="J464" s="337"/>
    </row>
    <row r="465" spans="1:10" hidden="1">
      <c r="A465" s="303" t="s">
        <v>810</v>
      </c>
      <c r="B465" t="s">
        <v>1436</v>
      </c>
      <c r="C465" t="s">
        <v>953</v>
      </c>
      <c r="D465" s="306">
        <v>79036</v>
      </c>
      <c r="E465" s="113">
        <v>0</v>
      </c>
      <c r="F465" s="306">
        <v>17873</v>
      </c>
      <c r="G465" s="306">
        <v>24809</v>
      </c>
      <c r="H465" s="306">
        <v>24809</v>
      </c>
      <c r="I465" s="306">
        <v>24809</v>
      </c>
      <c r="J465" s="337"/>
    </row>
    <row r="466" spans="1:10" hidden="1">
      <c r="A466" s="303" t="s">
        <v>811</v>
      </c>
      <c r="B466" t="s">
        <v>1437</v>
      </c>
      <c r="C466" t="s">
        <v>953</v>
      </c>
      <c r="D466" s="306">
        <v>73150</v>
      </c>
      <c r="E466" s="113">
        <v>0</v>
      </c>
      <c r="F466" s="306">
        <v>16827</v>
      </c>
      <c r="G466" s="306">
        <v>22962</v>
      </c>
      <c r="H466" s="306">
        <v>22962</v>
      </c>
      <c r="I466" s="306">
        <v>22962</v>
      </c>
      <c r="J466" s="337"/>
    </row>
    <row r="467" spans="1:10" hidden="1">
      <c r="A467" s="303" t="s">
        <v>817</v>
      </c>
      <c r="B467" t="s">
        <v>1443</v>
      </c>
      <c r="C467" t="s">
        <v>951</v>
      </c>
      <c r="D467" s="306">
        <v>46400</v>
      </c>
      <c r="E467" s="113">
        <v>0</v>
      </c>
      <c r="F467" s="306">
        <v>12031</v>
      </c>
      <c r="G467" s="306">
        <v>14565</v>
      </c>
      <c r="H467" s="306">
        <v>14565</v>
      </c>
      <c r="I467" s="306">
        <v>14565</v>
      </c>
      <c r="J467" s="337"/>
    </row>
    <row r="468" spans="1:10" hidden="1">
      <c r="A468" s="303" t="s">
        <v>818</v>
      </c>
      <c r="B468" t="s">
        <v>1444</v>
      </c>
      <c r="C468" t="s">
        <v>953</v>
      </c>
      <c r="D468" s="306">
        <v>47378</v>
      </c>
      <c r="E468" s="113">
        <v>0</v>
      </c>
      <c r="F468" s="306">
        <v>12250</v>
      </c>
      <c r="G468" s="306">
        <v>14872</v>
      </c>
      <c r="H468" s="306">
        <v>14872</v>
      </c>
      <c r="I468" s="306">
        <v>14872</v>
      </c>
      <c r="J468" s="337"/>
    </row>
    <row r="469" spans="1:10" hidden="1">
      <c r="A469" s="303" t="s">
        <v>819</v>
      </c>
      <c r="B469" t="s">
        <v>1445</v>
      </c>
      <c r="C469" t="s">
        <v>953</v>
      </c>
      <c r="D469" s="306">
        <v>40048</v>
      </c>
      <c r="E469" s="113">
        <v>0</v>
      </c>
      <c r="F469" s="306">
        <v>10949</v>
      </c>
      <c r="G469" s="306">
        <v>12571</v>
      </c>
      <c r="H469" s="306">
        <v>12571</v>
      </c>
      <c r="I469" s="306">
        <v>12571</v>
      </c>
      <c r="J469" s="337"/>
    </row>
    <row r="470" spans="1:10" hidden="1">
      <c r="A470" s="303" t="s">
        <v>820</v>
      </c>
      <c r="B470" t="s">
        <v>1446</v>
      </c>
      <c r="C470" t="s">
        <v>953</v>
      </c>
      <c r="D470" s="306">
        <v>51848</v>
      </c>
      <c r="E470" s="113">
        <v>0</v>
      </c>
      <c r="F470" s="306">
        <v>13044</v>
      </c>
      <c r="G470" s="306">
        <v>16275</v>
      </c>
      <c r="H470" s="306">
        <v>16275</v>
      </c>
      <c r="I470" s="306">
        <v>16275</v>
      </c>
      <c r="J470" s="337"/>
    </row>
    <row r="471" spans="1:10" hidden="1">
      <c r="A471" s="303" t="s">
        <v>821</v>
      </c>
      <c r="B471" t="s">
        <v>1447</v>
      </c>
      <c r="C471" t="s">
        <v>953</v>
      </c>
      <c r="D471" s="306">
        <v>67140</v>
      </c>
      <c r="E471" s="113">
        <v>0</v>
      </c>
      <c r="F471" s="306">
        <v>15760</v>
      </c>
      <c r="G471" s="306">
        <v>21075</v>
      </c>
      <c r="H471" s="306">
        <v>21075</v>
      </c>
      <c r="I471" s="306">
        <v>21075</v>
      </c>
      <c r="J471" s="337"/>
    </row>
    <row r="472" spans="1:10" hidden="1">
      <c r="A472" s="303" t="s">
        <v>822</v>
      </c>
      <c r="B472" t="s">
        <v>1448</v>
      </c>
      <c r="C472" t="s">
        <v>954</v>
      </c>
      <c r="D472" s="306">
        <v>14486</v>
      </c>
      <c r="E472" s="113">
        <v>0</v>
      </c>
      <c r="F472" s="306">
        <v>6449</v>
      </c>
      <c r="G472" s="306">
        <v>4547</v>
      </c>
      <c r="H472" s="306">
        <v>4547</v>
      </c>
      <c r="I472" s="306">
        <v>4547</v>
      </c>
      <c r="J472" s="337"/>
    </row>
    <row r="473" spans="1:10" hidden="1">
      <c r="A473" s="303" t="s">
        <v>823</v>
      </c>
      <c r="B473" t="s">
        <v>1449</v>
      </c>
      <c r="C473" t="s">
        <v>953</v>
      </c>
      <c r="D473" s="306">
        <v>46022</v>
      </c>
      <c r="E473" s="113">
        <v>0</v>
      </c>
      <c r="F473" s="306">
        <v>12010</v>
      </c>
      <c r="G473" s="306">
        <v>14446</v>
      </c>
      <c r="H473" s="306">
        <v>14446</v>
      </c>
      <c r="I473" s="306">
        <v>14446</v>
      </c>
      <c r="J473" s="337"/>
    </row>
    <row r="474" spans="1:10" hidden="1">
      <c r="A474" s="303" t="s">
        <v>824</v>
      </c>
      <c r="B474" t="s">
        <v>1450</v>
      </c>
      <c r="C474" t="s">
        <v>953</v>
      </c>
      <c r="D474" s="306">
        <v>50400</v>
      </c>
      <c r="E474" s="113">
        <v>0</v>
      </c>
      <c r="F474" s="306">
        <v>12787</v>
      </c>
      <c r="G474" s="306">
        <v>15821</v>
      </c>
      <c r="H474" s="306">
        <v>15821</v>
      </c>
      <c r="I474" s="306">
        <v>15821</v>
      </c>
      <c r="J474" s="337"/>
    </row>
    <row r="475" spans="1:10" hidden="1">
      <c r="A475" s="303" t="s">
        <v>825</v>
      </c>
      <c r="B475" t="s">
        <v>1451</v>
      </c>
      <c r="C475" t="s">
        <v>953</v>
      </c>
      <c r="D475" s="306">
        <v>62216</v>
      </c>
      <c r="E475" s="113">
        <v>0</v>
      </c>
      <c r="F475" s="306">
        <v>14886</v>
      </c>
      <c r="G475" s="306">
        <v>19530</v>
      </c>
      <c r="H475" s="306">
        <v>19530</v>
      </c>
      <c r="I475" s="306">
        <v>19530</v>
      </c>
      <c r="J475" s="337"/>
    </row>
    <row r="476" spans="1:10" hidden="1">
      <c r="A476" s="303" t="s">
        <v>826</v>
      </c>
      <c r="B476" t="s">
        <v>1452</v>
      </c>
      <c r="C476" t="s">
        <v>953</v>
      </c>
      <c r="D476" s="306">
        <v>70192</v>
      </c>
      <c r="E476" s="113">
        <v>0</v>
      </c>
      <c r="F476" s="306">
        <v>16302</v>
      </c>
      <c r="G476" s="306">
        <v>22033</v>
      </c>
      <c r="H476" s="306">
        <v>22033</v>
      </c>
      <c r="I476" s="306">
        <v>22033</v>
      </c>
      <c r="J476" s="337"/>
    </row>
    <row r="477" spans="1:10" hidden="1">
      <c r="A477" s="303" t="s">
        <v>827</v>
      </c>
      <c r="B477" t="s">
        <v>1453</v>
      </c>
      <c r="C477" t="s">
        <v>953</v>
      </c>
      <c r="D477" s="306">
        <v>87460</v>
      </c>
      <c r="E477" s="113">
        <v>0</v>
      </c>
      <c r="F477" s="306">
        <v>19369</v>
      </c>
      <c r="G477" s="306">
        <v>27454</v>
      </c>
      <c r="H477" s="306">
        <v>27454</v>
      </c>
      <c r="I477" s="306">
        <v>27454</v>
      </c>
      <c r="J477" s="337"/>
    </row>
    <row r="478" spans="1:10" hidden="1">
      <c r="A478" s="303" t="s">
        <v>828</v>
      </c>
      <c r="B478" t="s">
        <v>1454</v>
      </c>
      <c r="C478" t="s">
        <v>951</v>
      </c>
      <c r="D478" s="306">
        <v>71486</v>
      </c>
      <c r="E478" s="113">
        <v>0</v>
      </c>
      <c r="F478" s="306">
        <v>16486</v>
      </c>
      <c r="G478" s="306">
        <v>22439</v>
      </c>
      <c r="H478" s="306">
        <v>22439</v>
      </c>
      <c r="I478" s="306">
        <v>22439</v>
      </c>
      <c r="J478" s="337"/>
    </row>
    <row r="479" spans="1:10" hidden="1">
      <c r="A479" s="303" t="s">
        <v>829</v>
      </c>
      <c r="B479" t="s">
        <v>1455</v>
      </c>
      <c r="C479" t="s">
        <v>953</v>
      </c>
      <c r="D479" s="306">
        <v>43018</v>
      </c>
      <c r="E479" s="113">
        <v>0</v>
      </c>
      <c r="F479" s="306">
        <v>11476</v>
      </c>
      <c r="G479" s="306">
        <v>13503</v>
      </c>
      <c r="H479" s="306">
        <v>13503</v>
      </c>
      <c r="I479" s="306">
        <v>13503</v>
      </c>
      <c r="J479" s="337"/>
    </row>
    <row r="480" spans="1:10" hidden="1">
      <c r="A480" s="303" t="s">
        <v>831</v>
      </c>
      <c r="B480" t="s">
        <v>1456</v>
      </c>
      <c r="C480" t="s">
        <v>953</v>
      </c>
      <c r="D480" s="306">
        <v>63412</v>
      </c>
      <c r="E480" s="113">
        <v>0</v>
      </c>
      <c r="F480" s="306">
        <v>15098</v>
      </c>
      <c r="G480" s="306">
        <v>19905</v>
      </c>
      <c r="H480" s="306">
        <v>19905</v>
      </c>
      <c r="I480" s="306">
        <v>19905</v>
      </c>
      <c r="J480" s="337"/>
    </row>
    <row r="481" spans="1:10" hidden="1">
      <c r="A481" s="303" t="s">
        <v>833</v>
      </c>
      <c r="B481" t="s">
        <v>1457</v>
      </c>
      <c r="C481" t="s">
        <v>953</v>
      </c>
      <c r="D481" s="306">
        <v>57982</v>
      </c>
      <c r="E481" s="113">
        <v>0</v>
      </c>
      <c r="F481" s="306">
        <v>14134</v>
      </c>
      <c r="G481" s="306">
        <v>18201</v>
      </c>
      <c r="H481" s="306">
        <v>18201</v>
      </c>
      <c r="I481" s="306">
        <v>18201</v>
      </c>
      <c r="J481" s="337"/>
    </row>
    <row r="482" spans="1:10" hidden="1">
      <c r="A482" s="303" t="s">
        <v>834</v>
      </c>
      <c r="B482" t="s">
        <v>1458</v>
      </c>
      <c r="C482" t="s">
        <v>953</v>
      </c>
      <c r="D482" s="306">
        <v>73008</v>
      </c>
      <c r="E482" s="113">
        <v>0</v>
      </c>
      <c r="F482" s="306">
        <v>16802</v>
      </c>
      <c r="G482" s="306">
        <v>22917</v>
      </c>
      <c r="H482" s="306">
        <v>22917</v>
      </c>
      <c r="I482" s="306">
        <v>22917</v>
      </c>
      <c r="J482" s="337"/>
    </row>
    <row r="483" spans="1:10" hidden="1">
      <c r="A483" s="303" t="s">
        <v>835</v>
      </c>
      <c r="B483" t="s">
        <v>1459</v>
      </c>
      <c r="C483" t="s">
        <v>953</v>
      </c>
      <c r="D483" s="306">
        <v>87460</v>
      </c>
      <c r="E483" s="113">
        <v>0</v>
      </c>
      <c r="F483" s="306">
        <v>19369</v>
      </c>
      <c r="G483" s="306">
        <v>27454</v>
      </c>
      <c r="H483" s="306">
        <v>27454</v>
      </c>
      <c r="I483" s="306">
        <v>27454</v>
      </c>
      <c r="J483" s="337"/>
    </row>
    <row r="484" spans="1:10" hidden="1">
      <c r="A484" s="303" t="s">
        <v>836</v>
      </c>
      <c r="B484" t="s">
        <v>1460</v>
      </c>
      <c r="C484" t="s">
        <v>953</v>
      </c>
      <c r="D484" s="306">
        <v>68024</v>
      </c>
      <c r="E484" s="113">
        <v>0</v>
      </c>
      <c r="F484" s="306">
        <v>15917</v>
      </c>
      <c r="G484" s="306">
        <v>21353</v>
      </c>
      <c r="H484" s="306">
        <v>21353</v>
      </c>
      <c r="I484" s="306">
        <v>21353</v>
      </c>
      <c r="J484" s="337"/>
    </row>
    <row r="485" spans="1:10" hidden="1">
      <c r="A485" s="303" t="s">
        <v>837</v>
      </c>
      <c r="B485" t="s">
        <v>1461</v>
      </c>
      <c r="C485" t="s">
        <v>953</v>
      </c>
      <c r="D485" s="306">
        <v>85590</v>
      </c>
      <c r="E485" s="113">
        <v>0</v>
      </c>
      <c r="F485" s="306">
        <v>19037</v>
      </c>
      <c r="G485" s="306">
        <v>26867</v>
      </c>
      <c r="H485" s="306">
        <v>26867</v>
      </c>
      <c r="I485" s="306">
        <v>26867</v>
      </c>
      <c r="J485" s="337"/>
    </row>
    <row r="486" spans="1:10" hidden="1">
      <c r="A486" s="303" t="s">
        <v>838</v>
      </c>
      <c r="B486" t="s">
        <v>1462</v>
      </c>
      <c r="C486" t="s">
        <v>953</v>
      </c>
      <c r="D486" s="306">
        <v>106362</v>
      </c>
      <c r="E486" s="113">
        <v>0</v>
      </c>
      <c r="F486" s="306">
        <v>22726</v>
      </c>
      <c r="G486" s="306">
        <v>33387</v>
      </c>
      <c r="H486" s="306">
        <v>33387</v>
      </c>
      <c r="I486" s="306">
        <v>33387</v>
      </c>
      <c r="J486" s="337"/>
    </row>
    <row r="487" spans="1:10" hidden="1">
      <c r="A487" s="303" t="s">
        <v>839</v>
      </c>
      <c r="B487" t="s">
        <v>1463</v>
      </c>
      <c r="C487" t="s">
        <v>953</v>
      </c>
      <c r="D487" s="306">
        <v>101060</v>
      </c>
      <c r="E487" s="113">
        <v>0</v>
      </c>
      <c r="F487" s="306">
        <v>21784</v>
      </c>
      <c r="G487" s="306">
        <v>31723</v>
      </c>
      <c r="H487" s="306">
        <v>31723</v>
      </c>
      <c r="I487" s="306">
        <v>31723</v>
      </c>
      <c r="J487" s="337"/>
    </row>
    <row r="488" spans="1:10" hidden="1">
      <c r="A488" s="303" t="s">
        <v>840</v>
      </c>
      <c r="B488" t="s">
        <v>1464</v>
      </c>
      <c r="C488" t="s">
        <v>951</v>
      </c>
      <c r="D488" s="306">
        <v>104450</v>
      </c>
      <c r="E488" s="113">
        <v>0</v>
      </c>
      <c r="F488" s="306">
        <v>22340</v>
      </c>
      <c r="G488" s="306">
        <v>32787</v>
      </c>
      <c r="H488" s="306">
        <v>32787</v>
      </c>
      <c r="I488" s="306">
        <v>32787</v>
      </c>
      <c r="J488" s="337"/>
    </row>
    <row r="489" spans="1:10" hidden="1">
      <c r="A489" s="303" t="s">
        <v>841</v>
      </c>
      <c r="B489" t="s">
        <v>1465</v>
      </c>
      <c r="C489" t="s">
        <v>951</v>
      </c>
      <c r="D489" s="306">
        <v>91922</v>
      </c>
      <c r="E489" s="113">
        <v>0</v>
      </c>
      <c r="F489" s="306">
        <v>20115</v>
      </c>
      <c r="G489" s="306">
        <v>28854</v>
      </c>
      <c r="H489" s="306">
        <v>28854</v>
      </c>
      <c r="I489" s="306">
        <v>28854</v>
      </c>
      <c r="J489" s="337"/>
    </row>
    <row r="490" spans="1:10" hidden="1">
      <c r="A490" s="303" t="s">
        <v>842</v>
      </c>
      <c r="B490" t="s">
        <v>1466</v>
      </c>
      <c r="C490" t="s">
        <v>953</v>
      </c>
      <c r="D490" s="306">
        <v>98582</v>
      </c>
      <c r="E490" s="113">
        <v>0</v>
      </c>
      <c r="F490" s="306">
        <v>21344</v>
      </c>
      <c r="G490" s="306">
        <v>30945</v>
      </c>
      <c r="H490" s="306">
        <v>30945</v>
      </c>
      <c r="I490" s="306">
        <v>30945</v>
      </c>
      <c r="J490" s="337"/>
    </row>
    <row r="491" spans="1:10" hidden="1">
      <c r="A491" s="303" t="s">
        <v>843</v>
      </c>
      <c r="B491" t="s">
        <v>1467</v>
      </c>
      <c r="C491" t="s">
        <v>951</v>
      </c>
      <c r="D491" s="306">
        <v>86438</v>
      </c>
      <c r="E491" s="113">
        <v>0</v>
      </c>
      <c r="F491" s="306">
        <v>19141</v>
      </c>
      <c r="G491" s="306">
        <v>27133</v>
      </c>
      <c r="H491" s="306">
        <v>27133</v>
      </c>
      <c r="I491" s="306">
        <v>27133</v>
      </c>
      <c r="J491" s="337"/>
    </row>
    <row r="492" spans="1:10" hidden="1">
      <c r="A492" s="303" t="s">
        <v>844</v>
      </c>
      <c r="B492" t="s">
        <v>1468</v>
      </c>
      <c r="C492" t="s">
        <v>951</v>
      </c>
      <c r="D492" s="306">
        <v>118530</v>
      </c>
      <c r="E492" s="113">
        <v>0</v>
      </c>
      <c r="F492" s="306">
        <v>24841</v>
      </c>
      <c r="G492" s="306">
        <v>37207</v>
      </c>
      <c r="H492" s="306">
        <v>37207</v>
      </c>
      <c r="I492" s="306">
        <v>37207</v>
      </c>
      <c r="J492" s="337"/>
    </row>
    <row r="493" spans="1:10" hidden="1">
      <c r="A493" s="303" t="s">
        <v>845</v>
      </c>
      <c r="B493" t="s">
        <v>1469</v>
      </c>
      <c r="C493" t="s">
        <v>951</v>
      </c>
      <c r="D493" s="306">
        <v>93000</v>
      </c>
      <c r="E493" s="113">
        <v>0</v>
      </c>
      <c r="F493" s="306">
        <v>20307</v>
      </c>
      <c r="G493" s="306">
        <v>29193</v>
      </c>
      <c r="H493" s="306">
        <v>29193</v>
      </c>
      <c r="I493" s="306">
        <v>29193</v>
      </c>
      <c r="J493" s="337"/>
    </row>
    <row r="494" spans="1:10" hidden="1">
      <c r="A494" s="303" t="s">
        <v>846</v>
      </c>
      <c r="B494" t="s">
        <v>1470</v>
      </c>
      <c r="C494" t="s">
        <v>953</v>
      </c>
      <c r="D494" s="306">
        <v>83816</v>
      </c>
      <c r="E494" s="113">
        <v>0</v>
      </c>
      <c r="F494" s="306">
        <v>18722</v>
      </c>
      <c r="G494" s="306">
        <v>26310</v>
      </c>
      <c r="H494" s="306">
        <v>26310</v>
      </c>
      <c r="I494" s="306">
        <v>26310</v>
      </c>
      <c r="J494" s="337"/>
    </row>
    <row r="495" spans="1:10" hidden="1">
      <c r="A495" s="303" t="s">
        <v>847</v>
      </c>
      <c r="B495" t="s">
        <v>1471</v>
      </c>
      <c r="C495" t="s">
        <v>951</v>
      </c>
      <c r="D495" s="306">
        <v>74098</v>
      </c>
      <c r="E495" s="113">
        <v>0</v>
      </c>
      <c r="F495" s="306">
        <v>16950</v>
      </c>
      <c r="G495" s="306">
        <v>23259</v>
      </c>
      <c r="H495" s="306">
        <v>23259</v>
      </c>
      <c r="I495" s="306">
        <v>23259</v>
      </c>
      <c r="J495" s="337"/>
    </row>
    <row r="496" spans="1:10" hidden="1">
      <c r="A496" s="303" t="s">
        <v>848</v>
      </c>
      <c r="B496" t="s">
        <v>1472</v>
      </c>
      <c r="C496" t="s">
        <v>953</v>
      </c>
      <c r="D496" s="306">
        <v>87442</v>
      </c>
      <c r="E496" s="113">
        <v>0</v>
      </c>
      <c r="F496" s="306">
        <v>19366</v>
      </c>
      <c r="G496" s="306">
        <v>27448</v>
      </c>
      <c r="H496" s="306">
        <v>27448</v>
      </c>
      <c r="I496" s="306">
        <v>27448</v>
      </c>
      <c r="J496" s="337"/>
    </row>
    <row r="497" spans="1:10" hidden="1">
      <c r="A497" s="303" t="s">
        <v>849</v>
      </c>
      <c r="B497" t="s">
        <v>1473</v>
      </c>
      <c r="C497" t="s">
        <v>953</v>
      </c>
      <c r="D497" s="306">
        <v>75920</v>
      </c>
      <c r="E497" s="113">
        <v>0</v>
      </c>
      <c r="F497" s="306">
        <v>17319</v>
      </c>
      <c r="G497" s="306">
        <v>23831</v>
      </c>
      <c r="H497" s="306">
        <v>23831</v>
      </c>
      <c r="I497" s="306">
        <v>23831</v>
      </c>
      <c r="J497" s="337"/>
    </row>
    <row r="498" spans="1:10" hidden="1">
      <c r="A498" s="303" t="s">
        <v>850</v>
      </c>
      <c r="B498" t="s">
        <v>1474</v>
      </c>
      <c r="C498" t="s">
        <v>951</v>
      </c>
      <c r="D498" s="306">
        <v>105358</v>
      </c>
      <c r="E498" s="113">
        <v>0</v>
      </c>
      <c r="F498" s="306">
        <v>22502</v>
      </c>
      <c r="G498" s="306">
        <v>33072</v>
      </c>
      <c r="H498" s="306">
        <v>33072</v>
      </c>
      <c r="I498" s="306">
        <v>33072</v>
      </c>
      <c r="J498" s="337"/>
    </row>
    <row r="499" spans="1:10" hidden="1">
      <c r="A499" s="303" t="s">
        <v>851</v>
      </c>
      <c r="B499" t="s">
        <v>1475</v>
      </c>
      <c r="C499" t="s">
        <v>953</v>
      </c>
      <c r="D499" s="306">
        <v>87460</v>
      </c>
      <c r="E499" s="113">
        <v>0</v>
      </c>
      <c r="F499" s="306">
        <v>19369</v>
      </c>
      <c r="G499" s="306">
        <v>27454</v>
      </c>
      <c r="H499" s="306">
        <v>27454</v>
      </c>
      <c r="I499" s="306">
        <v>27454</v>
      </c>
      <c r="J499" s="337"/>
    </row>
    <row r="500" spans="1:10" hidden="1">
      <c r="A500" s="303" t="s">
        <v>852</v>
      </c>
      <c r="B500" t="s">
        <v>1476</v>
      </c>
      <c r="C500" t="s">
        <v>953</v>
      </c>
      <c r="D500" s="306">
        <v>75000</v>
      </c>
      <c r="E500" s="113">
        <v>0</v>
      </c>
      <c r="F500" s="306">
        <v>17156</v>
      </c>
      <c r="G500" s="306">
        <v>23543</v>
      </c>
      <c r="H500" s="306">
        <v>23543</v>
      </c>
      <c r="I500" s="306">
        <v>23543</v>
      </c>
      <c r="J500" s="337"/>
    </row>
    <row r="501" spans="1:10" hidden="1">
      <c r="A501" s="303" t="s">
        <v>853</v>
      </c>
      <c r="B501" t="s">
        <v>1477</v>
      </c>
      <c r="C501" t="s">
        <v>951</v>
      </c>
      <c r="D501" s="306">
        <v>98774</v>
      </c>
      <c r="E501" s="113">
        <v>0</v>
      </c>
      <c r="F501" s="306">
        <v>21332</v>
      </c>
      <c r="G501" s="306">
        <v>31005</v>
      </c>
      <c r="H501" s="306">
        <v>31005</v>
      </c>
      <c r="I501" s="306">
        <v>31005</v>
      </c>
      <c r="J501" s="337"/>
    </row>
    <row r="502" spans="1:10" hidden="1">
      <c r="A502" s="303" t="s">
        <v>854</v>
      </c>
      <c r="B502" t="s">
        <v>1478</v>
      </c>
      <c r="C502" t="s">
        <v>953</v>
      </c>
      <c r="D502" s="306">
        <v>87460</v>
      </c>
      <c r="E502" s="113">
        <v>0</v>
      </c>
      <c r="F502" s="306">
        <v>19369</v>
      </c>
      <c r="G502" s="306">
        <v>27454</v>
      </c>
      <c r="H502" s="306">
        <v>27454</v>
      </c>
      <c r="I502" s="306">
        <v>27454</v>
      </c>
      <c r="J502" s="337"/>
    </row>
    <row r="503" spans="1:10" hidden="1">
      <c r="A503" s="303" t="s">
        <v>855</v>
      </c>
      <c r="B503" t="s">
        <v>1479</v>
      </c>
      <c r="C503" t="s">
        <v>953</v>
      </c>
      <c r="D503" s="306">
        <v>88962</v>
      </c>
      <c r="E503" s="113">
        <v>0</v>
      </c>
      <c r="F503" s="306">
        <v>19636</v>
      </c>
      <c r="G503" s="306">
        <v>27925</v>
      </c>
      <c r="H503" s="306">
        <v>27925</v>
      </c>
      <c r="I503" s="306">
        <v>27925</v>
      </c>
      <c r="J503" s="337"/>
    </row>
    <row r="504" spans="1:10" hidden="1">
      <c r="A504" s="303" t="s">
        <v>856</v>
      </c>
      <c r="B504" t="s">
        <v>1480</v>
      </c>
      <c r="C504" t="s">
        <v>953</v>
      </c>
      <c r="D504" s="306">
        <v>79360</v>
      </c>
      <c r="E504" s="113">
        <v>0</v>
      </c>
      <c r="F504" s="306">
        <v>17930</v>
      </c>
      <c r="G504" s="306">
        <v>24911</v>
      </c>
      <c r="H504" s="306">
        <v>24911</v>
      </c>
      <c r="I504" s="306">
        <v>24911</v>
      </c>
      <c r="J504" s="337"/>
    </row>
    <row r="505" spans="1:10" hidden="1">
      <c r="A505" s="303" t="s">
        <v>858</v>
      </c>
      <c r="B505" t="s">
        <v>1482</v>
      </c>
      <c r="C505" t="s">
        <v>953</v>
      </c>
      <c r="D505" s="306">
        <v>100266</v>
      </c>
      <c r="E505" s="113">
        <v>0</v>
      </c>
      <c r="F505" s="306">
        <v>21643</v>
      </c>
      <c r="G505" s="306">
        <v>31473</v>
      </c>
      <c r="H505" s="306">
        <v>31473</v>
      </c>
      <c r="I505" s="306">
        <v>31473</v>
      </c>
      <c r="J505" s="337"/>
    </row>
    <row r="506" spans="1:10" hidden="1">
      <c r="A506" s="303" t="s">
        <v>859</v>
      </c>
      <c r="B506" t="s">
        <v>1483</v>
      </c>
      <c r="C506" t="s">
        <v>953</v>
      </c>
      <c r="D506" s="306">
        <v>52780</v>
      </c>
      <c r="E506" s="113">
        <v>0</v>
      </c>
      <c r="F506" s="306">
        <v>13210</v>
      </c>
      <c r="G506" s="306">
        <v>16568</v>
      </c>
      <c r="H506" s="306">
        <v>16568</v>
      </c>
      <c r="I506" s="306">
        <v>16568</v>
      </c>
      <c r="J506" s="337"/>
    </row>
    <row r="507" spans="1:10" hidden="1">
      <c r="A507" s="303" t="s">
        <v>860</v>
      </c>
      <c r="B507" t="s">
        <v>1484</v>
      </c>
      <c r="C507" t="s">
        <v>953</v>
      </c>
      <c r="D507" s="306">
        <v>43978</v>
      </c>
      <c r="E507" s="113">
        <v>0</v>
      </c>
      <c r="F507" s="306">
        <v>11646</v>
      </c>
      <c r="G507" s="306">
        <v>13805</v>
      </c>
      <c r="H507" s="306">
        <v>13805</v>
      </c>
      <c r="I507" s="306">
        <v>13805</v>
      </c>
      <c r="J507" s="337"/>
    </row>
    <row r="508" spans="1:10" hidden="1">
      <c r="A508" s="303" t="s">
        <v>861</v>
      </c>
      <c r="B508" t="s">
        <v>1485</v>
      </c>
      <c r="C508" t="s">
        <v>953</v>
      </c>
      <c r="D508" s="306">
        <v>54882</v>
      </c>
      <c r="E508" s="113">
        <v>0</v>
      </c>
      <c r="F508" s="306">
        <v>13583</v>
      </c>
      <c r="G508" s="306">
        <v>17227</v>
      </c>
      <c r="H508" s="306">
        <v>17227</v>
      </c>
      <c r="I508" s="306">
        <v>17227</v>
      </c>
      <c r="J508" s="337"/>
    </row>
    <row r="509" spans="1:10" hidden="1">
      <c r="A509" s="303" t="s">
        <v>862</v>
      </c>
      <c r="B509" t="s">
        <v>1486</v>
      </c>
      <c r="C509" t="s">
        <v>951</v>
      </c>
      <c r="D509" s="306">
        <v>100266</v>
      </c>
      <c r="E509" s="113">
        <v>0</v>
      </c>
      <c r="F509" s="306">
        <v>21597</v>
      </c>
      <c r="G509" s="306">
        <v>31473</v>
      </c>
      <c r="H509" s="306">
        <v>31473</v>
      </c>
      <c r="I509" s="306">
        <v>31473</v>
      </c>
      <c r="J509" s="337"/>
    </row>
    <row r="510" spans="1:10" hidden="1">
      <c r="A510" s="303" t="s">
        <v>863</v>
      </c>
      <c r="B510" t="s">
        <v>1487</v>
      </c>
      <c r="C510" t="s">
        <v>951</v>
      </c>
      <c r="D510" s="306">
        <v>73000</v>
      </c>
      <c r="E510" s="113">
        <v>0</v>
      </c>
      <c r="F510" s="306">
        <v>16755</v>
      </c>
      <c r="G510" s="306">
        <v>22915</v>
      </c>
      <c r="H510" s="306">
        <v>22915</v>
      </c>
      <c r="I510" s="306">
        <v>22915</v>
      </c>
      <c r="J510" s="337"/>
    </row>
    <row r="511" spans="1:10" hidden="1">
      <c r="A511" s="303" t="s">
        <v>864</v>
      </c>
      <c r="B511" t="s">
        <v>1488</v>
      </c>
      <c r="C511" t="s">
        <v>951</v>
      </c>
      <c r="D511" s="306">
        <v>106164</v>
      </c>
      <c r="E511" s="113">
        <v>0</v>
      </c>
      <c r="F511" s="306">
        <v>22645</v>
      </c>
      <c r="G511" s="306">
        <v>33325</v>
      </c>
      <c r="H511" s="306">
        <v>33325</v>
      </c>
      <c r="I511" s="306">
        <v>33325</v>
      </c>
      <c r="J511" s="337"/>
    </row>
    <row r="512" spans="1:10" hidden="1">
      <c r="A512" s="303" t="s">
        <v>865</v>
      </c>
      <c r="B512" t="s">
        <v>1489</v>
      </c>
      <c r="C512" t="s">
        <v>951</v>
      </c>
      <c r="D512" s="306">
        <v>90100</v>
      </c>
      <c r="E512" s="113">
        <v>0</v>
      </c>
      <c r="F512" s="306">
        <v>19792</v>
      </c>
      <c r="G512" s="306">
        <v>28282</v>
      </c>
      <c r="H512" s="306">
        <v>28282</v>
      </c>
      <c r="I512" s="306">
        <v>28282</v>
      </c>
      <c r="J512" s="337"/>
    </row>
    <row r="513" spans="1:10" hidden="1">
      <c r="A513" s="303" t="s">
        <v>866</v>
      </c>
      <c r="B513" t="s">
        <v>1490</v>
      </c>
      <c r="C513" t="s">
        <v>951</v>
      </c>
      <c r="D513" s="306">
        <v>96912</v>
      </c>
      <c r="E513" s="113">
        <v>0</v>
      </c>
      <c r="F513" s="306">
        <v>21002</v>
      </c>
      <c r="G513" s="306">
        <v>30421</v>
      </c>
      <c r="H513" s="306">
        <v>30421</v>
      </c>
      <c r="I513" s="306">
        <v>30421</v>
      </c>
      <c r="J513" s="337"/>
    </row>
    <row r="514" spans="1:10" hidden="1">
      <c r="A514" s="303" t="s">
        <v>867</v>
      </c>
      <c r="B514" t="s">
        <v>1491</v>
      </c>
      <c r="C514" t="s">
        <v>953</v>
      </c>
      <c r="D514" s="306">
        <v>68436</v>
      </c>
      <c r="E514" s="113">
        <v>0</v>
      </c>
      <c r="F514" s="306">
        <v>15990</v>
      </c>
      <c r="G514" s="306">
        <v>21482</v>
      </c>
      <c r="H514" s="306">
        <v>21482</v>
      </c>
      <c r="I514" s="306">
        <v>21482</v>
      </c>
      <c r="J514" s="337"/>
    </row>
    <row r="515" spans="1:10" hidden="1">
      <c r="A515" s="303" t="s">
        <v>868</v>
      </c>
      <c r="B515" t="s">
        <v>1492</v>
      </c>
      <c r="C515" t="s">
        <v>951</v>
      </c>
      <c r="D515" s="306">
        <v>105358</v>
      </c>
      <c r="E515" s="113">
        <v>0</v>
      </c>
      <c r="F515" s="306">
        <v>22502</v>
      </c>
      <c r="G515" s="306">
        <v>33072</v>
      </c>
      <c r="H515" s="306">
        <v>33072</v>
      </c>
      <c r="I515" s="306">
        <v>33072</v>
      </c>
      <c r="J515" s="337"/>
    </row>
    <row r="516" spans="1:10" hidden="1">
      <c r="A516" s="303" t="s">
        <v>227</v>
      </c>
      <c r="B516" t="s">
        <v>874</v>
      </c>
      <c r="C516" t="s">
        <v>953</v>
      </c>
      <c r="D516" s="306">
        <v>0</v>
      </c>
      <c r="E516" s="113">
        <v>48.93</v>
      </c>
      <c r="F516" s="306">
        <v>3836</v>
      </c>
      <c r="G516" s="306">
        <v>0</v>
      </c>
      <c r="H516" s="306">
        <v>0</v>
      </c>
      <c r="I516" s="306">
        <v>0</v>
      </c>
      <c r="J516" s="337"/>
    </row>
    <row r="517" spans="1:10" hidden="1">
      <c r="A517" s="303" t="s">
        <v>429</v>
      </c>
      <c r="B517" t="s">
        <v>875</v>
      </c>
      <c r="C517" t="s">
        <v>953</v>
      </c>
      <c r="D517" s="306">
        <v>0</v>
      </c>
      <c r="E517" s="113">
        <v>33.14</v>
      </c>
      <c r="F517" s="306">
        <v>3836</v>
      </c>
      <c r="G517" s="306">
        <v>0</v>
      </c>
      <c r="H517" s="306">
        <v>0</v>
      </c>
      <c r="I517" s="306">
        <v>0</v>
      </c>
      <c r="J517" s="337"/>
    </row>
    <row r="518" spans="1:10" hidden="1">
      <c r="A518" s="303" t="s">
        <v>432</v>
      </c>
      <c r="B518" t="s">
        <v>904</v>
      </c>
      <c r="C518" t="s">
        <v>953</v>
      </c>
      <c r="D518" s="306">
        <v>0</v>
      </c>
      <c r="E518" s="113">
        <v>26.49</v>
      </c>
      <c r="F518" s="306">
        <v>3836</v>
      </c>
      <c r="G518" s="306">
        <v>0</v>
      </c>
      <c r="H518" s="306">
        <v>0</v>
      </c>
      <c r="I518" s="306">
        <v>0</v>
      </c>
      <c r="J518" s="337"/>
    </row>
    <row r="519" spans="1:10" hidden="1">
      <c r="A519" s="303" t="s">
        <v>447</v>
      </c>
      <c r="B519" t="s">
        <v>900</v>
      </c>
      <c r="C519" t="s">
        <v>954</v>
      </c>
      <c r="D519" s="306">
        <v>0</v>
      </c>
      <c r="E519" s="113">
        <v>16.25</v>
      </c>
      <c r="F519" s="306">
        <v>3876</v>
      </c>
      <c r="G519" s="306">
        <v>0</v>
      </c>
      <c r="H519" s="306">
        <v>0</v>
      </c>
      <c r="I519" s="306">
        <v>0</v>
      </c>
      <c r="J519" s="337"/>
    </row>
    <row r="520" spans="1:10" hidden="1">
      <c r="A520" s="303" t="s">
        <v>31</v>
      </c>
      <c r="B520" t="s">
        <v>876</v>
      </c>
      <c r="C520" t="s">
        <v>954</v>
      </c>
      <c r="D520" s="306">
        <v>0</v>
      </c>
      <c r="E520" s="113">
        <v>14.17</v>
      </c>
      <c r="F520" s="306">
        <v>3876</v>
      </c>
      <c r="G520" s="306">
        <v>0</v>
      </c>
      <c r="H520" s="306">
        <v>0</v>
      </c>
      <c r="I520" s="306">
        <v>0</v>
      </c>
      <c r="J520" s="337"/>
    </row>
    <row r="521" spans="1:10" hidden="1">
      <c r="A521" s="303" t="s">
        <v>448</v>
      </c>
      <c r="B521" t="s">
        <v>877</v>
      </c>
      <c r="C521" t="s">
        <v>954</v>
      </c>
      <c r="D521" s="306">
        <v>0</v>
      </c>
      <c r="E521" s="113">
        <v>13.43</v>
      </c>
      <c r="F521" s="306">
        <v>3876</v>
      </c>
      <c r="G521" s="306">
        <v>0</v>
      </c>
      <c r="H521" s="306">
        <v>0</v>
      </c>
      <c r="I521" s="306">
        <v>0</v>
      </c>
      <c r="J521" s="337"/>
    </row>
    <row r="522" spans="1:10" hidden="1">
      <c r="A522" s="303" t="s">
        <v>524</v>
      </c>
      <c r="B522" t="s">
        <v>905</v>
      </c>
      <c r="C522" t="s">
        <v>953</v>
      </c>
      <c r="D522" s="306">
        <v>0</v>
      </c>
      <c r="E522" s="113">
        <v>16.600000000000001</v>
      </c>
      <c r="F522" s="306">
        <v>3836</v>
      </c>
      <c r="G522" s="306">
        <v>0</v>
      </c>
      <c r="H522" s="306">
        <v>0</v>
      </c>
      <c r="I522" s="306">
        <v>0</v>
      </c>
      <c r="J522" s="337"/>
    </row>
    <row r="523" spans="1:10" hidden="1">
      <c r="A523" s="303" t="s">
        <v>530</v>
      </c>
      <c r="B523" t="s">
        <v>930</v>
      </c>
      <c r="C523" t="s">
        <v>953</v>
      </c>
      <c r="D523" s="306">
        <v>0</v>
      </c>
      <c r="E523" s="113">
        <v>28.52</v>
      </c>
      <c r="F523" s="306">
        <v>3836</v>
      </c>
      <c r="G523" s="306">
        <v>0</v>
      </c>
      <c r="H523" s="306">
        <v>0</v>
      </c>
      <c r="I523" s="306">
        <v>0</v>
      </c>
      <c r="J523" s="337"/>
    </row>
    <row r="524" spans="1:10" hidden="1">
      <c r="A524" s="303" t="s">
        <v>636</v>
      </c>
      <c r="B524" t="s">
        <v>879</v>
      </c>
      <c r="C524" t="s">
        <v>953</v>
      </c>
      <c r="D524" s="306">
        <v>0</v>
      </c>
      <c r="E524" s="113">
        <v>30.26</v>
      </c>
      <c r="F524" s="306">
        <v>3836</v>
      </c>
      <c r="G524" s="306">
        <v>0</v>
      </c>
      <c r="H524" s="306">
        <v>0</v>
      </c>
      <c r="I524" s="306">
        <v>0</v>
      </c>
      <c r="J524" s="337"/>
    </row>
    <row r="525" spans="1:10" hidden="1">
      <c r="A525" s="303" t="s">
        <v>65</v>
      </c>
      <c r="B525" t="s">
        <v>907</v>
      </c>
      <c r="C525" t="s">
        <v>953</v>
      </c>
      <c r="D525" s="306">
        <v>0</v>
      </c>
      <c r="E525" s="113">
        <v>10</v>
      </c>
      <c r="F525" s="306">
        <v>3836</v>
      </c>
      <c r="G525" s="306">
        <v>0</v>
      </c>
      <c r="H525" s="306">
        <v>0</v>
      </c>
      <c r="I525" s="306">
        <v>0</v>
      </c>
      <c r="J525" s="337"/>
    </row>
    <row r="526" spans="1:10">
      <c r="A526" s="303" t="s">
        <v>32</v>
      </c>
      <c r="B526" t="s">
        <v>880</v>
      </c>
      <c r="C526" t="s">
        <v>952</v>
      </c>
      <c r="D526" s="306">
        <v>0</v>
      </c>
      <c r="E526" s="113">
        <v>13.53</v>
      </c>
      <c r="F526" s="306">
        <v>3610</v>
      </c>
      <c r="G526" s="306">
        <v>0</v>
      </c>
      <c r="H526" s="306">
        <v>0</v>
      </c>
      <c r="I526" s="306">
        <v>0</v>
      </c>
      <c r="J526" s="337"/>
    </row>
    <row r="527" spans="1:10">
      <c r="A527" s="303" t="s">
        <v>73</v>
      </c>
      <c r="B527" t="s">
        <v>881</v>
      </c>
      <c r="C527" t="s">
        <v>952</v>
      </c>
      <c r="D527" s="306">
        <v>0</v>
      </c>
      <c r="E527" s="113">
        <v>14.91</v>
      </c>
      <c r="F527" s="306">
        <v>3610</v>
      </c>
      <c r="G527" s="306">
        <v>0</v>
      </c>
      <c r="H527" s="306">
        <v>0</v>
      </c>
      <c r="I527" s="306">
        <v>0</v>
      </c>
      <c r="J527" s="337"/>
    </row>
    <row r="528" spans="1:10">
      <c r="A528" s="303" t="s">
        <v>37</v>
      </c>
      <c r="B528" t="s">
        <v>882</v>
      </c>
      <c r="C528" t="s">
        <v>952</v>
      </c>
      <c r="D528" s="306">
        <v>0</v>
      </c>
      <c r="E528" s="113">
        <v>12.54</v>
      </c>
      <c r="F528" s="306">
        <v>3610</v>
      </c>
      <c r="G528" s="306">
        <v>0</v>
      </c>
      <c r="H528" s="306">
        <v>0</v>
      </c>
      <c r="I528" s="306">
        <v>0</v>
      </c>
      <c r="J528" s="337"/>
    </row>
    <row r="529" spans="1:10">
      <c r="A529" s="303" t="s">
        <v>38</v>
      </c>
      <c r="B529" t="s">
        <v>883</v>
      </c>
      <c r="C529" t="s">
        <v>952</v>
      </c>
      <c r="D529" s="306">
        <v>0</v>
      </c>
      <c r="E529" s="113">
        <v>12.3</v>
      </c>
      <c r="F529" s="306">
        <v>3610</v>
      </c>
      <c r="G529" s="306">
        <v>0</v>
      </c>
      <c r="H529" s="306">
        <v>0</v>
      </c>
      <c r="I529" s="306">
        <v>0</v>
      </c>
      <c r="J529" s="337"/>
    </row>
    <row r="530" spans="1:10">
      <c r="A530" s="303" t="s">
        <v>127</v>
      </c>
      <c r="B530" t="s">
        <v>884</v>
      </c>
      <c r="C530" t="s">
        <v>952</v>
      </c>
      <c r="D530" s="306">
        <v>0</v>
      </c>
      <c r="E530" s="113">
        <v>15.5</v>
      </c>
      <c r="F530" s="306">
        <v>3610</v>
      </c>
      <c r="G530" s="306">
        <v>0</v>
      </c>
      <c r="H530" s="306">
        <v>0</v>
      </c>
      <c r="I530" s="306">
        <v>0</v>
      </c>
      <c r="J530" s="337"/>
    </row>
    <row r="531" spans="1:10">
      <c r="A531" s="303" t="s">
        <v>30</v>
      </c>
      <c r="B531" t="s">
        <v>885</v>
      </c>
      <c r="C531" t="s">
        <v>952</v>
      </c>
      <c r="D531" s="306">
        <v>0</v>
      </c>
      <c r="E531" s="113">
        <v>13.73</v>
      </c>
      <c r="F531" s="306">
        <v>3610</v>
      </c>
      <c r="G531" s="306">
        <v>0</v>
      </c>
      <c r="H531" s="306">
        <v>0</v>
      </c>
      <c r="I531" s="306">
        <v>0</v>
      </c>
      <c r="J531" s="337"/>
    </row>
    <row r="532" spans="1:10">
      <c r="A532" s="303" t="s">
        <v>36</v>
      </c>
      <c r="B532" t="s">
        <v>888</v>
      </c>
      <c r="C532" t="s">
        <v>952</v>
      </c>
      <c r="D532" s="306">
        <v>0</v>
      </c>
      <c r="E532" s="113">
        <v>12.88</v>
      </c>
      <c r="F532" s="306">
        <v>3610</v>
      </c>
      <c r="G532" s="306">
        <v>0</v>
      </c>
      <c r="H532" s="306">
        <v>0</v>
      </c>
      <c r="I532" s="306">
        <v>0</v>
      </c>
      <c r="J532" s="337"/>
    </row>
    <row r="533" spans="1:10">
      <c r="A533" s="303" t="s">
        <v>34</v>
      </c>
      <c r="B533" t="s">
        <v>889</v>
      </c>
      <c r="C533" t="s">
        <v>952</v>
      </c>
      <c r="D533" s="306">
        <v>0</v>
      </c>
      <c r="E533" s="113">
        <v>13.8</v>
      </c>
      <c r="F533" s="306">
        <v>3610</v>
      </c>
      <c r="G533" s="306">
        <v>0</v>
      </c>
      <c r="H533" s="306">
        <v>0</v>
      </c>
      <c r="I533" s="306">
        <v>0</v>
      </c>
      <c r="J533" s="337"/>
    </row>
    <row r="534" spans="1:10">
      <c r="A534" s="303" t="s">
        <v>782</v>
      </c>
      <c r="B534" t="s">
        <v>911</v>
      </c>
      <c r="C534" t="s">
        <v>952</v>
      </c>
      <c r="D534" s="306">
        <v>0</v>
      </c>
      <c r="E534" s="113">
        <v>12.2</v>
      </c>
      <c r="F534" s="306">
        <v>3610</v>
      </c>
      <c r="G534" s="306">
        <v>0</v>
      </c>
      <c r="H534" s="306">
        <v>0</v>
      </c>
      <c r="I534" s="306">
        <v>0</v>
      </c>
      <c r="J534" s="337"/>
    </row>
    <row r="535" spans="1:10">
      <c r="A535" s="303" t="s">
        <v>128</v>
      </c>
      <c r="B535" t="s">
        <v>901</v>
      </c>
      <c r="C535" t="s">
        <v>952</v>
      </c>
      <c r="D535" s="306">
        <v>0</v>
      </c>
      <c r="E535" s="113">
        <v>13.43</v>
      </c>
      <c r="F535" s="306">
        <v>3610</v>
      </c>
      <c r="G535" s="306">
        <v>0</v>
      </c>
      <c r="H535" s="306">
        <v>0</v>
      </c>
      <c r="I535" s="306">
        <v>0</v>
      </c>
      <c r="J535" s="337"/>
    </row>
    <row r="536" spans="1:10">
      <c r="A536" s="303" t="s">
        <v>28</v>
      </c>
      <c r="B536" t="s">
        <v>891</v>
      </c>
      <c r="C536" t="s">
        <v>952</v>
      </c>
      <c r="D536" s="306">
        <v>0</v>
      </c>
      <c r="E536" s="113">
        <v>12.14</v>
      </c>
      <c r="F536" s="306">
        <v>3610</v>
      </c>
      <c r="G536" s="306">
        <v>0</v>
      </c>
      <c r="H536" s="306">
        <v>0</v>
      </c>
      <c r="I536" s="306">
        <v>0</v>
      </c>
      <c r="J536" s="337"/>
    </row>
    <row r="537" spans="1:10">
      <c r="A537" s="303" t="s">
        <v>33</v>
      </c>
      <c r="B537" t="s">
        <v>892</v>
      </c>
      <c r="C537" t="s">
        <v>952</v>
      </c>
      <c r="D537" s="306">
        <v>0</v>
      </c>
      <c r="E537" s="113">
        <v>13.12</v>
      </c>
      <c r="F537" s="306">
        <v>3610</v>
      </c>
      <c r="G537" s="306">
        <v>0</v>
      </c>
      <c r="H537" s="306">
        <v>0</v>
      </c>
      <c r="I537" s="306">
        <v>0</v>
      </c>
      <c r="J537" s="337"/>
    </row>
    <row r="538" spans="1:10">
      <c r="A538" s="303" t="s">
        <v>130</v>
      </c>
      <c r="B538" t="s">
        <v>903</v>
      </c>
      <c r="C538" t="s">
        <v>952</v>
      </c>
      <c r="D538" s="306">
        <v>0</v>
      </c>
      <c r="E538" s="113">
        <v>14.07</v>
      </c>
      <c r="F538" s="306">
        <v>3610</v>
      </c>
      <c r="G538" s="306">
        <v>0</v>
      </c>
      <c r="H538" s="306">
        <v>0</v>
      </c>
      <c r="I538" s="306">
        <v>0</v>
      </c>
      <c r="J538" s="337"/>
    </row>
    <row r="539" spans="1:10">
      <c r="A539" s="303" t="s">
        <v>790</v>
      </c>
      <c r="B539" t="s">
        <v>912</v>
      </c>
      <c r="C539" t="s">
        <v>952</v>
      </c>
      <c r="D539" s="306">
        <v>0</v>
      </c>
      <c r="E539" s="113">
        <v>17.72</v>
      </c>
      <c r="F539" s="306">
        <v>3610</v>
      </c>
      <c r="G539" s="306">
        <v>0</v>
      </c>
      <c r="H539" s="306">
        <v>0</v>
      </c>
      <c r="I539" s="306">
        <v>0</v>
      </c>
      <c r="J539" s="337"/>
    </row>
    <row r="540" spans="1:10">
      <c r="A540" s="303" t="s">
        <v>46</v>
      </c>
      <c r="B540" t="s">
        <v>895</v>
      </c>
      <c r="C540" t="s">
        <v>952</v>
      </c>
      <c r="D540" s="306">
        <v>0</v>
      </c>
      <c r="E540" s="113">
        <v>14.06</v>
      </c>
      <c r="F540" s="306">
        <v>3610</v>
      </c>
      <c r="G540" s="306">
        <v>0</v>
      </c>
      <c r="H540" s="306">
        <v>0</v>
      </c>
      <c r="I540" s="306">
        <v>0</v>
      </c>
      <c r="J540" s="337"/>
    </row>
    <row r="541" spans="1:10">
      <c r="A541" s="303" t="s">
        <v>801</v>
      </c>
      <c r="B541" t="s">
        <v>896</v>
      </c>
      <c r="C541" t="s">
        <v>952</v>
      </c>
      <c r="D541" s="306">
        <v>0</v>
      </c>
      <c r="E541" s="113">
        <v>13.57</v>
      </c>
      <c r="F541" s="306">
        <v>3610</v>
      </c>
      <c r="G541" s="306">
        <v>0</v>
      </c>
      <c r="H541" s="306">
        <v>0</v>
      </c>
      <c r="I541" s="306">
        <v>0</v>
      </c>
      <c r="J541" s="337"/>
    </row>
    <row r="542" spans="1:10">
      <c r="A542" s="303" t="s">
        <v>802</v>
      </c>
      <c r="B542" t="s">
        <v>906</v>
      </c>
      <c r="C542" t="s">
        <v>952</v>
      </c>
      <c r="D542" s="306">
        <v>0</v>
      </c>
      <c r="E542" s="113">
        <v>15.48</v>
      </c>
      <c r="F542" s="306">
        <v>3610</v>
      </c>
      <c r="G542" s="306">
        <v>0</v>
      </c>
      <c r="H542" s="306">
        <v>0</v>
      </c>
      <c r="I542" s="306">
        <v>0</v>
      </c>
      <c r="J542" s="337"/>
    </row>
    <row r="543" spans="1:10" hidden="1">
      <c r="A543" s="303" t="s">
        <v>370</v>
      </c>
      <c r="B543" t="s">
        <v>899</v>
      </c>
      <c r="C543" t="s">
        <v>953</v>
      </c>
      <c r="D543" s="306">
        <v>0</v>
      </c>
      <c r="E543" s="113">
        <v>39.409999999999997</v>
      </c>
      <c r="F543" s="306">
        <v>3836</v>
      </c>
      <c r="G543" s="306">
        <v>0</v>
      </c>
      <c r="H543" s="306">
        <v>0</v>
      </c>
      <c r="I543" s="306">
        <v>0</v>
      </c>
      <c r="J543" s="337"/>
    </row>
    <row r="544" spans="1:10" hidden="1">
      <c r="A544" s="303" t="s">
        <v>371</v>
      </c>
      <c r="B544" t="s">
        <v>873</v>
      </c>
      <c r="C544" t="s">
        <v>953</v>
      </c>
      <c r="D544" s="306">
        <v>0</v>
      </c>
      <c r="E544" s="113">
        <v>55.06</v>
      </c>
      <c r="F544" s="306">
        <v>3836</v>
      </c>
      <c r="G544" s="306">
        <v>0</v>
      </c>
      <c r="H544" s="306">
        <v>0</v>
      </c>
      <c r="I544" s="306">
        <v>0</v>
      </c>
      <c r="J544" s="337"/>
    </row>
    <row r="545" spans="1:10" hidden="1">
      <c r="A545" s="303" t="s">
        <v>430</v>
      </c>
      <c r="B545" t="s">
        <v>1121</v>
      </c>
      <c r="C545" t="s">
        <v>953</v>
      </c>
      <c r="D545" s="306">
        <v>0</v>
      </c>
      <c r="E545" s="113">
        <v>11.98</v>
      </c>
      <c r="F545" s="306">
        <v>3836</v>
      </c>
      <c r="G545" s="306">
        <v>0</v>
      </c>
      <c r="H545" s="306">
        <v>0</v>
      </c>
      <c r="I545" s="306">
        <v>0</v>
      </c>
      <c r="J545" s="337"/>
    </row>
    <row r="546" spans="1:10" hidden="1">
      <c r="A546" s="303" t="s">
        <v>431</v>
      </c>
      <c r="B546" t="s">
        <v>1122</v>
      </c>
      <c r="C546" t="s">
        <v>953</v>
      </c>
      <c r="D546" s="306">
        <v>0</v>
      </c>
      <c r="E546" s="113">
        <v>30.98</v>
      </c>
      <c r="F546" s="306">
        <v>3836</v>
      </c>
      <c r="G546" s="306">
        <v>0</v>
      </c>
      <c r="H546" s="306">
        <v>0</v>
      </c>
      <c r="I546" s="306">
        <v>0</v>
      </c>
      <c r="J546" s="337"/>
    </row>
    <row r="547" spans="1:10" hidden="1">
      <c r="A547" s="303" t="s">
        <v>434</v>
      </c>
      <c r="B547" t="s">
        <v>1123</v>
      </c>
      <c r="C547" t="s">
        <v>953</v>
      </c>
      <c r="D547" s="306">
        <v>0</v>
      </c>
      <c r="E547" s="113">
        <v>34.020000000000003</v>
      </c>
      <c r="F547" s="306">
        <v>3836</v>
      </c>
      <c r="G547" s="306">
        <v>0</v>
      </c>
      <c r="H547" s="306">
        <v>0</v>
      </c>
      <c r="I547" s="306">
        <v>0</v>
      </c>
      <c r="J547" s="337"/>
    </row>
    <row r="548" spans="1:10" hidden="1">
      <c r="A548" s="303" t="s">
        <v>437</v>
      </c>
      <c r="B548" t="s">
        <v>1124</v>
      </c>
      <c r="C548" t="s">
        <v>953</v>
      </c>
      <c r="D548" s="306">
        <v>0</v>
      </c>
      <c r="E548" s="113">
        <v>34.020000000000003</v>
      </c>
      <c r="F548" s="306">
        <v>3836</v>
      </c>
      <c r="G548" s="306">
        <v>0</v>
      </c>
      <c r="H548" s="306">
        <v>0</v>
      </c>
      <c r="I548" s="306">
        <v>0</v>
      </c>
      <c r="J548" s="337"/>
    </row>
    <row r="549" spans="1:10" hidden="1">
      <c r="A549" s="303" t="s">
        <v>456</v>
      </c>
      <c r="B549" t="s">
        <v>1136</v>
      </c>
      <c r="C549" t="s">
        <v>953</v>
      </c>
      <c r="D549" s="306">
        <v>0</v>
      </c>
      <c r="E549" s="113">
        <v>16.05</v>
      </c>
      <c r="F549" s="306">
        <v>3836</v>
      </c>
      <c r="G549" s="306">
        <v>0</v>
      </c>
      <c r="H549" s="306">
        <v>0</v>
      </c>
      <c r="I549" s="306">
        <v>0</v>
      </c>
      <c r="J549" s="337"/>
    </row>
    <row r="550" spans="1:10" hidden="1">
      <c r="A550" s="303" t="s">
        <v>457</v>
      </c>
      <c r="B550" t="s">
        <v>1137</v>
      </c>
      <c r="C550" t="s">
        <v>954</v>
      </c>
      <c r="D550" s="306">
        <v>0</v>
      </c>
      <c r="E550" s="113">
        <v>18.38</v>
      </c>
      <c r="F550" s="306">
        <v>3876</v>
      </c>
      <c r="G550" s="306">
        <v>0</v>
      </c>
      <c r="H550" s="306">
        <v>0</v>
      </c>
      <c r="I550" s="306">
        <v>0</v>
      </c>
      <c r="J550" s="337"/>
    </row>
    <row r="551" spans="1:10" hidden="1">
      <c r="A551" s="303" t="s">
        <v>458</v>
      </c>
      <c r="B551" t="s">
        <v>878</v>
      </c>
      <c r="C551" t="s">
        <v>954</v>
      </c>
      <c r="D551" s="306">
        <v>0</v>
      </c>
      <c r="E551" s="113">
        <v>18.899999999999999</v>
      </c>
      <c r="F551" s="306">
        <v>3876</v>
      </c>
      <c r="G551" s="306">
        <v>0</v>
      </c>
      <c r="H551" s="306">
        <v>0</v>
      </c>
      <c r="I551" s="306">
        <v>0</v>
      </c>
      <c r="J551" s="337"/>
    </row>
    <row r="552" spans="1:10" hidden="1">
      <c r="A552" s="303" t="s">
        <v>490</v>
      </c>
      <c r="B552" t="s">
        <v>1159</v>
      </c>
      <c r="C552" t="s">
        <v>953</v>
      </c>
      <c r="D552" s="306">
        <v>0</v>
      </c>
      <c r="E552" s="113">
        <v>34.020000000000003</v>
      </c>
      <c r="F552" s="306">
        <v>3836</v>
      </c>
      <c r="G552" s="306">
        <v>0</v>
      </c>
      <c r="H552" s="306">
        <v>0</v>
      </c>
      <c r="I552" s="306">
        <v>0</v>
      </c>
      <c r="J552" s="337"/>
    </row>
    <row r="553" spans="1:10" hidden="1">
      <c r="A553" s="303" t="s">
        <v>495</v>
      </c>
      <c r="B553" t="s">
        <v>1164</v>
      </c>
      <c r="C553" t="s">
        <v>953</v>
      </c>
      <c r="D553" s="306">
        <v>0</v>
      </c>
      <c r="E553" s="113">
        <v>33.770000000000003</v>
      </c>
      <c r="F553" s="306">
        <v>3836</v>
      </c>
      <c r="G553" s="306">
        <v>0</v>
      </c>
      <c r="H553" s="306">
        <v>0</v>
      </c>
      <c r="I553" s="306">
        <v>0</v>
      </c>
      <c r="J553" s="337"/>
    </row>
    <row r="554" spans="1:10" hidden="1">
      <c r="A554" s="303" t="s">
        <v>497</v>
      </c>
      <c r="B554" t="s">
        <v>1166</v>
      </c>
      <c r="C554" t="s">
        <v>953</v>
      </c>
      <c r="D554" s="306">
        <v>0</v>
      </c>
      <c r="E554" s="113">
        <v>7.93</v>
      </c>
      <c r="F554" s="306">
        <v>3836</v>
      </c>
      <c r="G554" s="306">
        <v>0</v>
      </c>
      <c r="H554" s="306">
        <v>0</v>
      </c>
      <c r="I554" s="306">
        <v>0</v>
      </c>
      <c r="J554" s="337"/>
    </row>
    <row r="555" spans="1:10" hidden="1">
      <c r="A555" s="303" t="s">
        <v>499</v>
      </c>
      <c r="B555" t="s">
        <v>1168</v>
      </c>
      <c r="C555" t="s">
        <v>953</v>
      </c>
      <c r="D555" s="306">
        <v>0</v>
      </c>
      <c r="E555" s="113">
        <v>29.1</v>
      </c>
      <c r="F555" s="306">
        <v>3836</v>
      </c>
      <c r="G555" s="306">
        <v>0</v>
      </c>
      <c r="H555" s="306">
        <v>0</v>
      </c>
      <c r="I555" s="306">
        <v>0</v>
      </c>
      <c r="J555" s="337"/>
    </row>
    <row r="556" spans="1:10" hidden="1">
      <c r="A556" s="303" t="s">
        <v>500</v>
      </c>
      <c r="B556" t="s">
        <v>1169</v>
      </c>
      <c r="C556" t="s">
        <v>953</v>
      </c>
      <c r="D556" s="306">
        <v>0</v>
      </c>
      <c r="E556" s="113">
        <v>29.16</v>
      </c>
      <c r="F556" s="306">
        <v>3836</v>
      </c>
      <c r="G556" s="306">
        <v>0</v>
      </c>
      <c r="H556" s="306">
        <v>0</v>
      </c>
      <c r="I556" s="306">
        <v>0</v>
      </c>
      <c r="J556" s="337"/>
    </row>
    <row r="557" spans="1:10" hidden="1">
      <c r="A557" s="303" t="s">
        <v>501</v>
      </c>
      <c r="B557" t="s">
        <v>1170</v>
      </c>
      <c r="C557" t="s">
        <v>953</v>
      </c>
      <c r="D557" s="306">
        <v>0</v>
      </c>
      <c r="E557" s="113">
        <v>29.08</v>
      </c>
      <c r="F557" s="306">
        <v>3836</v>
      </c>
      <c r="G557" s="306">
        <v>0</v>
      </c>
      <c r="H557" s="306">
        <v>0</v>
      </c>
      <c r="I557" s="306">
        <v>0</v>
      </c>
      <c r="J557" s="337"/>
    </row>
    <row r="558" spans="1:10" hidden="1">
      <c r="A558" s="303" t="s">
        <v>502</v>
      </c>
      <c r="B558" t="s">
        <v>1171</v>
      </c>
      <c r="C558" t="s">
        <v>953</v>
      </c>
      <c r="D558" s="306">
        <v>0</v>
      </c>
      <c r="E558" s="113">
        <v>33.85</v>
      </c>
      <c r="F558" s="306">
        <v>3836</v>
      </c>
      <c r="G558" s="306">
        <v>0</v>
      </c>
      <c r="H558" s="306">
        <v>0</v>
      </c>
      <c r="I558" s="306">
        <v>0</v>
      </c>
      <c r="J558" s="337"/>
    </row>
    <row r="559" spans="1:10" hidden="1">
      <c r="A559" s="303" t="s">
        <v>503</v>
      </c>
      <c r="B559" t="s">
        <v>1172</v>
      </c>
      <c r="C559" t="s">
        <v>953</v>
      </c>
      <c r="D559" s="306">
        <v>0</v>
      </c>
      <c r="E559" s="113">
        <v>29.1</v>
      </c>
      <c r="F559" s="306">
        <v>3836</v>
      </c>
      <c r="G559" s="306">
        <v>0</v>
      </c>
      <c r="H559" s="306">
        <v>0</v>
      </c>
      <c r="I559" s="306">
        <v>0</v>
      </c>
      <c r="J559" s="337"/>
    </row>
    <row r="560" spans="1:10" hidden="1">
      <c r="A560" s="303" t="s">
        <v>504</v>
      </c>
      <c r="B560" t="s">
        <v>1173</v>
      </c>
      <c r="C560" t="s">
        <v>953</v>
      </c>
      <c r="D560" s="306">
        <v>0</v>
      </c>
      <c r="E560" s="113">
        <v>29.1</v>
      </c>
      <c r="F560" s="306">
        <v>3836</v>
      </c>
      <c r="G560" s="306">
        <v>0</v>
      </c>
      <c r="H560" s="306">
        <v>0</v>
      </c>
      <c r="I560" s="306">
        <v>0</v>
      </c>
      <c r="J560" s="337"/>
    </row>
    <row r="561" spans="1:10" hidden="1">
      <c r="A561" s="303" t="s">
        <v>505</v>
      </c>
      <c r="B561" t="s">
        <v>1174</v>
      </c>
      <c r="C561" t="s">
        <v>953</v>
      </c>
      <c r="D561" s="306">
        <v>0</v>
      </c>
      <c r="E561" s="113">
        <v>29.1</v>
      </c>
      <c r="F561" s="306">
        <v>3836</v>
      </c>
      <c r="G561" s="306">
        <v>0</v>
      </c>
      <c r="H561" s="306">
        <v>0</v>
      </c>
      <c r="I561" s="306">
        <v>0</v>
      </c>
      <c r="J561" s="337"/>
    </row>
    <row r="562" spans="1:10" hidden="1">
      <c r="A562" s="303" t="s">
        <v>518</v>
      </c>
      <c r="B562" t="s">
        <v>1181</v>
      </c>
      <c r="C562" t="s">
        <v>956</v>
      </c>
      <c r="D562" s="306">
        <v>0</v>
      </c>
      <c r="E562" s="113">
        <v>9.77</v>
      </c>
      <c r="F562" s="306">
        <v>4629</v>
      </c>
      <c r="G562" s="306">
        <v>0</v>
      </c>
      <c r="H562" s="306">
        <v>0</v>
      </c>
      <c r="I562" s="306">
        <v>0</v>
      </c>
      <c r="J562" s="337"/>
    </row>
    <row r="563" spans="1:10" hidden="1">
      <c r="A563" s="303" t="s">
        <v>519</v>
      </c>
      <c r="B563" t="s">
        <v>1182</v>
      </c>
      <c r="C563" t="s">
        <v>953</v>
      </c>
      <c r="D563" s="306">
        <v>0</v>
      </c>
      <c r="E563" s="113">
        <v>7.28</v>
      </c>
      <c r="F563" s="306">
        <v>3836</v>
      </c>
      <c r="G563" s="306">
        <v>0</v>
      </c>
      <c r="H563" s="306">
        <v>0</v>
      </c>
      <c r="I563" s="306">
        <v>0</v>
      </c>
      <c r="J563" s="337"/>
    </row>
    <row r="564" spans="1:10" hidden="1">
      <c r="A564" s="303" t="s">
        <v>520</v>
      </c>
      <c r="B564" t="s">
        <v>1183</v>
      </c>
      <c r="C564" t="s">
        <v>956</v>
      </c>
      <c r="D564" s="306">
        <v>0</v>
      </c>
      <c r="E564" s="113">
        <v>9.7200000000000006</v>
      </c>
      <c r="F564" s="306">
        <v>4629</v>
      </c>
      <c r="G564" s="306">
        <v>0</v>
      </c>
      <c r="H564" s="306">
        <v>0</v>
      </c>
      <c r="I564" s="306">
        <v>0</v>
      </c>
      <c r="J564" s="337"/>
    </row>
    <row r="565" spans="1:10" hidden="1">
      <c r="A565" s="303" t="s">
        <v>525</v>
      </c>
      <c r="B565" t="s">
        <v>1186</v>
      </c>
      <c r="C565" t="s">
        <v>953</v>
      </c>
      <c r="D565" s="306">
        <v>0</v>
      </c>
      <c r="E565" s="113">
        <v>0</v>
      </c>
      <c r="F565" s="306">
        <v>3836</v>
      </c>
      <c r="G565" s="306">
        <v>0</v>
      </c>
      <c r="H565" s="306">
        <v>0</v>
      </c>
      <c r="I565" s="306">
        <v>0</v>
      </c>
      <c r="J565" s="337"/>
    </row>
    <row r="566" spans="1:10" hidden="1">
      <c r="A566" s="303" t="s">
        <v>532</v>
      </c>
      <c r="B566" t="s">
        <v>914</v>
      </c>
      <c r="C566" t="s">
        <v>953</v>
      </c>
      <c r="D566" s="306">
        <v>0</v>
      </c>
      <c r="E566" s="113">
        <v>21.97</v>
      </c>
      <c r="F566" s="306">
        <v>3836</v>
      </c>
      <c r="G566" s="306">
        <v>0</v>
      </c>
      <c r="H566" s="306">
        <v>0</v>
      </c>
      <c r="I566" s="306">
        <v>0</v>
      </c>
      <c r="J566" s="337"/>
    </row>
    <row r="567" spans="1:10" hidden="1">
      <c r="A567" s="336" t="s">
        <v>533</v>
      </c>
      <c r="B567" s="302" t="s">
        <v>1195</v>
      </c>
      <c r="C567" t="s">
        <v>953</v>
      </c>
      <c r="D567" s="306">
        <v>0</v>
      </c>
      <c r="E567" s="113">
        <v>11.98</v>
      </c>
      <c r="F567" s="306">
        <v>3836</v>
      </c>
      <c r="G567" s="306">
        <v>0</v>
      </c>
      <c r="H567" s="306">
        <v>0</v>
      </c>
      <c r="I567" s="306">
        <v>0</v>
      </c>
      <c r="J567" s="337"/>
    </row>
    <row r="568" spans="1:10" hidden="1">
      <c r="A568" s="303" t="s">
        <v>534</v>
      </c>
      <c r="B568" t="s">
        <v>1196</v>
      </c>
      <c r="C568" t="s">
        <v>953</v>
      </c>
      <c r="D568" s="306">
        <v>0</v>
      </c>
      <c r="E568" s="113">
        <v>21.6</v>
      </c>
      <c r="F568" s="306">
        <v>3836</v>
      </c>
      <c r="G568" s="306">
        <v>0</v>
      </c>
      <c r="H568" s="306">
        <v>0</v>
      </c>
      <c r="I568" s="306">
        <v>0</v>
      </c>
      <c r="J568" s="337"/>
    </row>
    <row r="569" spans="1:10" hidden="1">
      <c r="A569" s="303" t="s">
        <v>535</v>
      </c>
      <c r="B569" t="s">
        <v>1197</v>
      </c>
      <c r="C569" t="s">
        <v>953</v>
      </c>
      <c r="D569" s="306">
        <v>0</v>
      </c>
      <c r="E569" s="113">
        <v>21.6</v>
      </c>
      <c r="F569" s="306">
        <v>3836</v>
      </c>
      <c r="G569" s="306">
        <v>0</v>
      </c>
      <c r="H569" s="306">
        <v>0</v>
      </c>
      <c r="I569" s="306">
        <v>0</v>
      </c>
      <c r="J569" s="337"/>
    </row>
    <row r="570" spans="1:10" hidden="1">
      <c r="A570" s="303" t="s">
        <v>545</v>
      </c>
      <c r="B570" t="s">
        <v>1205</v>
      </c>
      <c r="C570" t="s">
        <v>953</v>
      </c>
      <c r="D570" s="306">
        <v>0</v>
      </c>
      <c r="E570" s="113">
        <v>14.09</v>
      </c>
      <c r="F570" s="306">
        <v>3836</v>
      </c>
      <c r="G570" s="306">
        <v>0</v>
      </c>
      <c r="H570" s="306">
        <v>0</v>
      </c>
      <c r="I570" s="306">
        <v>0</v>
      </c>
      <c r="J570" s="337"/>
    </row>
    <row r="571" spans="1:10" hidden="1">
      <c r="A571" s="303" t="s">
        <v>548</v>
      </c>
      <c r="B571" t="s">
        <v>1208</v>
      </c>
      <c r="C571" t="s">
        <v>953</v>
      </c>
      <c r="D571" s="306">
        <v>0</v>
      </c>
      <c r="E571" s="113">
        <v>0</v>
      </c>
      <c r="F571" s="306">
        <v>3836</v>
      </c>
      <c r="G571" s="306">
        <v>0</v>
      </c>
      <c r="H571" s="306">
        <v>0</v>
      </c>
      <c r="I571" s="306">
        <v>0</v>
      </c>
      <c r="J571" s="337"/>
    </row>
    <row r="572" spans="1:10" hidden="1">
      <c r="A572" s="303" t="s">
        <v>549</v>
      </c>
      <c r="B572" t="s">
        <v>1209</v>
      </c>
      <c r="C572" t="s">
        <v>953</v>
      </c>
      <c r="D572" s="306">
        <v>0</v>
      </c>
      <c r="E572" s="113">
        <v>0.13</v>
      </c>
      <c r="F572" s="306">
        <v>3836</v>
      </c>
      <c r="G572" s="306">
        <v>0</v>
      </c>
      <c r="H572" s="306">
        <v>0</v>
      </c>
      <c r="I572" s="306">
        <v>0</v>
      </c>
      <c r="J572" s="337"/>
    </row>
    <row r="573" spans="1:10" hidden="1">
      <c r="A573" s="303" t="s">
        <v>550</v>
      </c>
      <c r="B573" t="s">
        <v>1210</v>
      </c>
      <c r="C573" t="s">
        <v>953</v>
      </c>
      <c r="D573" s="306">
        <v>0</v>
      </c>
      <c r="E573" s="113">
        <v>0</v>
      </c>
      <c r="F573" s="306">
        <v>3836</v>
      </c>
      <c r="G573" s="306">
        <v>0</v>
      </c>
      <c r="H573" s="306">
        <v>0</v>
      </c>
      <c r="I573" s="306">
        <v>0</v>
      </c>
      <c r="J573" s="337"/>
    </row>
    <row r="574" spans="1:10" hidden="1">
      <c r="A574" s="303" t="s">
        <v>554</v>
      </c>
      <c r="B574" t="s">
        <v>1214</v>
      </c>
      <c r="C574" t="s">
        <v>968</v>
      </c>
      <c r="D574" s="306">
        <v>0</v>
      </c>
      <c r="E574" s="113">
        <v>10.54</v>
      </c>
      <c r="F574" s="306">
        <v>3327</v>
      </c>
      <c r="G574" s="306">
        <v>0</v>
      </c>
      <c r="H574" s="306">
        <v>0</v>
      </c>
      <c r="I574" s="306">
        <v>0</v>
      </c>
      <c r="J574" s="337"/>
    </row>
    <row r="575" spans="1:10" hidden="1">
      <c r="A575" s="303" t="s">
        <v>555</v>
      </c>
      <c r="B575" t="s">
        <v>1215</v>
      </c>
      <c r="C575" t="s">
        <v>968</v>
      </c>
      <c r="D575" s="306">
        <v>0</v>
      </c>
      <c r="E575" s="113">
        <v>12.49</v>
      </c>
      <c r="F575" s="306">
        <v>3327</v>
      </c>
      <c r="G575" s="306">
        <v>0</v>
      </c>
      <c r="H575" s="306">
        <v>0</v>
      </c>
      <c r="I575" s="306">
        <v>0</v>
      </c>
      <c r="J575" s="337"/>
    </row>
    <row r="576" spans="1:10" hidden="1">
      <c r="A576" s="303" t="s">
        <v>557</v>
      </c>
      <c r="B576" t="s">
        <v>1217</v>
      </c>
      <c r="C576" t="s">
        <v>968</v>
      </c>
      <c r="D576" s="306">
        <v>0</v>
      </c>
      <c r="E576" s="113">
        <v>12.57</v>
      </c>
      <c r="F576" s="306">
        <v>3327</v>
      </c>
      <c r="G576" s="306">
        <v>0</v>
      </c>
      <c r="H576" s="306">
        <v>0</v>
      </c>
      <c r="I576" s="306">
        <v>0</v>
      </c>
      <c r="J576" s="337"/>
    </row>
    <row r="577" spans="1:10" hidden="1">
      <c r="A577" s="303" t="s">
        <v>558</v>
      </c>
      <c r="B577" t="s">
        <v>1218</v>
      </c>
      <c r="C577" t="s">
        <v>968</v>
      </c>
      <c r="D577" s="306">
        <v>0</v>
      </c>
      <c r="E577" s="113">
        <v>9.32</v>
      </c>
      <c r="F577" s="306">
        <v>3327</v>
      </c>
      <c r="G577" s="306">
        <v>0</v>
      </c>
      <c r="H577" s="306">
        <v>0</v>
      </c>
      <c r="I577" s="306">
        <v>0</v>
      </c>
      <c r="J577" s="337"/>
    </row>
    <row r="578" spans="1:10" hidden="1">
      <c r="A578" s="303" t="s">
        <v>563</v>
      </c>
      <c r="B578" t="s">
        <v>1223</v>
      </c>
      <c r="C578" t="s">
        <v>953</v>
      </c>
      <c r="D578" s="306">
        <v>0</v>
      </c>
      <c r="E578" s="113">
        <v>10.35</v>
      </c>
      <c r="F578" s="306">
        <v>3836</v>
      </c>
      <c r="G578" s="306">
        <v>0</v>
      </c>
      <c r="H578" s="306">
        <v>0</v>
      </c>
      <c r="I578" s="306">
        <v>0</v>
      </c>
      <c r="J578" s="337"/>
    </row>
    <row r="579" spans="1:10" hidden="1">
      <c r="A579" s="303" t="s">
        <v>564</v>
      </c>
      <c r="B579" t="s">
        <v>1224</v>
      </c>
      <c r="C579" t="s">
        <v>968</v>
      </c>
      <c r="D579" s="306">
        <v>0</v>
      </c>
      <c r="E579" s="113">
        <v>9.51</v>
      </c>
      <c r="F579" s="306">
        <v>3327</v>
      </c>
      <c r="G579" s="306">
        <v>0</v>
      </c>
      <c r="H579" s="306">
        <v>0</v>
      </c>
      <c r="I579" s="306">
        <v>0</v>
      </c>
      <c r="J579" s="337"/>
    </row>
    <row r="580" spans="1:10" hidden="1">
      <c r="A580" s="303" t="s">
        <v>624</v>
      </c>
      <c r="B580" t="s">
        <v>1284</v>
      </c>
      <c r="C580" t="s">
        <v>955</v>
      </c>
      <c r="D580" s="306">
        <v>0</v>
      </c>
      <c r="E580" s="113">
        <v>17.510000000000002</v>
      </c>
      <c r="F580" s="306">
        <v>4509</v>
      </c>
      <c r="G580" s="306">
        <v>0</v>
      </c>
      <c r="H580" s="306">
        <v>0</v>
      </c>
      <c r="I580" s="306">
        <v>0</v>
      </c>
      <c r="J580" s="337"/>
    </row>
    <row r="581" spans="1:10" hidden="1">
      <c r="A581" s="303" t="s">
        <v>625</v>
      </c>
      <c r="B581" t="s">
        <v>1285</v>
      </c>
      <c r="C581" t="s">
        <v>955</v>
      </c>
      <c r="D581" s="306">
        <v>0</v>
      </c>
      <c r="E581" s="113">
        <v>15.93</v>
      </c>
      <c r="F581" s="306">
        <v>4509</v>
      </c>
      <c r="G581" s="306">
        <v>0</v>
      </c>
      <c r="H581" s="306">
        <v>0</v>
      </c>
      <c r="I581" s="306">
        <v>0</v>
      </c>
      <c r="J581" s="337"/>
    </row>
    <row r="582" spans="1:10" hidden="1">
      <c r="A582" s="303" t="s">
        <v>626</v>
      </c>
      <c r="B582" t="s">
        <v>1286</v>
      </c>
      <c r="C582" t="s">
        <v>955</v>
      </c>
      <c r="D582" s="306">
        <v>0</v>
      </c>
      <c r="E582" s="113">
        <v>15</v>
      </c>
      <c r="F582" s="306">
        <v>4509</v>
      </c>
      <c r="G582" s="306">
        <v>0</v>
      </c>
      <c r="H582" s="306">
        <v>0</v>
      </c>
      <c r="I582" s="306">
        <v>0</v>
      </c>
      <c r="J582" s="337"/>
    </row>
    <row r="583" spans="1:10" hidden="1">
      <c r="A583" s="303" t="s">
        <v>666</v>
      </c>
      <c r="B583" t="s">
        <v>902</v>
      </c>
      <c r="C583" t="s">
        <v>953</v>
      </c>
      <c r="D583" s="306">
        <v>0</v>
      </c>
      <c r="E583" s="113">
        <v>20.74</v>
      </c>
      <c r="F583" s="306">
        <v>3836</v>
      </c>
      <c r="G583" s="306">
        <v>0</v>
      </c>
      <c r="H583" s="306">
        <v>0</v>
      </c>
      <c r="I583" s="306">
        <v>0</v>
      </c>
      <c r="J583" s="337"/>
    </row>
    <row r="584" spans="1:10" hidden="1">
      <c r="A584" s="303" t="s">
        <v>678</v>
      </c>
      <c r="B584" t="s">
        <v>1328</v>
      </c>
      <c r="C584" t="s">
        <v>953</v>
      </c>
      <c r="D584" s="306">
        <v>0</v>
      </c>
      <c r="E584" s="113">
        <v>10.42</v>
      </c>
      <c r="F584" s="306">
        <v>3836</v>
      </c>
      <c r="G584" s="306">
        <v>0</v>
      </c>
      <c r="H584" s="306">
        <v>0</v>
      </c>
      <c r="I584" s="306">
        <v>0</v>
      </c>
      <c r="J584" s="337"/>
    </row>
    <row r="585" spans="1:10" hidden="1">
      <c r="A585" s="303" t="s">
        <v>679</v>
      </c>
      <c r="B585" t="s">
        <v>1329</v>
      </c>
      <c r="C585" t="s">
        <v>953</v>
      </c>
      <c r="D585" s="306">
        <v>0</v>
      </c>
      <c r="E585" s="113">
        <v>13.32</v>
      </c>
      <c r="F585" s="306">
        <v>3836</v>
      </c>
      <c r="G585" s="306">
        <v>0</v>
      </c>
      <c r="H585" s="306">
        <v>0</v>
      </c>
      <c r="I585" s="306">
        <v>0</v>
      </c>
      <c r="J585" s="337"/>
    </row>
    <row r="586" spans="1:10" hidden="1">
      <c r="A586" s="303" t="s">
        <v>704</v>
      </c>
      <c r="B586" t="s">
        <v>1350</v>
      </c>
      <c r="C586" t="s">
        <v>953</v>
      </c>
      <c r="D586" s="306">
        <v>0</v>
      </c>
      <c r="E586" s="113">
        <v>9.11</v>
      </c>
      <c r="F586" s="306">
        <v>3836</v>
      </c>
      <c r="G586" s="306">
        <v>0</v>
      </c>
      <c r="H586" s="306">
        <v>0</v>
      </c>
      <c r="I586" s="306">
        <v>0</v>
      </c>
      <c r="J586" s="337"/>
    </row>
    <row r="587" spans="1:10" hidden="1">
      <c r="A587" s="303" t="s">
        <v>748</v>
      </c>
      <c r="B587" t="s">
        <v>1387</v>
      </c>
      <c r="C587" t="s">
        <v>953</v>
      </c>
      <c r="D587" s="306">
        <v>0</v>
      </c>
      <c r="E587" s="113">
        <v>7.28</v>
      </c>
      <c r="F587" s="306">
        <v>3836</v>
      </c>
      <c r="G587" s="306">
        <v>0</v>
      </c>
      <c r="H587" s="306">
        <v>0</v>
      </c>
      <c r="I587" s="306">
        <v>0</v>
      </c>
      <c r="J587" s="337"/>
    </row>
    <row r="588" spans="1:10" hidden="1">
      <c r="A588" s="303" t="s">
        <v>749</v>
      </c>
      <c r="B588" t="s">
        <v>1388</v>
      </c>
      <c r="C588" t="s">
        <v>953</v>
      </c>
      <c r="D588" s="306">
        <v>0</v>
      </c>
      <c r="E588" s="113">
        <v>13.33</v>
      </c>
      <c r="F588" s="306">
        <v>3836</v>
      </c>
      <c r="G588" s="306">
        <v>0</v>
      </c>
      <c r="H588" s="306">
        <v>0</v>
      </c>
      <c r="I588" s="306">
        <v>0</v>
      </c>
      <c r="J588" s="337"/>
    </row>
    <row r="589" spans="1:10" hidden="1">
      <c r="A589" s="303" t="s">
        <v>760</v>
      </c>
      <c r="B589" t="s">
        <v>1394</v>
      </c>
      <c r="C589" t="s">
        <v>953</v>
      </c>
      <c r="D589" s="306">
        <v>0</v>
      </c>
      <c r="E589" s="113">
        <v>14.62</v>
      </c>
      <c r="F589" s="306">
        <v>3836</v>
      </c>
      <c r="G589" s="306">
        <v>0</v>
      </c>
      <c r="H589" s="306">
        <v>0</v>
      </c>
      <c r="I589" s="306">
        <v>0</v>
      </c>
      <c r="J589" s="337"/>
    </row>
    <row r="590" spans="1:10" hidden="1">
      <c r="A590" s="303" t="s">
        <v>761</v>
      </c>
      <c r="B590" t="s">
        <v>1395</v>
      </c>
      <c r="C590" t="s">
        <v>953</v>
      </c>
      <c r="D590" s="306">
        <v>0</v>
      </c>
      <c r="E590" s="113">
        <v>7.28</v>
      </c>
      <c r="F590" s="306">
        <v>3836</v>
      </c>
      <c r="G590" s="306">
        <v>0</v>
      </c>
      <c r="H590" s="306">
        <v>0</v>
      </c>
      <c r="I590" s="306">
        <v>0</v>
      </c>
      <c r="J590" s="337"/>
    </row>
    <row r="591" spans="1:10" hidden="1">
      <c r="A591" s="303" t="s">
        <v>768</v>
      </c>
      <c r="B591" t="s">
        <v>957</v>
      </c>
      <c r="C591" t="s">
        <v>953</v>
      </c>
      <c r="D591" s="306">
        <v>0</v>
      </c>
      <c r="E591" s="113">
        <v>7.99</v>
      </c>
      <c r="F591" s="306">
        <v>3836</v>
      </c>
      <c r="G591" s="306">
        <v>0</v>
      </c>
      <c r="H591" s="306">
        <v>0</v>
      </c>
      <c r="I591" s="306">
        <v>0</v>
      </c>
      <c r="J591" s="337"/>
    </row>
    <row r="592" spans="1:10">
      <c r="A592" s="303" t="s">
        <v>775</v>
      </c>
      <c r="B592" t="s">
        <v>973</v>
      </c>
      <c r="C592" t="s">
        <v>952</v>
      </c>
      <c r="D592" s="306">
        <v>0</v>
      </c>
      <c r="E592" s="113">
        <v>16</v>
      </c>
      <c r="F592" s="306">
        <v>3610</v>
      </c>
      <c r="G592" s="306">
        <v>0</v>
      </c>
      <c r="H592" s="306">
        <v>0</v>
      </c>
      <c r="I592" s="306">
        <v>0</v>
      </c>
      <c r="J592" s="337"/>
    </row>
    <row r="593" spans="1:10">
      <c r="A593" s="303" t="s">
        <v>776</v>
      </c>
      <c r="B593" t="s">
        <v>1408</v>
      </c>
      <c r="C593" t="s">
        <v>952</v>
      </c>
      <c r="D593" s="306">
        <v>0</v>
      </c>
      <c r="E593" s="113">
        <v>13.98</v>
      </c>
      <c r="F593" s="306">
        <v>3610</v>
      </c>
      <c r="G593" s="306">
        <v>0</v>
      </c>
      <c r="H593" s="306">
        <v>0</v>
      </c>
      <c r="I593" s="306">
        <v>0</v>
      </c>
      <c r="J593" s="337"/>
    </row>
    <row r="594" spans="1:10">
      <c r="A594" s="303" t="s">
        <v>129</v>
      </c>
      <c r="B594" t="s">
        <v>1409</v>
      </c>
      <c r="C594" t="s">
        <v>952</v>
      </c>
      <c r="D594" s="306">
        <v>0</v>
      </c>
      <c r="E594" s="113">
        <v>14.82</v>
      </c>
      <c r="F594" s="306">
        <v>3610</v>
      </c>
      <c r="G594" s="306">
        <v>0</v>
      </c>
      <c r="H594" s="306">
        <v>0</v>
      </c>
      <c r="I594" s="306">
        <v>0</v>
      </c>
      <c r="J594" s="337"/>
    </row>
    <row r="595" spans="1:10">
      <c r="A595" s="303" t="s">
        <v>777</v>
      </c>
      <c r="B595" t="s">
        <v>886</v>
      </c>
      <c r="C595" t="s">
        <v>952</v>
      </c>
      <c r="D595" s="306">
        <v>0</v>
      </c>
      <c r="E595" s="113">
        <v>13.72</v>
      </c>
      <c r="F595" s="306">
        <v>3610</v>
      </c>
      <c r="G595" s="306">
        <v>0</v>
      </c>
      <c r="H595" s="306">
        <v>0</v>
      </c>
      <c r="I595" s="306">
        <v>0</v>
      </c>
      <c r="J595" s="337"/>
    </row>
    <row r="596" spans="1:10">
      <c r="A596" s="303" t="s">
        <v>778</v>
      </c>
      <c r="B596" t="s">
        <v>887</v>
      </c>
      <c r="C596" t="s">
        <v>952</v>
      </c>
      <c r="D596" s="306">
        <v>0</v>
      </c>
      <c r="E596" s="113">
        <v>13.46</v>
      </c>
      <c r="F596" s="306">
        <v>3610</v>
      </c>
      <c r="G596" s="306">
        <v>0</v>
      </c>
      <c r="H596" s="306">
        <v>0</v>
      </c>
      <c r="I596" s="306">
        <v>0</v>
      </c>
      <c r="J596" s="337"/>
    </row>
    <row r="597" spans="1:10">
      <c r="A597" s="303" t="s">
        <v>779</v>
      </c>
      <c r="B597" t="s">
        <v>1410</v>
      </c>
      <c r="C597" t="s">
        <v>952</v>
      </c>
      <c r="D597" s="306">
        <v>0</v>
      </c>
      <c r="E597" s="113">
        <v>18.86</v>
      </c>
      <c r="F597" s="306">
        <v>3610</v>
      </c>
      <c r="G597" s="306">
        <v>0</v>
      </c>
      <c r="H597" s="306">
        <v>0</v>
      </c>
      <c r="I597" s="306">
        <v>0</v>
      </c>
      <c r="J597" s="337"/>
    </row>
    <row r="598" spans="1:10">
      <c r="A598" s="303" t="s">
        <v>780</v>
      </c>
      <c r="B598" t="s">
        <v>1411</v>
      </c>
      <c r="C598" t="s">
        <v>952</v>
      </c>
      <c r="D598" s="306">
        <v>0</v>
      </c>
      <c r="E598" s="113">
        <v>16.3</v>
      </c>
      <c r="F598" s="306">
        <v>3610</v>
      </c>
      <c r="G598" s="306">
        <v>0</v>
      </c>
      <c r="H598" s="306">
        <v>0</v>
      </c>
      <c r="I598" s="306">
        <v>0</v>
      </c>
      <c r="J598" s="337"/>
    </row>
    <row r="599" spans="1:10">
      <c r="A599" s="303" t="s">
        <v>126</v>
      </c>
      <c r="B599" t="s">
        <v>1412</v>
      </c>
      <c r="C599" t="s">
        <v>952</v>
      </c>
      <c r="D599" s="306">
        <v>0</v>
      </c>
      <c r="E599" s="113">
        <v>19.38</v>
      </c>
      <c r="F599" s="306">
        <v>3610</v>
      </c>
      <c r="G599" s="306">
        <v>0</v>
      </c>
      <c r="H599" s="306">
        <v>0</v>
      </c>
      <c r="I599" s="306">
        <v>0</v>
      </c>
      <c r="J599" s="337"/>
    </row>
    <row r="600" spans="1:10">
      <c r="A600" s="303" t="s">
        <v>781</v>
      </c>
      <c r="B600" t="s">
        <v>1413</v>
      </c>
      <c r="C600" t="s">
        <v>952</v>
      </c>
      <c r="D600" s="306">
        <v>0</v>
      </c>
      <c r="E600" s="113">
        <v>19.38</v>
      </c>
      <c r="F600" s="306">
        <v>3610</v>
      </c>
      <c r="G600" s="306">
        <v>0</v>
      </c>
      <c r="H600" s="306">
        <v>0</v>
      </c>
      <c r="I600" s="306">
        <v>0</v>
      </c>
      <c r="J600" s="337"/>
    </row>
    <row r="601" spans="1:10">
      <c r="A601" s="303" t="s">
        <v>783</v>
      </c>
      <c r="B601" t="s">
        <v>1414</v>
      </c>
      <c r="C601" t="s">
        <v>952</v>
      </c>
      <c r="D601" s="306">
        <v>0</v>
      </c>
      <c r="E601" s="113">
        <v>12.72</v>
      </c>
      <c r="F601" s="306">
        <v>3610</v>
      </c>
      <c r="G601" s="306">
        <v>0</v>
      </c>
      <c r="H601" s="306">
        <v>0</v>
      </c>
      <c r="I601" s="306">
        <v>0</v>
      </c>
      <c r="J601" s="337"/>
    </row>
    <row r="602" spans="1:10">
      <c r="A602" s="303" t="s">
        <v>29</v>
      </c>
      <c r="B602" t="s">
        <v>890</v>
      </c>
      <c r="C602" t="s">
        <v>952</v>
      </c>
      <c r="D602" s="306">
        <v>0</v>
      </c>
      <c r="E602" s="113">
        <v>13.32</v>
      </c>
      <c r="F602" s="306">
        <v>3610</v>
      </c>
      <c r="G602" s="306">
        <v>0</v>
      </c>
      <c r="H602" s="306">
        <v>0</v>
      </c>
      <c r="I602" s="306">
        <v>0</v>
      </c>
      <c r="J602" s="337"/>
    </row>
    <row r="603" spans="1:10">
      <c r="A603" s="303" t="s">
        <v>784</v>
      </c>
      <c r="B603" t="s">
        <v>1415</v>
      </c>
      <c r="C603" t="s">
        <v>952</v>
      </c>
      <c r="D603" s="306">
        <v>0</v>
      </c>
      <c r="E603" s="113">
        <v>11.58</v>
      </c>
      <c r="F603" s="306">
        <v>3610</v>
      </c>
      <c r="G603" s="306">
        <v>0</v>
      </c>
      <c r="H603" s="306">
        <v>0</v>
      </c>
      <c r="I603" s="306">
        <v>0</v>
      </c>
      <c r="J603" s="337"/>
    </row>
    <row r="604" spans="1:10">
      <c r="A604" s="303" t="s">
        <v>785</v>
      </c>
      <c r="B604" t="s">
        <v>1416</v>
      </c>
      <c r="C604" t="s">
        <v>952</v>
      </c>
      <c r="D604" s="306">
        <v>0</v>
      </c>
      <c r="E604" s="113">
        <v>19.38</v>
      </c>
      <c r="F604" s="306">
        <v>3610</v>
      </c>
      <c r="G604" s="306">
        <v>0</v>
      </c>
      <c r="H604" s="306">
        <v>0</v>
      </c>
      <c r="I604" s="306">
        <v>0</v>
      </c>
      <c r="J604" s="337"/>
    </row>
    <row r="605" spans="1:10">
      <c r="A605" s="303" t="s">
        <v>52</v>
      </c>
      <c r="B605" t="s">
        <v>893</v>
      </c>
      <c r="C605" t="s">
        <v>952</v>
      </c>
      <c r="D605" s="306">
        <v>0</v>
      </c>
      <c r="E605" s="113">
        <v>13.08</v>
      </c>
      <c r="F605" s="306">
        <v>3610</v>
      </c>
      <c r="G605" s="306">
        <v>0</v>
      </c>
      <c r="H605" s="306">
        <v>0</v>
      </c>
      <c r="I605" s="306">
        <v>0</v>
      </c>
      <c r="J605" s="337"/>
    </row>
    <row r="606" spans="1:10">
      <c r="A606" s="303" t="s">
        <v>786</v>
      </c>
      <c r="B606" t="s">
        <v>1417</v>
      </c>
      <c r="C606" t="s">
        <v>952</v>
      </c>
      <c r="D606" s="306">
        <v>0</v>
      </c>
      <c r="E606" s="113">
        <v>17.72</v>
      </c>
      <c r="F606" s="306">
        <v>3610</v>
      </c>
      <c r="G606" s="306">
        <v>0</v>
      </c>
      <c r="H606" s="306">
        <v>0</v>
      </c>
      <c r="I606" s="306">
        <v>0</v>
      </c>
      <c r="J606" s="337"/>
    </row>
    <row r="607" spans="1:10">
      <c r="A607" s="303" t="s">
        <v>787</v>
      </c>
      <c r="B607" t="s">
        <v>1418</v>
      </c>
      <c r="C607" t="s">
        <v>952</v>
      </c>
      <c r="D607" s="306">
        <v>0</v>
      </c>
      <c r="E607" s="113">
        <v>15.48</v>
      </c>
      <c r="F607" s="306">
        <v>3610</v>
      </c>
      <c r="G607" s="306">
        <v>0</v>
      </c>
      <c r="H607" s="306">
        <v>0</v>
      </c>
      <c r="I607" s="306">
        <v>0</v>
      </c>
      <c r="J607" s="337"/>
    </row>
    <row r="608" spans="1:10">
      <c r="A608" s="303" t="s">
        <v>788</v>
      </c>
      <c r="B608" t="s">
        <v>1419</v>
      </c>
      <c r="C608" t="s">
        <v>952</v>
      </c>
      <c r="D608" s="306">
        <v>0</v>
      </c>
      <c r="E608" s="113">
        <v>14.13</v>
      </c>
      <c r="F608" s="306">
        <v>3610</v>
      </c>
      <c r="G608" s="306">
        <v>0</v>
      </c>
      <c r="H608" s="306">
        <v>0</v>
      </c>
      <c r="I608" s="306">
        <v>0</v>
      </c>
      <c r="J608" s="337"/>
    </row>
    <row r="609" spans="1:10">
      <c r="A609" s="303" t="s">
        <v>789</v>
      </c>
      <c r="B609" t="s">
        <v>1420</v>
      </c>
      <c r="C609" t="s">
        <v>952</v>
      </c>
      <c r="D609" s="306">
        <v>0</v>
      </c>
      <c r="E609" s="113">
        <v>17.72</v>
      </c>
      <c r="F609" s="306">
        <v>3610</v>
      </c>
      <c r="G609" s="306">
        <v>0</v>
      </c>
      <c r="H609" s="306">
        <v>0</v>
      </c>
      <c r="I609" s="306">
        <v>0</v>
      </c>
      <c r="J609" s="337"/>
    </row>
    <row r="610" spans="1:10">
      <c r="A610" s="303" t="s">
        <v>791</v>
      </c>
      <c r="B610" t="s">
        <v>1421</v>
      </c>
      <c r="C610" t="s">
        <v>952</v>
      </c>
      <c r="D610" s="306">
        <v>0</v>
      </c>
      <c r="E610" s="113">
        <v>18.86</v>
      </c>
      <c r="F610" s="306">
        <v>3610</v>
      </c>
      <c r="G610" s="306">
        <v>0</v>
      </c>
      <c r="H610" s="306">
        <v>0</v>
      </c>
      <c r="I610" s="306">
        <v>0</v>
      </c>
      <c r="J610" s="337"/>
    </row>
    <row r="611" spans="1:10">
      <c r="A611" s="303" t="s">
        <v>792</v>
      </c>
      <c r="B611" t="s">
        <v>909</v>
      </c>
      <c r="C611" t="s">
        <v>952</v>
      </c>
      <c r="D611" s="306">
        <v>0</v>
      </c>
      <c r="E611" s="113">
        <v>16.3</v>
      </c>
      <c r="F611" s="306">
        <v>3610</v>
      </c>
      <c r="G611" s="306">
        <v>0</v>
      </c>
      <c r="H611" s="306">
        <v>0</v>
      </c>
      <c r="I611" s="306">
        <v>0</v>
      </c>
      <c r="J611" s="337"/>
    </row>
    <row r="612" spans="1:10">
      <c r="A612" s="303" t="s">
        <v>793</v>
      </c>
      <c r="B612" t="s">
        <v>1422</v>
      </c>
      <c r="C612" t="s">
        <v>952</v>
      </c>
      <c r="D612" s="306">
        <v>0</v>
      </c>
      <c r="E612" s="113">
        <v>17.72</v>
      </c>
      <c r="F612" s="306">
        <v>3610</v>
      </c>
      <c r="G612" s="306">
        <v>0</v>
      </c>
      <c r="H612" s="306">
        <v>0</v>
      </c>
      <c r="I612" s="306">
        <v>0</v>
      </c>
      <c r="J612" s="337"/>
    </row>
    <row r="613" spans="1:10">
      <c r="A613" s="303" t="s">
        <v>794</v>
      </c>
      <c r="B613" t="s">
        <v>1423</v>
      </c>
      <c r="C613" t="s">
        <v>952</v>
      </c>
      <c r="D613" s="306">
        <v>0</v>
      </c>
      <c r="E613" s="113">
        <v>15.48</v>
      </c>
      <c r="F613" s="306">
        <v>3610</v>
      </c>
      <c r="G613" s="306">
        <v>0</v>
      </c>
      <c r="H613" s="306">
        <v>0</v>
      </c>
      <c r="I613" s="306">
        <v>0</v>
      </c>
      <c r="J613" s="337"/>
    </row>
    <row r="614" spans="1:10">
      <c r="A614" s="303" t="s">
        <v>795</v>
      </c>
      <c r="B614" t="s">
        <v>1424</v>
      </c>
      <c r="C614" t="s">
        <v>952</v>
      </c>
      <c r="D614" s="306">
        <v>0</v>
      </c>
      <c r="E614" s="113">
        <v>15.44</v>
      </c>
      <c r="F614" s="306">
        <v>3610</v>
      </c>
      <c r="G614" s="306">
        <v>0</v>
      </c>
      <c r="H614" s="306">
        <v>0</v>
      </c>
      <c r="I614" s="306">
        <v>0</v>
      </c>
      <c r="J614" s="337"/>
    </row>
    <row r="615" spans="1:10">
      <c r="A615" s="303" t="s">
        <v>796</v>
      </c>
      <c r="B615" t="s">
        <v>1425</v>
      </c>
      <c r="C615" t="s">
        <v>952</v>
      </c>
      <c r="D615" s="306">
        <v>0</v>
      </c>
      <c r="E615" s="113">
        <v>12.98</v>
      </c>
      <c r="F615" s="306">
        <v>3610</v>
      </c>
      <c r="G615" s="306">
        <v>0</v>
      </c>
      <c r="H615" s="306">
        <v>0</v>
      </c>
      <c r="I615" s="306">
        <v>0</v>
      </c>
      <c r="J615" s="337"/>
    </row>
    <row r="616" spans="1:10">
      <c r="A616" s="303" t="s">
        <v>797</v>
      </c>
      <c r="B616" t="s">
        <v>894</v>
      </c>
      <c r="C616" t="s">
        <v>952</v>
      </c>
      <c r="D616" s="306">
        <v>0</v>
      </c>
      <c r="E616" s="113">
        <v>15.43</v>
      </c>
      <c r="F616" s="306">
        <v>3610</v>
      </c>
      <c r="G616" s="306">
        <v>0</v>
      </c>
      <c r="H616" s="306">
        <v>0</v>
      </c>
      <c r="I616" s="306">
        <v>0</v>
      </c>
      <c r="J616" s="337"/>
    </row>
    <row r="617" spans="1:10">
      <c r="A617" s="303" t="s">
        <v>798</v>
      </c>
      <c r="B617" t="s">
        <v>1426</v>
      </c>
      <c r="C617" t="s">
        <v>952</v>
      </c>
      <c r="D617" s="306">
        <v>0</v>
      </c>
      <c r="E617" s="113">
        <v>16.059999999999999</v>
      </c>
      <c r="F617" s="306">
        <v>3610</v>
      </c>
      <c r="G617" s="306">
        <v>0</v>
      </c>
      <c r="H617" s="306">
        <v>0</v>
      </c>
      <c r="I617" s="306">
        <v>0</v>
      </c>
      <c r="J617" s="337"/>
    </row>
    <row r="618" spans="1:10">
      <c r="A618" s="303" t="s">
        <v>799</v>
      </c>
      <c r="B618" t="s">
        <v>1427</v>
      </c>
      <c r="C618" t="s">
        <v>952</v>
      </c>
      <c r="D618" s="306">
        <v>0</v>
      </c>
      <c r="E618" s="113">
        <v>14.03</v>
      </c>
      <c r="F618" s="306">
        <v>3610</v>
      </c>
      <c r="G618" s="306">
        <v>0</v>
      </c>
      <c r="H618" s="306">
        <v>0</v>
      </c>
      <c r="I618" s="306">
        <v>0</v>
      </c>
      <c r="J618" s="337"/>
    </row>
    <row r="619" spans="1:10">
      <c r="A619" s="303" t="s">
        <v>800</v>
      </c>
      <c r="B619" t="s">
        <v>1428</v>
      </c>
      <c r="C619" t="s">
        <v>952</v>
      </c>
      <c r="D619" s="306">
        <v>0</v>
      </c>
      <c r="E619" s="113">
        <v>16.07</v>
      </c>
      <c r="F619" s="306">
        <v>3610</v>
      </c>
      <c r="G619" s="306">
        <v>0</v>
      </c>
      <c r="H619" s="306">
        <v>0</v>
      </c>
      <c r="I619" s="306">
        <v>0</v>
      </c>
      <c r="J619" s="337"/>
    </row>
    <row r="620" spans="1:10">
      <c r="A620" s="303" t="s">
        <v>803</v>
      </c>
      <c r="B620" t="s">
        <v>1429</v>
      </c>
      <c r="C620" t="s">
        <v>952</v>
      </c>
      <c r="D620" s="306">
        <v>0</v>
      </c>
      <c r="E620" s="113">
        <v>15.48</v>
      </c>
      <c r="F620" s="306">
        <v>3610</v>
      </c>
      <c r="G620" s="306">
        <v>0</v>
      </c>
      <c r="H620" s="306">
        <v>0</v>
      </c>
      <c r="I620" s="306">
        <v>0</v>
      </c>
      <c r="J620" s="337"/>
    </row>
    <row r="621" spans="1:10">
      <c r="A621" s="303" t="s">
        <v>804</v>
      </c>
      <c r="B621" t="s">
        <v>1430</v>
      </c>
      <c r="C621" t="s">
        <v>952</v>
      </c>
      <c r="D621" s="306">
        <v>0</v>
      </c>
      <c r="E621" s="113">
        <v>15.35</v>
      </c>
      <c r="F621" s="306">
        <v>3610</v>
      </c>
      <c r="G621" s="306">
        <v>0</v>
      </c>
      <c r="H621" s="306">
        <v>0</v>
      </c>
      <c r="I621" s="306">
        <v>0</v>
      </c>
      <c r="J621" s="337"/>
    </row>
    <row r="622" spans="1:10">
      <c r="A622" s="303" t="s">
        <v>805</v>
      </c>
      <c r="B622" t="s">
        <v>897</v>
      </c>
      <c r="C622" t="s">
        <v>952</v>
      </c>
      <c r="D622" s="306">
        <v>0</v>
      </c>
      <c r="E622" s="113">
        <v>12.11</v>
      </c>
      <c r="F622" s="306">
        <v>3610</v>
      </c>
      <c r="G622" s="306">
        <v>0</v>
      </c>
      <c r="H622" s="306">
        <v>0</v>
      </c>
      <c r="I622" s="306">
        <v>0</v>
      </c>
      <c r="J622" s="337"/>
    </row>
    <row r="623" spans="1:10">
      <c r="A623" s="303" t="s">
        <v>806</v>
      </c>
      <c r="B623" t="s">
        <v>1431</v>
      </c>
      <c r="C623" t="s">
        <v>952</v>
      </c>
      <c r="D623" s="306">
        <v>0</v>
      </c>
      <c r="E623" s="113">
        <v>18.86</v>
      </c>
      <c r="F623" s="306">
        <v>3610</v>
      </c>
      <c r="G623" s="306">
        <v>0</v>
      </c>
      <c r="H623" s="306">
        <v>0</v>
      </c>
      <c r="I623" s="306">
        <v>0</v>
      </c>
      <c r="J623" s="337"/>
    </row>
    <row r="624" spans="1:10">
      <c r="A624" s="303" t="s">
        <v>807</v>
      </c>
      <c r="B624" t="s">
        <v>1432</v>
      </c>
      <c r="C624" t="s">
        <v>952</v>
      </c>
      <c r="D624" s="306">
        <v>0</v>
      </c>
      <c r="E624" s="113">
        <v>17.5</v>
      </c>
      <c r="F624" s="306">
        <v>3610</v>
      </c>
      <c r="G624" s="306">
        <v>0</v>
      </c>
      <c r="H624" s="306">
        <v>0</v>
      </c>
      <c r="I624" s="306">
        <v>0</v>
      </c>
      <c r="J624" s="337"/>
    </row>
    <row r="625" spans="1:10" hidden="1">
      <c r="A625" s="303" t="s">
        <v>812</v>
      </c>
      <c r="B625" t="s">
        <v>1438</v>
      </c>
      <c r="C625" t="s">
        <v>953</v>
      </c>
      <c r="D625" s="306">
        <v>0</v>
      </c>
      <c r="E625" s="113">
        <v>0</v>
      </c>
      <c r="F625" s="306">
        <v>3836</v>
      </c>
      <c r="G625" s="306">
        <v>0</v>
      </c>
      <c r="H625" s="306">
        <v>0</v>
      </c>
      <c r="I625" s="306">
        <v>0</v>
      </c>
      <c r="J625" s="337"/>
    </row>
    <row r="626" spans="1:10" hidden="1">
      <c r="A626" s="303" t="s">
        <v>813</v>
      </c>
      <c r="B626" t="s">
        <v>1439</v>
      </c>
      <c r="C626" t="s">
        <v>953</v>
      </c>
      <c r="D626" s="306">
        <v>0</v>
      </c>
      <c r="E626" s="113">
        <v>21.48</v>
      </c>
      <c r="F626" s="306">
        <v>3836</v>
      </c>
      <c r="G626" s="306">
        <v>0</v>
      </c>
      <c r="H626" s="306">
        <v>0</v>
      </c>
      <c r="I626" s="306">
        <v>0</v>
      </c>
      <c r="J626" s="337"/>
    </row>
    <row r="627" spans="1:10" hidden="1">
      <c r="A627" s="303" t="s">
        <v>814</v>
      </c>
      <c r="B627" t="s">
        <v>1440</v>
      </c>
      <c r="C627" t="s">
        <v>953</v>
      </c>
      <c r="D627" s="306">
        <v>0</v>
      </c>
      <c r="E627" s="113">
        <v>35</v>
      </c>
      <c r="F627" s="306">
        <v>3836</v>
      </c>
      <c r="G627" s="306">
        <v>0</v>
      </c>
      <c r="H627" s="306">
        <v>0</v>
      </c>
      <c r="I627" s="306">
        <v>0</v>
      </c>
      <c r="J627" s="337"/>
    </row>
    <row r="628" spans="1:10" hidden="1">
      <c r="A628" s="303" t="s">
        <v>815</v>
      </c>
      <c r="B628" t="s">
        <v>1441</v>
      </c>
      <c r="C628" t="s">
        <v>953</v>
      </c>
      <c r="D628" s="306">
        <v>0</v>
      </c>
      <c r="E628" s="113">
        <v>9</v>
      </c>
      <c r="F628" s="306">
        <v>3836</v>
      </c>
      <c r="G628" s="306">
        <v>0</v>
      </c>
      <c r="H628" s="306">
        <v>0</v>
      </c>
      <c r="I628" s="306">
        <v>0</v>
      </c>
      <c r="J628" s="337"/>
    </row>
    <row r="629" spans="1:10" hidden="1">
      <c r="A629" s="303" t="s">
        <v>816</v>
      </c>
      <c r="B629" t="s">
        <v>1442</v>
      </c>
      <c r="C629" t="s">
        <v>953</v>
      </c>
      <c r="D629" s="306">
        <v>0</v>
      </c>
      <c r="E629" s="113">
        <v>15.37</v>
      </c>
      <c r="F629" s="306">
        <v>3836</v>
      </c>
      <c r="G629" s="306">
        <v>0</v>
      </c>
      <c r="H629" s="306">
        <v>0</v>
      </c>
      <c r="I629" s="306">
        <v>0</v>
      </c>
      <c r="J629" s="337"/>
    </row>
    <row r="630" spans="1:10" hidden="1">
      <c r="A630" s="303" t="s">
        <v>869</v>
      </c>
      <c r="B630" t="s">
        <v>898</v>
      </c>
      <c r="C630" t="s">
        <v>953</v>
      </c>
      <c r="D630" s="306">
        <v>0</v>
      </c>
      <c r="E630" s="113">
        <v>23.14</v>
      </c>
      <c r="F630" s="306">
        <v>3836</v>
      </c>
      <c r="G630" s="306">
        <v>0</v>
      </c>
      <c r="H630" s="306">
        <v>0</v>
      </c>
      <c r="I630" s="306">
        <v>0</v>
      </c>
      <c r="J630" s="337"/>
    </row>
    <row r="631" spans="1:10" hidden="1">
      <c r="A631" s="303" t="s">
        <v>870</v>
      </c>
      <c r="B631" t="s">
        <v>1493</v>
      </c>
      <c r="C631" t="s">
        <v>953</v>
      </c>
      <c r="D631" s="306">
        <v>0</v>
      </c>
      <c r="E631" s="113">
        <v>33.19</v>
      </c>
      <c r="F631" s="306">
        <v>3836</v>
      </c>
      <c r="G631" s="306">
        <v>0</v>
      </c>
      <c r="H631" s="306">
        <v>0</v>
      </c>
      <c r="I631" s="306">
        <v>0</v>
      </c>
      <c r="J631" s="337"/>
    </row>
    <row r="632" spans="1:10" hidden="1">
      <c r="A632" s="303" t="s">
        <v>871</v>
      </c>
      <c r="B632" t="s">
        <v>1494</v>
      </c>
      <c r="C632" t="s">
        <v>953</v>
      </c>
      <c r="D632" s="306">
        <v>0</v>
      </c>
      <c r="E632" s="113">
        <v>0</v>
      </c>
      <c r="F632" s="306">
        <v>3836</v>
      </c>
      <c r="G632" s="306">
        <v>0</v>
      </c>
      <c r="H632" s="306">
        <v>0</v>
      </c>
      <c r="I632" s="306">
        <v>0</v>
      </c>
      <c r="J632" s="337"/>
    </row>
    <row r="633" spans="1:10" hidden="1">
      <c r="A633" s="303" t="s">
        <v>872</v>
      </c>
      <c r="B633" t="s">
        <v>1495</v>
      </c>
      <c r="C633" t="s">
        <v>953</v>
      </c>
      <c r="D633" s="306">
        <v>0</v>
      </c>
      <c r="E633" s="113">
        <v>33.19</v>
      </c>
      <c r="F633" s="306">
        <v>3836</v>
      </c>
      <c r="G633" s="306">
        <v>0</v>
      </c>
      <c r="H633" s="306">
        <v>0</v>
      </c>
      <c r="I633" s="306">
        <v>0</v>
      </c>
      <c r="J633" s="337"/>
    </row>
    <row r="634" spans="1:10" hidden="1">
      <c r="A634" s="334" t="s">
        <v>977</v>
      </c>
      <c r="B634" s="334" t="s">
        <v>977</v>
      </c>
      <c r="E634" s="113">
        <v>15.4</v>
      </c>
    </row>
    <row r="635" spans="1:10" hidden="1">
      <c r="A635" s="334" t="s">
        <v>978</v>
      </c>
      <c r="B635" s="334" t="s">
        <v>978</v>
      </c>
      <c r="E635" s="113">
        <v>15.4</v>
      </c>
    </row>
    <row r="636" spans="1:10" hidden="1">
      <c r="A636" t="s">
        <v>317</v>
      </c>
      <c r="B636" t="s">
        <v>317</v>
      </c>
      <c r="E636" s="113">
        <v>15.4</v>
      </c>
    </row>
    <row r="637" spans="1:10" hidden="1">
      <c r="A637" t="s">
        <v>316</v>
      </c>
      <c r="B637" t="s">
        <v>316</v>
      </c>
      <c r="E637" s="113">
        <v>15.4</v>
      </c>
      <c r="F637" s="339"/>
    </row>
    <row r="638" spans="1:10" hidden="1">
      <c r="A638" t="s">
        <v>315</v>
      </c>
      <c r="B638" t="s">
        <v>315</v>
      </c>
      <c r="D638" s="337"/>
      <c r="E638" s="113">
        <v>15.4</v>
      </c>
    </row>
    <row r="639" spans="1:10" hidden="1">
      <c r="A639" t="s">
        <v>983</v>
      </c>
      <c r="D639" s="339"/>
      <c r="E639" s="113">
        <v>13.32</v>
      </c>
      <c r="F639" s="306">
        <v>3604</v>
      </c>
      <c r="G639" s="306">
        <v>0</v>
      </c>
      <c r="H639" s="306">
        <v>0</v>
      </c>
      <c r="I639" s="306">
        <v>0</v>
      </c>
      <c r="J639" s="337"/>
    </row>
    <row r="640" spans="1:10" hidden="1">
      <c r="A640" t="s">
        <v>985</v>
      </c>
      <c r="D640" s="340"/>
      <c r="E640" s="113">
        <v>13.32</v>
      </c>
      <c r="F640" s="306">
        <v>3604</v>
      </c>
      <c r="G640" s="306">
        <v>0</v>
      </c>
      <c r="H640" s="306">
        <v>0</v>
      </c>
      <c r="I640" s="306">
        <v>0</v>
      </c>
      <c r="J640" s="337"/>
    </row>
    <row r="641" spans="1:10" hidden="1">
      <c r="A641" t="s">
        <v>984</v>
      </c>
      <c r="E641" s="113">
        <v>13.32</v>
      </c>
      <c r="F641" s="306">
        <v>3604</v>
      </c>
      <c r="G641" s="306">
        <v>0</v>
      </c>
      <c r="H641" s="306">
        <v>0</v>
      </c>
      <c r="I641" s="306">
        <v>0</v>
      </c>
      <c r="J641" s="337"/>
    </row>
    <row r="642" spans="1:10" hidden="1">
      <c r="A642" t="s">
        <v>1530</v>
      </c>
      <c r="E642" s="113">
        <v>13.32</v>
      </c>
      <c r="F642" s="306">
        <v>3604</v>
      </c>
      <c r="G642" s="306">
        <v>0</v>
      </c>
      <c r="H642" s="306">
        <v>0</v>
      </c>
      <c r="I642" s="306">
        <v>0</v>
      </c>
      <c r="J642" s="337"/>
    </row>
    <row r="643" spans="1:10" hidden="1">
      <c r="A643" t="s">
        <v>981</v>
      </c>
      <c r="D643" s="339"/>
      <c r="E643" s="113">
        <v>13.08</v>
      </c>
      <c r="F643" s="306">
        <v>3604</v>
      </c>
      <c r="G643" s="306">
        <v>0</v>
      </c>
      <c r="H643" s="306">
        <v>0</v>
      </c>
      <c r="I643" s="306">
        <v>0</v>
      </c>
      <c r="J643" s="337"/>
    </row>
    <row r="644" spans="1:10" hidden="1">
      <c r="A644" t="s">
        <v>1527</v>
      </c>
      <c r="E644" s="113">
        <v>13.08</v>
      </c>
      <c r="F644" s="306">
        <v>3604</v>
      </c>
      <c r="G644" s="306">
        <v>0</v>
      </c>
      <c r="H644" s="306">
        <v>0</v>
      </c>
      <c r="I644" s="306">
        <v>0</v>
      </c>
      <c r="J644" s="337"/>
    </row>
    <row r="645" spans="1:10" hidden="1">
      <c r="A645" t="s">
        <v>982</v>
      </c>
      <c r="E645" s="113">
        <v>13.08</v>
      </c>
      <c r="F645" s="306">
        <v>3604</v>
      </c>
      <c r="G645" s="306">
        <v>0</v>
      </c>
      <c r="H645" s="306">
        <v>0</v>
      </c>
      <c r="I645" s="306">
        <v>0</v>
      </c>
      <c r="J645" s="337"/>
    </row>
    <row r="646" spans="1:10" hidden="1">
      <c r="A646" t="s">
        <v>1558</v>
      </c>
      <c r="E646" s="113">
        <v>13.08</v>
      </c>
      <c r="F646" s="306">
        <v>3604</v>
      </c>
      <c r="G646" s="306">
        <v>0</v>
      </c>
      <c r="H646" s="306">
        <v>0</v>
      </c>
      <c r="I646" s="306">
        <v>0</v>
      </c>
      <c r="J646" s="337"/>
    </row>
    <row r="647" spans="1:10" hidden="1">
      <c r="A647" t="s">
        <v>986</v>
      </c>
      <c r="E647" s="113">
        <v>13.08</v>
      </c>
      <c r="F647" s="306">
        <v>3604</v>
      </c>
      <c r="G647" s="306">
        <v>0</v>
      </c>
      <c r="H647" s="306">
        <v>0</v>
      </c>
      <c r="I647" s="306">
        <v>0</v>
      </c>
      <c r="J647" s="337"/>
    </row>
    <row r="648" spans="1:10">
      <c r="A648" t="s">
        <v>187</v>
      </c>
      <c r="B648" t="s">
        <v>885</v>
      </c>
      <c r="C648" t="s">
        <v>952</v>
      </c>
      <c r="D648" s="306">
        <v>0</v>
      </c>
      <c r="E648" s="113">
        <v>13.73</v>
      </c>
    </row>
    <row r="652" spans="1:10">
      <c r="D652" s="337"/>
      <c r="F652" s="337"/>
    </row>
  </sheetData>
  <autoFilter ref="A3:J648">
    <filterColumn colId="2">
      <filters>
        <filter val="PARA"/>
      </filters>
    </filterColumn>
  </autoFilter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AY502"/>
  <sheetViews>
    <sheetView topLeftCell="A178" zoomScale="80" zoomScaleNormal="80" workbookViewId="0"/>
  </sheetViews>
  <sheetFormatPr defaultColWidth="9.140625" defaultRowHeight="12.75" outlineLevelRow="1" outlineLevelCol="1"/>
  <cols>
    <col min="1" max="1" width="6" style="161" customWidth="1" outlineLevel="1"/>
    <col min="2" max="2" width="8.42578125" style="161" customWidth="1" outlineLevel="1"/>
    <col min="3" max="3" width="4.7109375" style="161" customWidth="1" outlineLevel="1"/>
    <col min="4" max="4" width="8.42578125" style="161" customWidth="1" outlineLevel="1"/>
    <col min="5" max="5" width="6.140625" style="161" customWidth="1" outlineLevel="1"/>
    <col min="6" max="6" width="4.85546875" style="161" customWidth="1" outlineLevel="1"/>
    <col min="7" max="7" width="5.140625" style="161" customWidth="1" outlineLevel="1"/>
    <col min="8" max="8" width="5.140625" style="21" customWidth="1"/>
    <col min="9" max="9" width="5.140625" style="21" customWidth="1" outlineLevel="1"/>
    <col min="10" max="11" width="37" style="7" customWidth="1"/>
    <col min="12" max="12" width="1.7109375" style="40" customWidth="1"/>
    <col min="13" max="13" width="15.42578125" style="95" customWidth="1"/>
    <col min="14" max="14" width="2.7109375" style="7" customWidth="1"/>
    <col min="15" max="19" width="14.7109375" style="7" customWidth="1" outlineLevel="1"/>
    <col min="20" max="20" width="36.85546875" style="7" customWidth="1"/>
    <col min="21" max="21" width="25.140625" style="40" bestFit="1" customWidth="1"/>
    <col min="22" max="22" width="24.5703125" style="40" bestFit="1" customWidth="1"/>
    <col min="23" max="23" width="30.7109375" style="40" bestFit="1" customWidth="1"/>
    <col min="24" max="24" width="30.28515625" style="40" bestFit="1" customWidth="1"/>
    <col min="25" max="27" width="24.5703125" style="40" bestFit="1" customWidth="1"/>
    <col min="28" max="28" width="24.5703125" style="40" customWidth="1" outlineLevel="1"/>
    <col min="29" max="29" width="26" style="40" customWidth="1" outlineLevel="1"/>
    <col min="30" max="31" width="24.5703125" style="40" customWidth="1" outlineLevel="1"/>
    <col min="32" max="32" width="24.5703125" style="40" bestFit="1" customWidth="1"/>
    <col min="33" max="33" width="28.42578125" style="40" customWidth="1" outlineLevel="1"/>
    <col min="34" max="34" width="24.5703125" style="40" customWidth="1" outlineLevel="1"/>
    <col min="35" max="35" width="33" style="40" customWidth="1" outlineLevel="1"/>
    <col min="36" max="37" width="24.5703125" style="40" customWidth="1" outlineLevel="1"/>
    <col min="38" max="38" width="25.7109375" style="40" bestFit="1" customWidth="1"/>
    <col min="39" max="39" width="27.7109375" style="40" bestFit="1" customWidth="1"/>
    <col min="40" max="41" width="24.5703125" style="40" bestFit="1" customWidth="1"/>
    <col min="42" max="42" width="30.85546875" style="40" customWidth="1"/>
    <col min="43" max="43" width="28.5703125" style="40" customWidth="1"/>
    <col min="44" max="44" width="27.28515625" style="40" customWidth="1"/>
    <col min="45" max="45" width="29.28515625" style="40" bestFit="1" customWidth="1"/>
    <col min="46" max="46" width="24.5703125" style="40" customWidth="1"/>
    <col min="47" max="47" width="3.140625" style="41" customWidth="1"/>
    <col min="48" max="49" width="24.5703125" style="40" bestFit="1" customWidth="1"/>
    <col min="50" max="16384" width="9.140625" style="7"/>
  </cols>
  <sheetData>
    <row r="1" spans="1:49" s="21" customFormat="1" outlineLevel="1">
      <c r="A1" s="160"/>
      <c r="B1" s="161"/>
      <c r="C1" s="161"/>
      <c r="D1" s="161"/>
      <c r="E1" s="161"/>
      <c r="F1" s="161"/>
      <c r="G1" s="161"/>
      <c r="H1" s="161"/>
      <c r="I1" s="161"/>
      <c r="J1" s="27"/>
      <c r="K1" s="160"/>
      <c r="L1" s="162"/>
      <c r="M1" s="163"/>
      <c r="N1" s="161"/>
      <c r="O1" s="160"/>
      <c r="P1" s="160"/>
      <c r="Q1" s="160"/>
      <c r="R1" s="160"/>
      <c r="S1" s="160"/>
      <c r="T1" s="160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4"/>
      <c r="AV1" s="162"/>
      <c r="AW1" s="162"/>
    </row>
    <row r="2" spans="1:49" s="21" customFormat="1" outlineLevel="1">
      <c r="A2" s="160"/>
      <c r="B2" s="161"/>
      <c r="C2" s="161"/>
      <c r="D2" s="161"/>
      <c r="E2" s="161"/>
      <c r="F2" s="161"/>
      <c r="G2" s="161"/>
      <c r="H2" s="161"/>
      <c r="I2" s="161"/>
      <c r="J2" s="27"/>
      <c r="K2" s="160"/>
      <c r="L2" s="162"/>
      <c r="M2" s="163"/>
      <c r="N2" s="161"/>
      <c r="O2" s="165"/>
      <c r="P2" s="165"/>
      <c r="Q2" s="165"/>
      <c r="R2" s="165"/>
      <c r="S2" s="165"/>
      <c r="T2" s="165"/>
      <c r="U2" s="162"/>
      <c r="V2" s="162"/>
      <c r="W2" s="162"/>
      <c r="X2" s="162"/>
      <c r="Y2" s="166" t="s">
        <v>8</v>
      </c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6"/>
      <c r="AM2" s="162"/>
      <c r="AN2" s="162"/>
      <c r="AO2" s="162"/>
      <c r="AP2" s="162"/>
      <c r="AQ2" s="162"/>
      <c r="AR2" s="162"/>
      <c r="AS2" s="162"/>
      <c r="AT2" s="162"/>
      <c r="AU2" s="164"/>
      <c r="AV2" s="162"/>
      <c r="AW2" s="162"/>
    </row>
    <row r="3" spans="1:49" outlineLevel="1">
      <c r="H3" s="161"/>
      <c r="I3" s="161"/>
      <c r="J3" s="167"/>
      <c r="K3" s="168"/>
      <c r="L3" s="126"/>
      <c r="M3" s="169"/>
      <c r="N3" s="125"/>
      <c r="O3" s="170"/>
      <c r="P3" s="170"/>
      <c r="Q3" s="170"/>
      <c r="R3" s="170"/>
      <c r="S3" s="170"/>
      <c r="T3" s="170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64"/>
      <c r="AV3" s="126"/>
      <c r="AW3" s="126"/>
    </row>
    <row r="4" spans="1:49" outlineLevel="1">
      <c r="H4" s="161"/>
      <c r="I4" s="161"/>
      <c r="J4" s="167"/>
      <c r="K4" s="168"/>
      <c r="L4" s="126"/>
      <c r="M4" s="169" t="s">
        <v>88</v>
      </c>
      <c r="N4" s="125"/>
      <c r="O4" s="171" t="s">
        <v>91</v>
      </c>
      <c r="P4" s="171" t="s">
        <v>91</v>
      </c>
      <c r="Q4" s="171" t="s">
        <v>91</v>
      </c>
      <c r="R4" s="171" t="s">
        <v>91</v>
      </c>
      <c r="S4" s="171" t="s">
        <v>91</v>
      </c>
      <c r="T4" s="171" t="s">
        <v>91</v>
      </c>
      <c r="U4" s="172" t="s">
        <v>91</v>
      </c>
      <c r="V4" s="172" t="s">
        <v>91</v>
      </c>
      <c r="W4" s="172" t="s">
        <v>91</v>
      </c>
      <c r="X4" s="172" t="e">
        <f>IF(AND('Staffing Tool'!#REF!=0,'Staffing Tool'!#REF!=0),"25","10")</f>
        <v>#REF!</v>
      </c>
      <c r="Y4" s="172" t="s">
        <v>91</v>
      </c>
      <c r="Z4" s="172" t="s">
        <v>91</v>
      </c>
      <c r="AA4" s="172" t="s">
        <v>7</v>
      </c>
      <c r="AB4" s="172" t="s">
        <v>7</v>
      </c>
      <c r="AC4" s="172" t="s">
        <v>107</v>
      </c>
      <c r="AD4" s="172" t="s">
        <v>961</v>
      </c>
      <c r="AE4" s="172" t="s">
        <v>77</v>
      </c>
      <c r="AF4" s="172" t="s">
        <v>107</v>
      </c>
      <c r="AG4" s="172" t="s">
        <v>107</v>
      </c>
      <c r="AH4" s="172" t="s">
        <v>91</v>
      </c>
      <c r="AI4" s="172" t="s">
        <v>107</v>
      </c>
      <c r="AJ4" s="172" t="s">
        <v>109</v>
      </c>
      <c r="AK4" s="172" t="s">
        <v>7</v>
      </c>
      <c r="AL4" s="172" t="s">
        <v>5</v>
      </c>
      <c r="AM4" s="172" t="s">
        <v>5</v>
      </c>
      <c r="AN4" s="172" t="s">
        <v>5</v>
      </c>
      <c r="AO4" s="172" t="s">
        <v>109</v>
      </c>
      <c r="AP4" s="172" t="s">
        <v>109</v>
      </c>
      <c r="AQ4" s="172" t="s">
        <v>77</v>
      </c>
      <c r="AR4" s="172" t="s">
        <v>77</v>
      </c>
      <c r="AS4" s="172" t="s">
        <v>77</v>
      </c>
      <c r="AT4" s="172" t="s">
        <v>961</v>
      </c>
      <c r="AU4" s="173"/>
      <c r="AV4" s="172" t="s">
        <v>91</v>
      </c>
      <c r="AW4" s="174" t="s">
        <v>109</v>
      </c>
    </row>
    <row r="5" spans="1:49" outlineLevel="1">
      <c r="H5" s="161"/>
      <c r="I5" s="161"/>
      <c r="J5" s="167"/>
      <c r="K5" s="168"/>
      <c r="L5" s="126"/>
      <c r="M5" s="169" t="s">
        <v>82</v>
      </c>
      <c r="N5" s="125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2"/>
      <c r="AT5" s="162"/>
      <c r="AU5" s="164"/>
      <c r="AV5" s="161"/>
      <c r="AW5" s="161"/>
    </row>
    <row r="6" spans="1:49" outlineLevel="1">
      <c r="H6" s="161"/>
      <c r="I6" s="161"/>
      <c r="J6" s="167"/>
      <c r="K6" s="168"/>
      <c r="L6" s="126"/>
      <c r="M6" s="169" t="s">
        <v>83</v>
      </c>
      <c r="N6" s="125"/>
      <c r="O6" s="170"/>
      <c r="P6" s="170"/>
      <c r="Q6" s="170"/>
      <c r="R6" s="170"/>
      <c r="S6" s="170"/>
      <c r="T6" s="170"/>
      <c r="U6" s="175"/>
      <c r="V6" s="175"/>
      <c r="W6" s="175" t="s">
        <v>5</v>
      </c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62"/>
      <c r="AM6" s="175"/>
      <c r="AN6" s="175"/>
      <c r="AO6" s="175"/>
      <c r="AP6" s="175"/>
      <c r="AQ6" s="126"/>
      <c r="AR6" s="126"/>
      <c r="AS6" s="126"/>
      <c r="AT6" s="126"/>
      <c r="AU6" s="164"/>
      <c r="AV6" s="175"/>
      <c r="AW6" s="175"/>
    </row>
    <row r="7" spans="1:49" outlineLevel="1">
      <c r="H7" s="161"/>
      <c r="I7" s="161"/>
      <c r="J7" s="167"/>
      <c r="K7" s="168"/>
      <c r="L7" s="126"/>
      <c r="M7" s="169" t="s">
        <v>84</v>
      </c>
      <c r="N7" s="125"/>
      <c r="O7" s="170"/>
      <c r="P7" s="170"/>
      <c r="Q7" s="170"/>
      <c r="R7" s="170"/>
      <c r="S7" s="170"/>
      <c r="T7" s="170"/>
      <c r="U7" s="175"/>
      <c r="V7" s="175"/>
      <c r="W7" s="175" t="s">
        <v>35</v>
      </c>
      <c r="X7" s="175" t="s">
        <v>207</v>
      </c>
      <c r="Y7" s="175"/>
      <c r="Z7" s="175"/>
      <c r="AA7" s="175" t="s">
        <v>3</v>
      </c>
      <c r="AB7" s="175" t="s">
        <v>3</v>
      </c>
      <c r="AC7" s="175" t="s">
        <v>3</v>
      </c>
      <c r="AD7" s="175" t="s">
        <v>3</v>
      </c>
      <c r="AE7" s="175" t="s">
        <v>3</v>
      </c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3"/>
      <c r="AV7" s="175"/>
      <c r="AW7" s="175"/>
    </row>
    <row r="8" spans="1:49" ht="10.5" customHeight="1" outlineLevel="1">
      <c r="H8" s="161"/>
      <c r="I8" s="161"/>
      <c r="J8" s="167"/>
      <c r="K8" s="160"/>
      <c r="L8" s="126"/>
      <c r="M8" s="169" t="s">
        <v>85</v>
      </c>
      <c r="N8" s="125"/>
      <c r="O8" s="176" t="s">
        <v>93</v>
      </c>
      <c r="P8" s="176" t="s">
        <v>69</v>
      </c>
      <c r="Q8" s="176" t="s">
        <v>70</v>
      </c>
      <c r="R8" s="176" t="s">
        <v>55</v>
      </c>
      <c r="S8" s="176" t="s">
        <v>20</v>
      </c>
      <c r="T8" s="171" t="s">
        <v>93</v>
      </c>
      <c r="U8" s="172" t="s">
        <v>116</v>
      </c>
      <c r="V8" s="172" t="s">
        <v>150</v>
      </c>
      <c r="W8" s="172" t="s">
        <v>6</v>
      </c>
      <c r="X8" s="172" t="s">
        <v>97</v>
      </c>
      <c r="Y8" s="174">
        <v>3147</v>
      </c>
      <c r="Z8" s="172" t="s">
        <v>105</v>
      </c>
      <c r="AA8" s="172" t="s">
        <v>25</v>
      </c>
      <c r="AB8" s="172" t="s">
        <v>25</v>
      </c>
      <c r="AC8" s="172" t="s">
        <v>4</v>
      </c>
      <c r="AD8" s="172" t="s">
        <v>1536</v>
      </c>
      <c r="AE8" s="172" t="s">
        <v>106</v>
      </c>
      <c r="AF8" s="172" t="s">
        <v>108</v>
      </c>
      <c r="AG8" s="172" t="s">
        <v>108</v>
      </c>
      <c r="AH8" s="172" t="s">
        <v>108</v>
      </c>
      <c r="AI8" s="172" t="s">
        <v>101</v>
      </c>
      <c r="AJ8" s="172" t="s">
        <v>53</v>
      </c>
      <c r="AK8" s="172" t="s">
        <v>26</v>
      </c>
      <c r="AL8" s="172" t="s">
        <v>74</v>
      </c>
      <c r="AM8" s="172" t="s">
        <v>47</v>
      </c>
      <c r="AN8" s="172" t="s">
        <v>44</v>
      </c>
      <c r="AO8" s="172" t="s">
        <v>55</v>
      </c>
      <c r="AP8" s="172" t="s">
        <v>68</v>
      </c>
      <c r="AQ8" s="172" t="s">
        <v>188</v>
      </c>
      <c r="AR8" s="172" t="s">
        <v>78</v>
      </c>
      <c r="AS8" s="172"/>
      <c r="AT8" s="172" t="s">
        <v>314</v>
      </c>
      <c r="AU8" s="173"/>
      <c r="AV8" s="172" t="s">
        <v>204</v>
      </c>
      <c r="AW8" s="172" t="s">
        <v>1551</v>
      </c>
    </row>
    <row r="9" spans="1:49" outlineLevel="1">
      <c r="H9" s="161"/>
      <c r="I9" s="161"/>
      <c r="J9" s="167"/>
      <c r="K9" s="177"/>
      <c r="L9" s="126"/>
      <c r="M9" s="169" t="s">
        <v>198</v>
      </c>
      <c r="N9" s="125"/>
      <c r="O9" s="125"/>
      <c r="P9" s="125"/>
      <c r="Q9" s="125"/>
      <c r="R9" s="125"/>
      <c r="S9" s="125"/>
      <c r="T9" s="125"/>
      <c r="U9" s="126"/>
      <c r="V9" s="126"/>
      <c r="W9" s="126"/>
      <c r="X9" s="126"/>
      <c r="Y9" s="178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64"/>
      <c r="AV9" s="126"/>
      <c r="AW9" s="126"/>
    </row>
    <row r="10" spans="1:49" outlineLevel="1">
      <c r="H10" s="161" t="s">
        <v>958</v>
      </c>
      <c r="I10" s="161"/>
      <c r="J10" s="167"/>
      <c r="K10" s="177"/>
      <c r="L10" s="126"/>
      <c r="M10" s="169" t="s">
        <v>87</v>
      </c>
      <c r="N10" s="125"/>
      <c r="O10" s="125"/>
      <c r="P10" s="125"/>
      <c r="Q10" s="125"/>
      <c r="R10" s="125"/>
      <c r="S10" s="125"/>
      <c r="T10" s="125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64"/>
      <c r="AV10" s="126"/>
      <c r="AW10" s="126"/>
    </row>
    <row r="11" spans="1:49" outlineLevel="1">
      <c r="H11" s="161"/>
      <c r="I11" s="161"/>
      <c r="J11" s="167"/>
      <c r="K11" s="167"/>
      <c r="L11" s="126"/>
      <c r="M11" s="179"/>
      <c r="N11" s="125"/>
      <c r="O11" s="125"/>
      <c r="P11" s="125"/>
      <c r="Q11" s="125"/>
      <c r="R11" s="125"/>
      <c r="S11" s="125"/>
      <c r="T11" s="125" t="s">
        <v>272</v>
      </c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64"/>
      <c r="AV11" s="126"/>
      <c r="AW11" s="126"/>
    </row>
    <row r="12" spans="1:49" outlineLevel="1">
      <c r="A12" s="27"/>
      <c r="B12" s="27"/>
      <c r="C12" s="27"/>
      <c r="D12" s="27"/>
      <c r="E12" s="27"/>
      <c r="F12" s="27"/>
      <c r="G12" s="27"/>
      <c r="H12" s="27"/>
      <c r="I12" s="27"/>
      <c r="J12" s="167"/>
      <c r="K12" s="167"/>
      <c r="L12" s="126"/>
      <c r="M12" s="179"/>
      <c r="N12" s="125"/>
      <c r="O12" s="125" t="s">
        <v>132</v>
      </c>
      <c r="P12" s="125" t="s">
        <v>132</v>
      </c>
      <c r="Q12" s="125" t="s">
        <v>132</v>
      </c>
      <c r="R12" s="125" t="s">
        <v>132</v>
      </c>
      <c r="S12" s="125" t="s">
        <v>132</v>
      </c>
      <c r="T12" s="125" t="s">
        <v>273</v>
      </c>
      <c r="U12" s="126"/>
      <c r="V12" s="126"/>
      <c r="W12" s="126"/>
      <c r="X12" s="126"/>
      <c r="Y12" s="126"/>
      <c r="Z12" s="180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64"/>
      <c r="AV12" s="180"/>
      <c r="AW12" s="180"/>
    </row>
    <row r="13" spans="1:49" outlineLevel="1">
      <c r="H13" s="161"/>
      <c r="I13" s="161"/>
      <c r="J13" s="167"/>
      <c r="K13" s="167"/>
      <c r="L13" s="126"/>
      <c r="M13" s="179"/>
      <c r="N13" s="125"/>
      <c r="O13" s="125"/>
      <c r="P13" s="125"/>
      <c r="Q13" s="125"/>
      <c r="R13" s="125"/>
      <c r="S13" s="125"/>
      <c r="T13" s="125" t="s">
        <v>274</v>
      </c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64"/>
      <c r="AV13" s="126"/>
      <c r="AW13" s="126"/>
    </row>
    <row r="14" spans="1:49" outlineLevel="1">
      <c r="A14" s="27"/>
      <c r="B14" s="27"/>
      <c r="C14" s="27"/>
      <c r="D14" s="27"/>
      <c r="E14" s="27"/>
      <c r="F14" s="27"/>
      <c r="G14" s="27"/>
      <c r="H14" s="27"/>
      <c r="I14" s="27"/>
      <c r="J14" s="167"/>
      <c r="K14" s="167"/>
      <c r="L14" s="126"/>
      <c r="M14" s="179"/>
      <c r="N14" s="125"/>
      <c r="O14" s="125" t="s">
        <v>132</v>
      </c>
      <c r="P14" s="125" t="s">
        <v>132</v>
      </c>
      <c r="Q14" s="125" t="s">
        <v>132</v>
      </c>
      <c r="R14" s="125" t="s">
        <v>132</v>
      </c>
      <c r="S14" s="125" t="s">
        <v>132</v>
      </c>
      <c r="T14" s="125" t="s">
        <v>275</v>
      </c>
      <c r="U14" s="126" t="s">
        <v>253</v>
      </c>
      <c r="V14" s="126" t="s">
        <v>252</v>
      </c>
      <c r="W14" s="126" t="s">
        <v>254</v>
      </c>
      <c r="X14" s="126" t="s">
        <v>255</v>
      </c>
      <c r="Y14" s="126" t="s">
        <v>276</v>
      </c>
      <c r="Z14" s="180"/>
      <c r="AA14" s="126"/>
      <c r="AB14" s="126" t="s">
        <v>256</v>
      </c>
      <c r="AC14" s="126" t="s">
        <v>257</v>
      </c>
      <c r="AD14" s="126" t="s">
        <v>258</v>
      </c>
      <c r="AE14" s="126" t="s">
        <v>258</v>
      </c>
      <c r="AF14" s="126"/>
      <c r="AG14" s="126" t="s">
        <v>259</v>
      </c>
      <c r="AH14" s="126" t="s">
        <v>260</v>
      </c>
      <c r="AI14" s="126" t="s">
        <v>261</v>
      </c>
      <c r="AJ14" s="126" t="s">
        <v>262</v>
      </c>
      <c r="AK14" s="126" t="s">
        <v>263</v>
      </c>
      <c r="AL14" s="126" t="s">
        <v>264</v>
      </c>
      <c r="AM14" s="126" t="s">
        <v>265</v>
      </c>
      <c r="AN14" s="126" t="s">
        <v>266</v>
      </c>
      <c r="AO14" s="126" t="s">
        <v>267</v>
      </c>
      <c r="AP14" s="126" t="s">
        <v>268</v>
      </c>
      <c r="AQ14" s="126" t="s">
        <v>269</v>
      </c>
      <c r="AR14" s="126" t="s">
        <v>270</v>
      </c>
      <c r="AS14" s="126" t="s">
        <v>271</v>
      </c>
      <c r="AT14" s="180" t="s">
        <v>976</v>
      </c>
      <c r="AU14" s="164"/>
      <c r="AV14" s="180"/>
      <c r="AW14" s="180"/>
    </row>
    <row r="15" spans="1:49" outlineLevel="1">
      <c r="A15" s="27"/>
      <c r="B15" s="27"/>
      <c r="C15" s="27"/>
      <c r="D15" s="27"/>
      <c r="E15" s="27"/>
      <c r="F15" s="27"/>
      <c r="G15" s="27"/>
      <c r="H15" s="27"/>
      <c r="I15" s="27"/>
      <c r="J15" s="167"/>
      <c r="K15" s="167"/>
      <c r="L15" s="126"/>
      <c r="M15" s="179"/>
      <c r="N15" s="125"/>
      <c r="O15" s="125"/>
      <c r="P15" s="125"/>
      <c r="Q15" s="125"/>
      <c r="R15" s="125"/>
      <c r="S15" s="125"/>
      <c r="T15" s="125" t="s">
        <v>937</v>
      </c>
      <c r="U15" s="126"/>
      <c r="V15" s="126"/>
      <c r="W15" s="126"/>
      <c r="X15" s="126"/>
      <c r="Y15" s="126"/>
      <c r="Z15" s="180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64"/>
      <c r="AV15" s="180"/>
      <c r="AW15" s="180"/>
    </row>
    <row r="16" spans="1:49">
      <c r="A16" s="27"/>
      <c r="B16" s="27"/>
      <c r="C16" s="27"/>
      <c r="D16" s="27"/>
      <c r="E16" s="27"/>
      <c r="F16" s="27"/>
      <c r="G16" s="27"/>
      <c r="H16" s="27"/>
      <c r="I16" s="27"/>
      <c r="J16" s="167"/>
      <c r="K16" s="167"/>
      <c r="L16" s="126"/>
      <c r="M16" s="179"/>
      <c r="N16" s="125"/>
      <c r="O16" s="125"/>
      <c r="P16" s="125"/>
      <c r="Q16" s="125"/>
      <c r="R16" s="125"/>
      <c r="S16" s="125"/>
      <c r="T16" s="125"/>
      <c r="U16" s="126"/>
      <c r="V16" s="126"/>
      <c r="W16" s="126"/>
      <c r="X16" s="126"/>
      <c r="Y16" s="126"/>
      <c r="Z16" s="162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64"/>
      <c r="AV16" s="162"/>
      <c r="AW16" s="162"/>
    </row>
    <row r="17" spans="1:51">
      <c r="A17" s="27"/>
      <c r="B17" s="27"/>
      <c r="C17" s="27"/>
      <c r="D17" s="27"/>
      <c r="E17" s="27"/>
      <c r="F17" s="27"/>
      <c r="G17" s="27"/>
      <c r="H17" s="27"/>
      <c r="I17" s="27"/>
      <c r="J17" s="167"/>
      <c r="K17" s="167"/>
      <c r="L17" s="126"/>
      <c r="M17" s="179"/>
      <c r="N17" s="125"/>
      <c r="O17" s="125"/>
      <c r="P17" s="125"/>
      <c r="Q17" s="125"/>
      <c r="R17" s="125"/>
      <c r="S17" s="125"/>
      <c r="T17" s="125"/>
      <c r="U17" s="126"/>
      <c r="V17" s="126"/>
      <c r="W17" s="126"/>
      <c r="X17" s="126"/>
      <c r="Y17" s="126"/>
      <c r="Z17" s="162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64"/>
      <c r="AV17" s="162"/>
      <c r="AW17" s="162"/>
    </row>
    <row r="18" spans="1:51">
      <c r="A18" s="27"/>
      <c r="B18" s="27"/>
      <c r="C18" s="27"/>
      <c r="D18" s="27"/>
      <c r="E18" s="27"/>
      <c r="F18" s="27"/>
      <c r="G18" s="27"/>
      <c r="H18" s="27"/>
      <c r="I18" s="27"/>
      <c r="J18" s="167"/>
      <c r="K18" s="167"/>
      <c r="L18" s="126"/>
      <c r="M18" s="179"/>
      <c r="N18" s="125"/>
      <c r="O18" s="125"/>
      <c r="P18" s="125"/>
      <c r="Q18" s="125"/>
      <c r="R18" s="125"/>
      <c r="S18" s="125"/>
      <c r="T18" s="125"/>
      <c r="U18" s="126"/>
      <c r="V18" s="126"/>
      <c r="W18" s="126"/>
      <c r="X18" s="126"/>
      <c r="Y18" s="126"/>
      <c r="Z18" s="162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64"/>
      <c r="AV18" s="162"/>
      <c r="AW18" s="162"/>
    </row>
    <row r="19" spans="1:51">
      <c r="A19" s="27"/>
      <c r="B19" s="27"/>
      <c r="C19" s="27"/>
      <c r="D19" s="27"/>
      <c r="E19" s="27"/>
      <c r="F19" s="27"/>
      <c r="G19" s="27"/>
      <c r="H19" s="27"/>
      <c r="I19" s="27"/>
      <c r="J19" s="167"/>
      <c r="K19" s="167"/>
      <c r="L19" s="126"/>
      <c r="M19" s="179"/>
      <c r="N19" s="125"/>
      <c r="O19" s="125"/>
      <c r="P19" s="125"/>
      <c r="Q19" s="125"/>
      <c r="R19" s="125"/>
      <c r="S19" s="125"/>
      <c r="T19" s="125"/>
      <c r="U19" s="126"/>
      <c r="V19" s="126"/>
      <c r="W19" s="126"/>
      <c r="X19" s="126"/>
      <c r="Y19" s="126"/>
      <c r="Z19" s="162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64"/>
      <c r="AV19" s="162"/>
      <c r="AW19" s="162"/>
    </row>
    <row r="20" spans="1:51">
      <c r="A20" s="27"/>
      <c r="B20" s="27"/>
      <c r="C20" s="27"/>
      <c r="D20" s="27"/>
      <c r="E20" s="27"/>
      <c r="F20" s="27"/>
      <c r="G20" s="27"/>
      <c r="H20" s="27"/>
      <c r="I20" s="27"/>
      <c r="J20" s="167"/>
      <c r="K20" s="167"/>
      <c r="L20" s="126"/>
      <c r="M20" s="179"/>
      <c r="N20" s="125"/>
      <c r="O20" s="125"/>
      <c r="P20" s="125"/>
      <c r="Q20" s="125"/>
      <c r="R20" s="125"/>
      <c r="S20" s="125"/>
      <c r="T20" s="125"/>
      <c r="U20" s="126"/>
      <c r="V20" s="126"/>
      <c r="W20" s="126"/>
      <c r="X20" s="126"/>
      <c r="Y20" s="126"/>
      <c r="Z20" s="162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64"/>
      <c r="AV20" s="162"/>
      <c r="AW20" s="162"/>
    </row>
    <row r="21" spans="1:51">
      <c r="A21" s="27"/>
      <c r="B21" s="27"/>
      <c r="C21" s="27"/>
      <c r="D21" s="27"/>
      <c r="E21" s="27"/>
      <c r="F21" s="27"/>
      <c r="G21" s="27"/>
      <c r="H21" s="27"/>
      <c r="I21" s="27"/>
      <c r="J21" s="167"/>
      <c r="K21" s="167"/>
      <c r="L21" s="126"/>
      <c r="M21" s="179"/>
      <c r="N21" s="125"/>
      <c r="O21" s="125"/>
      <c r="P21" s="125"/>
      <c r="Q21" s="125"/>
      <c r="R21" s="125"/>
      <c r="S21" s="125"/>
      <c r="T21" s="125"/>
      <c r="U21" s="126"/>
      <c r="V21" s="126"/>
      <c r="W21" s="126"/>
      <c r="X21" s="126"/>
      <c r="Y21" s="126"/>
      <c r="Z21" s="162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64"/>
      <c r="AV21" s="162"/>
      <c r="AW21" s="162"/>
    </row>
    <row r="22" spans="1:51">
      <c r="A22" s="27"/>
      <c r="B22" s="27"/>
      <c r="C22" s="27"/>
      <c r="D22" s="27"/>
      <c r="E22" s="27"/>
      <c r="F22" s="27"/>
      <c r="G22" s="27"/>
      <c r="H22" s="27"/>
      <c r="I22" s="27"/>
      <c r="J22" s="167"/>
      <c r="K22" s="167"/>
      <c r="L22" s="126"/>
      <c r="M22" s="179"/>
      <c r="N22" s="125"/>
      <c r="O22" s="125"/>
      <c r="P22" s="125"/>
      <c r="Q22" s="125"/>
      <c r="R22" s="125"/>
      <c r="S22" s="125"/>
      <c r="T22" s="125"/>
      <c r="U22" s="126"/>
      <c r="V22" s="126"/>
      <c r="W22" s="126"/>
      <c r="X22" s="126"/>
      <c r="Y22" s="126"/>
      <c r="Z22" s="162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64"/>
      <c r="AV22" s="162"/>
      <c r="AW22" s="162"/>
    </row>
    <row r="23" spans="1:51" ht="13.5" thickBot="1">
      <c r="A23" s="27"/>
      <c r="B23" s="27"/>
      <c r="C23" s="27"/>
      <c r="D23" s="27"/>
      <c r="E23" s="27"/>
      <c r="F23" s="27"/>
      <c r="G23" s="27"/>
      <c r="H23" s="27"/>
      <c r="I23" s="27"/>
      <c r="J23" s="167"/>
      <c r="K23" s="167"/>
      <c r="L23" s="126"/>
      <c r="M23" s="179"/>
      <c r="N23" s="125"/>
      <c r="O23" s="125"/>
      <c r="P23" s="125"/>
      <c r="Q23" s="125"/>
      <c r="R23" s="125"/>
      <c r="S23" s="125"/>
      <c r="T23" s="125"/>
      <c r="U23" s="126"/>
      <c r="V23" s="126"/>
      <c r="W23" s="126"/>
      <c r="X23" s="126"/>
      <c r="Y23" s="126"/>
      <c r="Z23" s="162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64"/>
      <c r="AV23" s="162"/>
      <c r="AW23" s="162"/>
    </row>
    <row r="24" spans="1:51" ht="18.75" thickBot="1">
      <c r="A24" s="27"/>
      <c r="B24" s="27"/>
      <c r="C24" s="27"/>
      <c r="D24" s="27"/>
      <c r="E24" s="27"/>
      <c r="F24" s="27"/>
      <c r="G24" s="27"/>
      <c r="H24" s="27"/>
      <c r="I24" s="27"/>
      <c r="J24" s="128" t="e">
        <f>Assumptions!#REF!</f>
        <v>#REF!</v>
      </c>
      <c r="K24" s="181"/>
      <c r="L24" s="182"/>
      <c r="M24" s="183"/>
      <c r="N24" s="125"/>
      <c r="O24" s="125"/>
      <c r="P24" s="125"/>
      <c r="Q24" s="125"/>
      <c r="R24" s="125"/>
      <c r="S24" s="125"/>
      <c r="T24" s="125"/>
      <c r="U24" s="126"/>
      <c r="V24" s="126"/>
      <c r="W24" s="126"/>
      <c r="X24" s="126"/>
      <c r="Y24" s="126"/>
      <c r="Z24" s="162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64"/>
      <c r="AV24" s="162"/>
      <c r="AW24" s="162"/>
    </row>
    <row r="25" spans="1:51" ht="13.5" thickBot="1">
      <c r="A25" s="27"/>
      <c r="B25" s="27"/>
      <c r="C25" s="27"/>
      <c r="D25" s="27"/>
      <c r="E25" s="27"/>
      <c r="F25" s="27"/>
      <c r="G25" s="27"/>
      <c r="H25" s="27"/>
      <c r="I25" s="27"/>
      <c r="J25" s="167"/>
      <c r="K25" s="167"/>
      <c r="L25" s="126"/>
      <c r="M25" s="179"/>
      <c r="N25" s="125"/>
      <c r="O25" s="184"/>
      <c r="P25" s="185"/>
      <c r="Q25" s="185"/>
      <c r="R25" s="185"/>
      <c r="S25" s="185"/>
      <c r="T25" s="184" t="s">
        <v>947</v>
      </c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7"/>
      <c r="AS25" s="187"/>
      <c r="AT25" s="188"/>
      <c r="AU25" s="164"/>
      <c r="AV25" s="189" t="s">
        <v>946</v>
      </c>
      <c r="AW25" s="190"/>
    </row>
    <row r="26" spans="1:51" s="5" customFormat="1" ht="16.5" thickBot="1">
      <c r="A26" s="36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137"/>
      <c r="M26" s="191"/>
      <c r="N26" s="135"/>
      <c r="O26" s="192" t="s">
        <v>181</v>
      </c>
      <c r="P26" s="192" t="s">
        <v>181</v>
      </c>
      <c r="Q26" s="192" t="s">
        <v>181</v>
      </c>
      <c r="R26" s="192" t="s">
        <v>181</v>
      </c>
      <c r="S26" s="192" t="s">
        <v>181</v>
      </c>
      <c r="T26" s="192" t="s">
        <v>181</v>
      </c>
      <c r="U26" s="193"/>
      <c r="V26" s="193"/>
      <c r="W26" s="194"/>
      <c r="X26" s="194"/>
      <c r="Y26" s="194"/>
      <c r="Z26" s="194"/>
      <c r="AA26" s="195" t="s">
        <v>79</v>
      </c>
      <c r="AB26" s="195" t="s">
        <v>79</v>
      </c>
      <c r="AC26" s="193"/>
      <c r="AD26" s="193"/>
      <c r="AE26" s="193"/>
      <c r="AF26" s="195" t="s">
        <v>182</v>
      </c>
      <c r="AG26" s="195" t="s">
        <v>182</v>
      </c>
      <c r="AH26" s="196"/>
      <c r="AI26" s="196"/>
      <c r="AJ26" s="196"/>
      <c r="AK26" s="194"/>
      <c r="AL26" s="195" t="s">
        <v>183</v>
      </c>
      <c r="AM26" s="196"/>
      <c r="AN26" s="194"/>
      <c r="AO26" s="195" t="s">
        <v>184</v>
      </c>
      <c r="AP26" s="193"/>
      <c r="AQ26" s="195" t="s">
        <v>185</v>
      </c>
      <c r="AR26" s="193"/>
      <c r="AS26" s="197"/>
      <c r="AT26" s="198" t="s">
        <v>962</v>
      </c>
      <c r="AU26" s="199"/>
      <c r="AV26" s="200" t="s">
        <v>181</v>
      </c>
      <c r="AW26" s="198" t="s">
        <v>184</v>
      </c>
    </row>
    <row r="27" spans="1:51" s="146" customFormat="1" ht="55.5" customHeight="1" thickBot="1">
      <c r="A27" s="47" t="s">
        <v>88</v>
      </c>
      <c r="B27" s="37" t="s">
        <v>82</v>
      </c>
      <c r="C27" s="37" t="s">
        <v>83</v>
      </c>
      <c r="D27" s="37" t="s">
        <v>84</v>
      </c>
      <c r="E27" s="37" t="s">
        <v>85</v>
      </c>
      <c r="F27" s="37" t="s">
        <v>86</v>
      </c>
      <c r="G27" s="38" t="s">
        <v>87</v>
      </c>
      <c r="H27" s="26"/>
      <c r="I27" s="26"/>
      <c r="J27" s="70" t="s">
        <v>51</v>
      </c>
      <c r="K27" s="71"/>
      <c r="L27" s="201"/>
      <c r="M27" s="202" t="s">
        <v>186</v>
      </c>
      <c r="N27" s="203"/>
      <c r="O27" s="204" t="s">
        <v>203</v>
      </c>
      <c r="P27" s="204" t="s">
        <v>199</v>
      </c>
      <c r="Q27" s="204" t="s">
        <v>200</v>
      </c>
      <c r="R27" s="204" t="s">
        <v>201</v>
      </c>
      <c r="S27" s="204" t="s">
        <v>202</v>
      </c>
      <c r="T27" s="72" t="s">
        <v>192</v>
      </c>
      <c r="U27" s="71" t="s">
        <v>145</v>
      </c>
      <c r="V27" s="71" t="s">
        <v>146</v>
      </c>
      <c r="W27" s="71" t="s">
        <v>941</v>
      </c>
      <c r="X27" s="71" t="s">
        <v>166</v>
      </c>
      <c r="Y27" s="71" t="s">
        <v>939</v>
      </c>
      <c r="Z27" s="71" t="s">
        <v>940</v>
      </c>
      <c r="AA27" s="71" t="s">
        <v>277</v>
      </c>
      <c r="AB27" s="98" t="s">
        <v>172</v>
      </c>
      <c r="AC27" s="98" t="s">
        <v>171</v>
      </c>
      <c r="AD27" s="98" t="s">
        <v>1535</v>
      </c>
      <c r="AE27" s="98" t="s">
        <v>170</v>
      </c>
      <c r="AF27" s="71" t="s">
        <v>278</v>
      </c>
      <c r="AG27" s="98" t="s">
        <v>173</v>
      </c>
      <c r="AH27" s="98" t="s">
        <v>174</v>
      </c>
      <c r="AI27" s="98" t="s">
        <v>175</v>
      </c>
      <c r="AJ27" s="98" t="s">
        <v>176</v>
      </c>
      <c r="AK27" s="98" t="s">
        <v>177</v>
      </c>
      <c r="AL27" s="71" t="s">
        <v>1553</v>
      </c>
      <c r="AM27" s="71" t="s">
        <v>942</v>
      </c>
      <c r="AN27" s="71" t="s">
        <v>943</v>
      </c>
      <c r="AO27" s="71" t="s">
        <v>944</v>
      </c>
      <c r="AP27" s="71" t="s">
        <v>945</v>
      </c>
      <c r="AQ27" s="123" t="s">
        <v>932</v>
      </c>
      <c r="AR27" s="123" t="s">
        <v>934</v>
      </c>
      <c r="AS27" s="123" t="s">
        <v>1528</v>
      </c>
      <c r="AT27" s="71" t="s">
        <v>976</v>
      </c>
      <c r="AU27" s="205"/>
      <c r="AV27" s="71" t="s">
        <v>196</v>
      </c>
      <c r="AW27" s="71" t="s">
        <v>319</v>
      </c>
      <c r="AX27" s="145"/>
      <c r="AY27" s="145"/>
    </row>
    <row r="28" spans="1:51" ht="13.5" thickBot="1">
      <c r="A28" s="27" t="str">
        <f>LEFT(T28,2)</f>
        <v/>
      </c>
      <c r="B28" s="27"/>
      <c r="C28" s="27"/>
      <c r="D28" s="35"/>
      <c r="E28" s="35"/>
      <c r="F28" s="35"/>
      <c r="G28" s="27"/>
      <c r="H28" s="27"/>
      <c r="I28" s="27"/>
      <c r="J28" s="23"/>
      <c r="K28" s="23"/>
      <c r="L28" s="164"/>
      <c r="M28" s="206"/>
      <c r="N28" s="27"/>
      <c r="O28" s="207"/>
      <c r="P28" s="207"/>
      <c r="Q28" s="207"/>
      <c r="R28" s="207"/>
      <c r="S28" s="207"/>
      <c r="T28" s="207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208"/>
      <c r="AS28" s="164"/>
      <c r="AT28" s="209"/>
      <c r="AU28" s="164"/>
      <c r="AV28" s="164"/>
      <c r="AW28" s="164"/>
    </row>
    <row r="29" spans="1:51" s="31" customFormat="1" ht="15.75" customHeight="1" thickBot="1">
      <c r="A29" s="33"/>
      <c r="B29" s="34"/>
      <c r="C29" s="34"/>
      <c r="D29" s="34"/>
      <c r="E29" s="34"/>
      <c r="F29" s="34"/>
      <c r="G29" s="34"/>
      <c r="H29" s="30"/>
      <c r="I29" s="30"/>
      <c r="J29" s="91" t="s">
        <v>191</v>
      </c>
      <c r="K29" s="92"/>
      <c r="L29" s="210"/>
      <c r="M29" s="211"/>
      <c r="N29" s="212"/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 t="e">
        <f>Revenue!E6+Revenue!#REF!+Revenue!E12</f>
        <v>#REF!</v>
      </c>
      <c r="U29" s="211" t="e">
        <f>Revenue!#REF!</f>
        <v>#REF!</v>
      </c>
      <c r="V29" s="211" t="e">
        <f>Revenue!#REF!</f>
        <v>#REF!</v>
      </c>
      <c r="W29" s="211">
        <f>Revenue!E14</f>
        <v>82845</v>
      </c>
      <c r="X29" s="211">
        <f>Revenue!E13</f>
        <v>16581</v>
      </c>
      <c r="Y29" s="211">
        <f>Revenue!E15</f>
        <v>0</v>
      </c>
      <c r="Z29" s="213">
        <v>0</v>
      </c>
      <c r="AA29" s="211" t="e">
        <f>SUM(AB29:AE29)</f>
        <v>#REF!</v>
      </c>
      <c r="AB29" s="211">
        <f>Revenue!E32</f>
        <v>0</v>
      </c>
      <c r="AC29" s="211">
        <f>Revenue!E31</f>
        <v>0</v>
      </c>
      <c r="AD29" s="211" t="e">
        <f>Revenue!#REF!</f>
        <v>#REF!</v>
      </c>
      <c r="AE29" s="211">
        <f>Revenue!E33</f>
        <v>0</v>
      </c>
      <c r="AF29" s="211" t="e">
        <f>SUM(AG29:AK29)</f>
        <v>#REF!</v>
      </c>
      <c r="AG29" s="211" t="e">
        <f>Revenue!#REF!</f>
        <v>#REF!</v>
      </c>
      <c r="AH29" s="211" t="e">
        <f>Revenue!#REF!</f>
        <v>#REF!</v>
      </c>
      <c r="AI29" s="211" t="e">
        <f>Revenue!#REF!</f>
        <v>#REF!</v>
      </c>
      <c r="AJ29" s="211" t="e">
        <f>Revenue!#REF!</f>
        <v>#REF!</v>
      </c>
      <c r="AK29" s="211" t="e">
        <f>Revenue!#REF!</f>
        <v>#REF!</v>
      </c>
      <c r="AL29" s="211">
        <f>Revenue!E23</f>
        <v>18009</v>
      </c>
      <c r="AM29" s="211">
        <f>Revenue!E24</f>
        <v>6974</v>
      </c>
      <c r="AN29" s="211">
        <f>Revenue!E27</f>
        <v>1902</v>
      </c>
      <c r="AO29" s="211">
        <f>Revenue!E25</f>
        <v>68163</v>
      </c>
      <c r="AP29" s="211">
        <f>Revenue!E26</f>
        <v>3170</v>
      </c>
      <c r="AQ29" s="211">
        <f>Revenue!E38</f>
        <v>90576</v>
      </c>
      <c r="AR29" s="211">
        <f>Revenue!E39</f>
        <v>9918</v>
      </c>
      <c r="AS29" s="211">
        <f>Revenue!E41</f>
        <v>0</v>
      </c>
      <c r="AT29" s="214" t="e">
        <f>Revenue!#REF!</f>
        <v>#REF!</v>
      </c>
      <c r="AU29" s="215"/>
      <c r="AV29" s="211" t="e">
        <f>Revenue!#REF!</f>
        <v>#REF!</v>
      </c>
      <c r="AW29" s="211">
        <f>Revenue!E45</f>
        <v>300000</v>
      </c>
    </row>
    <row r="30" spans="1:51" s="31" customFormat="1" ht="15.75" customHeight="1" thickBot="1">
      <c r="A30" s="33"/>
      <c r="B30" s="34"/>
      <c r="C30" s="34"/>
      <c r="D30" s="34"/>
      <c r="E30" s="34"/>
      <c r="F30" s="34"/>
      <c r="G30" s="34"/>
      <c r="H30" s="30"/>
      <c r="I30" s="30"/>
      <c r="J30" s="93" t="s">
        <v>1531</v>
      </c>
      <c r="K30" s="94"/>
      <c r="L30" s="210"/>
      <c r="M30" s="216"/>
      <c r="N30" s="212"/>
      <c r="O30" s="216">
        <f t="shared" ref="O30:Z30" si="0">O29-O364</f>
        <v>0</v>
      </c>
      <c r="P30" s="216">
        <f t="shared" si="0"/>
        <v>0</v>
      </c>
      <c r="Q30" s="216">
        <f t="shared" si="0"/>
        <v>0</v>
      </c>
      <c r="R30" s="216">
        <f t="shared" si="0"/>
        <v>0</v>
      </c>
      <c r="S30" s="216">
        <f t="shared" si="0"/>
        <v>0</v>
      </c>
      <c r="T30" s="216" t="e">
        <f t="shared" si="0"/>
        <v>#REF!</v>
      </c>
      <c r="U30" s="216" t="e">
        <f t="shared" si="0"/>
        <v>#REF!</v>
      </c>
      <c r="V30" s="216" t="e">
        <f t="shared" si="0"/>
        <v>#REF!</v>
      </c>
      <c r="W30" s="216" t="e">
        <f t="shared" si="0"/>
        <v>#REF!</v>
      </c>
      <c r="X30" s="216" t="e">
        <f t="shared" si="0"/>
        <v>#REF!</v>
      </c>
      <c r="Y30" s="216" t="e">
        <f t="shared" si="0"/>
        <v>#REF!</v>
      </c>
      <c r="Z30" s="216" t="e">
        <f t="shared" si="0"/>
        <v>#REF!</v>
      </c>
      <c r="AA30" s="216" t="e">
        <f>SUM(AB30:AE30)</f>
        <v>#REF!</v>
      </c>
      <c r="AB30" s="216" t="e">
        <f>AB29-AB364</f>
        <v>#REF!</v>
      </c>
      <c r="AC30" s="216" t="e">
        <f>AC29-AC364</f>
        <v>#REF!</v>
      </c>
      <c r="AD30" s="216" t="e">
        <f>AD29-AD364</f>
        <v>#REF!</v>
      </c>
      <c r="AE30" s="216" t="e">
        <f>AE29-AE364</f>
        <v>#REF!</v>
      </c>
      <c r="AF30" s="216" t="e">
        <f>SUM(AG30:AK30)</f>
        <v>#REF!</v>
      </c>
      <c r="AG30" s="216" t="e">
        <f t="shared" ref="AG30:AT30" si="1">AG29-AG364</f>
        <v>#REF!</v>
      </c>
      <c r="AH30" s="216" t="e">
        <f t="shared" si="1"/>
        <v>#REF!</v>
      </c>
      <c r="AI30" s="216" t="e">
        <f t="shared" si="1"/>
        <v>#REF!</v>
      </c>
      <c r="AJ30" s="216" t="e">
        <f t="shared" si="1"/>
        <v>#REF!</v>
      </c>
      <c r="AK30" s="216" t="e">
        <f t="shared" si="1"/>
        <v>#REF!</v>
      </c>
      <c r="AL30" s="216" t="e">
        <f t="shared" si="1"/>
        <v>#REF!</v>
      </c>
      <c r="AM30" s="216" t="e">
        <f t="shared" si="1"/>
        <v>#REF!</v>
      </c>
      <c r="AN30" s="216" t="e">
        <f t="shared" si="1"/>
        <v>#REF!</v>
      </c>
      <c r="AO30" s="216" t="e">
        <f t="shared" si="1"/>
        <v>#REF!</v>
      </c>
      <c r="AP30" s="216" t="e">
        <f t="shared" si="1"/>
        <v>#REF!</v>
      </c>
      <c r="AQ30" s="216" t="e">
        <f t="shared" si="1"/>
        <v>#REF!</v>
      </c>
      <c r="AR30" s="216" t="e">
        <f t="shared" si="1"/>
        <v>#REF!</v>
      </c>
      <c r="AS30" s="216" t="e">
        <f t="shared" si="1"/>
        <v>#REF!</v>
      </c>
      <c r="AT30" s="216" t="e">
        <f t="shared" si="1"/>
        <v>#REF!</v>
      </c>
      <c r="AU30" s="215"/>
      <c r="AV30" s="216" t="e">
        <f>AV29-AV364</f>
        <v>#REF!</v>
      </c>
      <c r="AW30" s="216" t="e">
        <f>AW29-AW364</f>
        <v>#REF!</v>
      </c>
    </row>
    <row r="31" spans="1:51" ht="13.5" thickBot="1">
      <c r="A31" s="27" t="str">
        <f>LEFT(T31,2)</f>
        <v/>
      </c>
      <c r="B31" s="27"/>
      <c r="C31" s="27"/>
      <c r="D31" s="35"/>
      <c r="E31" s="35"/>
      <c r="F31" s="35"/>
      <c r="G31" s="27"/>
      <c r="H31" s="27"/>
      <c r="I31" s="27"/>
      <c r="J31" s="23"/>
      <c r="K31" s="23"/>
      <c r="L31" s="164"/>
      <c r="M31" s="206"/>
      <c r="N31" s="27"/>
      <c r="O31" s="207"/>
      <c r="P31" s="207"/>
      <c r="Q31" s="207"/>
      <c r="R31" s="207"/>
      <c r="S31" s="207"/>
      <c r="T31" s="207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217"/>
      <c r="AT31" s="217"/>
      <c r="AU31" s="164"/>
      <c r="AV31" s="164"/>
      <c r="AW31" s="164"/>
    </row>
    <row r="32" spans="1:51" ht="13.5" hidden="1" thickBot="1">
      <c r="A32" s="27"/>
      <c r="B32" s="27"/>
      <c r="C32" s="27"/>
      <c r="D32" s="35"/>
      <c r="E32" s="35"/>
      <c r="F32" s="35"/>
      <c r="G32" s="27"/>
      <c r="H32" s="27"/>
      <c r="I32" s="27"/>
      <c r="J32" s="23"/>
      <c r="K32" s="23"/>
      <c r="L32" s="164"/>
      <c r="M32" s="206"/>
      <c r="N32" s="27"/>
      <c r="O32" s="207"/>
      <c r="P32" s="207"/>
      <c r="Q32" s="207"/>
      <c r="R32" s="207"/>
      <c r="S32" s="207"/>
      <c r="T32" s="207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218"/>
      <c r="AT32" s="164"/>
      <c r="AU32" s="164"/>
      <c r="AV32" s="164"/>
      <c r="AW32" s="164"/>
    </row>
    <row r="33" spans="1:49" ht="15" customHeight="1">
      <c r="A33" s="219"/>
      <c r="B33" s="50"/>
      <c r="C33" s="50"/>
      <c r="D33" s="51"/>
      <c r="E33" s="51"/>
      <c r="F33" s="51">
        <v>1</v>
      </c>
      <c r="G33" s="55" t="s">
        <v>95</v>
      </c>
      <c r="H33" s="871" t="s">
        <v>205</v>
      </c>
      <c r="I33" s="872"/>
      <c r="J33" s="80" t="s">
        <v>284</v>
      </c>
      <c r="K33" s="81"/>
      <c r="L33" s="164"/>
      <c r="M33" s="220"/>
      <c r="N33" s="27"/>
      <c r="O33" s="221">
        <f>IF(ISERROR(VLOOKUP(CONCATENATE(O4,",",O8,",",$F$33),'Staffing Tool'!#REF!,5,FALSE)),0,(VLOOKUP(CONCATENATE(O4,",",O8,",",$F$33),'Staffing Tool'!#REF!,5,FALSE)))</f>
        <v>0</v>
      </c>
      <c r="P33" s="222">
        <f>IF(ISERROR(VLOOKUP(CONCATENATE(P4,",",P8,",",$F$33),'Staffing Tool'!#REF!,5,FALSE)),0,(VLOOKUP(CONCATENATE(P4,",",P8,",",$F$33),'Staffing Tool'!#REF!,5,FALSE)))</f>
        <v>0</v>
      </c>
      <c r="Q33" s="222">
        <f>IF(ISERROR(VLOOKUP(CONCATENATE(Q4,",",Q8,",",$F$33),'Staffing Tool'!#REF!,5,FALSE)),0,(VLOOKUP(CONCATENATE(Q4,",",Q8,",",$F$33),'Staffing Tool'!#REF!,5,FALSE)))</f>
        <v>0</v>
      </c>
      <c r="R33" s="222">
        <f>IF(ISERROR(VLOOKUP(CONCATENATE(R4,",",R8,",",$F$33),'Staffing Tool'!#REF!,5,FALSE)),0,(VLOOKUP(CONCATENATE(R4,",",R8,",",$F$33),'Staffing Tool'!#REF!,5,FALSE)))</f>
        <v>0</v>
      </c>
      <c r="S33" s="223">
        <f>IF(ISERROR(VLOOKUP(CONCATENATE(S4,",",S8,",",$F$33),'Staffing Tool'!#REF!,5,FALSE)),0,(VLOOKUP(CONCATENATE(S4,",",S8,",",$F$33),'Staffing Tool'!#REF!,5,FALSE)))</f>
        <v>0</v>
      </c>
      <c r="T33" s="221">
        <f>SUM(O33:S33)</f>
        <v>0</v>
      </c>
      <c r="U33" s="222">
        <f>IF(ISERROR(VLOOKUP(CONCATENATE(U4,",",U8,",",$F$33),'Staffing Tool'!#REF!,5,FALSE)),0,(VLOOKUP(CONCATENATE(U4,",",U8,",",$F$33),'Staffing Tool'!#REF!,5,FALSE)))</f>
        <v>0</v>
      </c>
      <c r="V33" s="222">
        <f>IF(ISERROR(VLOOKUP(CONCATENATE(V4,",",V8,",",$F$33),'Staffing Tool'!#REF!,5,FALSE)),0,(VLOOKUP(CONCATENATE(V4,",",V8,",",$F$33),'Staffing Tool'!#REF!,5,FALSE)))</f>
        <v>0</v>
      </c>
      <c r="W33" s="222">
        <f>IF(ISERROR(VLOOKUP(CONCATENATE(W4,",",W8,",",$F$33),'Staffing Tool'!#REF!,5,FALSE)),0,(VLOOKUP(CONCATENATE(W4,",",W8,",",$F$33),'Staffing Tool'!#REF!,5,FALSE)))</f>
        <v>0</v>
      </c>
      <c r="X33" s="222">
        <f>IF(ISERROR(VLOOKUP(CONCATENATE(X4,",",X8,",",$F$33),'Staffing Tool'!#REF!,5,FALSE)),0,(VLOOKUP(CONCATENATE(X4,",",X8,",",$F$33),'Staffing Tool'!#REF!,5,FALSE)))</f>
        <v>0</v>
      </c>
      <c r="Y33" s="222">
        <f>IF(ISERROR(VLOOKUP(CONCATENATE(Y4,",",Y8,",",$F$33),'Staffing Tool'!#REF!,5,FALSE)),0,(VLOOKUP(CONCATENATE(Y4,",",Y8,",",$F$33),'Staffing Tool'!#REF!,5,FALSE)))</f>
        <v>0</v>
      </c>
      <c r="Z33" s="222">
        <f>IF(ISERROR(VLOOKUP(CONCATENATE(Z4,",",Z8,",",$F$33),'Staffing Tool'!#REF!,5,FALSE)),0,(VLOOKUP(CONCATENATE(Z4,",",Z8,",",$F$33),'Staffing Tool'!#REF!,5,FALSE)))</f>
        <v>0</v>
      </c>
      <c r="AA33" s="222">
        <f>SUM(AB33:AE33)</f>
        <v>0</v>
      </c>
      <c r="AB33" s="222">
        <f>IF(ISERROR(VLOOKUP(CONCATENATE(AB4,",",AB8,",",$F$33),'Staffing Tool'!#REF!,5,FALSE)),0,(VLOOKUP(CONCATENATE(AB4,",",AB8,",",$F$33),'Staffing Tool'!#REF!,5,FALSE)))</f>
        <v>0</v>
      </c>
      <c r="AC33" s="222">
        <f>IF(ISERROR(VLOOKUP(CONCATENATE(AC4,",",AC8,",",$F$33),'Staffing Tool'!#REF!,5,FALSE)),0,(VLOOKUP(CONCATENATE(AC4,",",AC8,",",$F$33),'Staffing Tool'!#REF!,5,FALSE)))</f>
        <v>0</v>
      </c>
      <c r="AD33" s="222">
        <f>IF(ISERROR(VLOOKUP(CONCATENATE(AD4,",",AD8,",",$F$33),'Staffing Tool'!#REF!,5,FALSE)),0,(VLOOKUP(CONCATENATE(AD4,",",AD8,",",$F$33),'Staffing Tool'!#REF!,5,FALSE)))</f>
        <v>0</v>
      </c>
      <c r="AE33" s="222">
        <f>IF(ISERROR(VLOOKUP(CONCATENATE(AE4,",",AE8,",",$F$33),'Staffing Tool'!#REF!,5,FALSE)),0,(VLOOKUP(CONCATENATE(AE4,",",AE8,",",$F$33),'Staffing Tool'!#REF!,5,FALSE)))</f>
        <v>0</v>
      </c>
      <c r="AF33" s="222">
        <f>SUM(AG33:AK33)</f>
        <v>0</v>
      </c>
      <c r="AG33" s="222">
        <f>IF(ISERROR(VLOOKUP(CONCATENATE(AG4,",",AG8,",",$F$33),'Staffing Tool'!#REF!,5,FALSE)),0,(VLOOKUP(CONCATENATE(AG4,",",AG8,",",$F$33),'Staffing Tool'!#REF!,5,FALSE)))</f>
        <v>0</v>
      </c>
      <c r="AH33" s="222">
        <f>IF(ISERROR(VLOOKUP(CONCATENATE(AH4,",",AH8,",",$F$33),'Staffing Tool'!#REF!,5,FALSE)),0,(VLOOKUP(CONCATENATE(AH4,",",AH8,",",$F$33),'Staffing Tool'!#REF!,5,FALSE)))</f>
        <v>0</v>
      </c>
      <c r="AI33" s="222">
        <f>IF(ISERROR(VLOOKUP(CONCATENATE(AI4,",",AI8,",",$F$33),'Staffing Tool'!#REF!,5,FALSE)),0,(VLOOKUP(CONCATENATE(AI4,",",AI8,",",$F$33),'Staffing Tool'!#REF!,5,FALSE)))</f>
        <v>0</v>
      </c>
      <c r="AJ33" s="222">
        <f>IF(ISERROR(VLOOKUP(CONCATENATE(AJ4,",",AJ8,",",$F$33),'Staffing Tool'!#REF!,5,FALSE)),0,(VLOOKUP(CONCATENATE(AJ4,",",AJ8,",",$F$33),'Staffing Tool'!#REF!,5,FALSE)))</f>
        <v>0</v>
      </c>
      <c r="AK33" s="222">
        <f>IF(ISERROR(VLOOKUP(CONCATENATE(AK4,",",AK8,",",$F$33),'Staffing Tool'!#REF!,5,FALSE)),0,(VLOOKUP(CONCATENATE(AK4,",",AK8,",",$F$33),'Staffing Tool'!#REF!,5,FALSE)))</f>
        <v>0</v>
      </c>
      <c r="AL33" s="222">
        <f>IF(ISERROR(VLOOKUP(CONCATENATE(AL4,",",AL8,",",$F$33),'Staffing Tool'!#REF!,5,FALSE)),0,(VLOOKUP(CONCATENATE(AL4,",",AL8,",",$F$33),'Staffing Tool'!#REF!,5,FALSE)))</f>
        <v>0</v>
      </c>
      <c r="AM33" s="222">
        <f>IF(ISERROR(VLOOKUP(CONCATENATE(AM4,",",AM8,",",$F$33),'Staffing Tool'!#REF!,5,FALSE)),0,(VLOOKUP(CONCATENATE(AM4,",",AM8,",",$F$33),'Staffing Tool'!#REF!,5,FALSE)))</f>
        <v>0</v>
      </c>
      <c r="AN33" s="222">
        <f>IF(ISERROR(VLOOKUP(CONCATENATE(AN4,",",AN8,",",$F$33),'Staffing Tool'!#REF!,5,FALSE)),0,(VLOOKUP(CONCATENATE(AN4,",",AN8,",",$F$33),'Staffing Tool'!#REF!,5,FALSE)))</f>
        <v>0</v>
      </c>
      <c r="AO33" s="222">
        <f>IF(ISERROR(VLOOKUP(CONCATENATE(AO4,",",AO8,",",$F$33),'Staffing Tool'!#REF!,5,FALSE)),0,(VLOOKUP(CONCATENATE(AO4,",",AO8,",",$F$33),'Staffing Tool'!#REF!,5,FALSE)))</f>
        <v>0</v>
      </c>
      <c r="AP33" s="222">
        <f>IF(ISERROR(VLOOKUP(CONCATENATE(AP4,",",AP8,",",$F$33),'Staffing Tool'!#REF!,5,FALSE)),0,(VLOOKUP(CONCATENATE(AP4,",",AP8,",",$F$33),'Staffing Tool'!#REF!,5,FALSE)))</f>
        <v>0</v>
      </c>
      <c r="AQ33" s="222">
        <f>IF(ISERROR(VLOOKUP(CONCATENATE(AQ4,",",AQ8,",",$F$33),'Staffing Tool'!#REF!,5,FALSE)),0,(VLOOKUP(CONCATENATE(AQ4,",",AQ8,",",$F$33),'Staffing Tool'!#REF!,5,FALSE)))</f>
        <v>0</v>
      </c>
      <c r="AR33" s="224">
        <f>IF(ISERROR(VLOOKUP(CONCATENATE(AR4,",",AR8,",",$F$33),'Staffing Tool'!#REF!,5,FALSE)),0,(VLOOKUP(CONCATENATE(AR4,",",AR8,",",$F$33),'Staffing Tool'!#REF!,5,FALSE)))</f>
        <v>0</v>
      </c>
      <c r="AS33" s="222">
        <f>IF(ISERROR(VLOOKUP(CONCATENATE(AS4,",",AS8,",",$F$33),'Staffing Tool'!#REF!,5,FALSE)),0,(VLOOKUP(CONCATENATE(AS4,",",AS8,",",$F$33),'Staffing Tool'!#REF!,5,FALSE)))</f>
        <v>0</v>
      </c>
      <c r="AT33" s="225">
        <f>IF(ISERROR(VLOOKUP(CONCATENATE(AT4,",",AT8,",",$F$33),'Staffing Tool'!#REF!,5,FALSE)),0,(VLOOKUP(CONCATENATE(AT4,",",AT8,",",$F$33),'Staffing Tool'!#REF!,5,FALSE)))</f>
        <v>0</v>
      </c>
      <c r="AU33" s="226"/>
      <c r="AV33" s="221">
        <f>IF(ISERROR(VLOOKUP(CONCATENATE(AV4,",",AV8,",",$F$33),'Staffing Tool'!#REF!,5,FALSE)),0,(VLOOKUP(CONCATENATE(AV4,",",AV8,",",$F$33),'Staffing Tool'!#REF!,5,FALSE)))</f>
        <v>0</v>
      </c>
      <c r="AW33" s="227">
        <f>IF(ISERROR(VLOOKUP(CONCATENATE(AW4,",",AW8,",",$F$33),'Staffing Tool'!#REF!,5,FALSE)),0,(VLOOKUP(CONCATENATE(AW4,",",AW8,",",$F$33),'Staffing Tool'!#REF!,5,FALSE)))</f>
        <v>0</v>
      </c>
    </row>
    <row r="34" spans="1:49" ht="15" customHeight="1">
      <c r="A34" s="228"/>
      <c r="B34" s="19"/>
      <c r="C34" s="19"/>
      <c r="D34" s="20"/>
      <c r="E34" s="20"/>
      <c r="F34" s="20">
        <v>2</v>
      </c>
      <c r="G34" s="56" t="s">
        <v>95</v>
      </c>
      <c r="H34" s="873"/>
      <c r="I34" s="874"/>
      <c r="J34" s="82" t="s">
        <v>285</v>
      </c>
      <c r="K34" s="83"/>
      <c r="L34" s="164"/>
      <c r="M34" s="229"/>
      <c r="N34" s="230"/>
      <c r="O34" s="231">
        <f>IF(ISERROR(VLOOKUP(CONCATENATE(O4,",",O8,",",$F$34),'Staffing Tool'!#REF!,5,FALSE)),0,(VLOOKUP(CONCATENATE(O4,",",O8,",",$F$34),'Staffing Tool'!#REF!,5,FALSE)))</f>
        <v>0</v>
      </c>
      <c r="P34" s="232">
        <f>IF(ISERROR(VLOOKUP(CONCATENATE(P4,",",P8,",",$F$34),'Staffing Tool'!#REF!,5,FALSE)),0,(VLOOKUP(CONCATENATE(P4,",",P8,",",$F$34),'Staffing Tool'!#REF!,5,FALSE)))</f>
        <v>0</v>
      </c>
      <c r="Q34" s="232">
        <f>IF(ISERROR(VLOOKUP(CONCATENATE(Q4,",",Q8,",",$F$34),'Staffing Tool'!#REF!,5,FALSE)),0,(VLOOKUP(CONCATENATE(Q4,",",Q8,",",$F$34),'Staffing Tool'!#REF!,5,FALSE)))</f>
        <v>0</v>
      </c>
      <c r="R34" s="232">
        <f>IF(ISERROR(VLOOKUP(CONCATENATE(R4,",",R8,",",$F$34),'Staffing Tool'!#REF!,5,FALSE)),0,(VLOOKUP(CONCATENATE(R4,",",R8,",",$F$34),'Staffing Tool'!#REF!,5,FALSE)))</f>
        <v>0</v>
      </c>
      <c r="S34" s="233">
        <f>IF(ISERROR(VLOOKUP(CONCATENATE(S4,",",S8,",",$F$34),'Staffing Tool'!#REF!,5,FALSE)),0,(VLOOKUP(CONCATENATE(S4,",",S8,",",$F$34),'Staffing Tool'!#REF!,5,FALSE)))</f>
        <v>0</v>
      </c>
      <c r="T34" s="231">
        <f>SUM(O34:S34)</f>
        <v>0</v>
      </c>
      <c r="U34" s="232">
        <f>IF(ISERROR(VLOOKUP(CONCATENATE(U4,",",U8,",",$F$34),'Staffing Tool'!#REF!,5,FALSE)),0,(VLOOKUP(CONCATENATE(U4,",",U8,",",$F$34),'Staffing Tool'!#REF!,5,FALSE)))</f>
        <v>0</v>
      </c>
      <c r="V34" s="232">
        <f>IF(ISERROR(VLOOKUP(CONCATENATE(V4,",",V8,",",$F$34),'Staffing Tool'!#REF!,5,FALSE)),0,(VLOOKUP(CONCATENATE(V4,",",V8,",",$F$34),'Staffing Tool'!#REF!,5,FALSE)))</f>
        <v>0</v>
      </c>
      <c r="W34" s="232">
        <f>IF(ISERROR(VLOOKUP(CONCATENATE(W4,",",W8,",",$F$34),'Staffing Tool'!#REF!,5,FALSE)),0,(VLOOKUP(CONCATENATE(W4,",",W8,",",$F$34),'Staffing Tool'!#REF!,5,FALSE)))</f>
        <v>0</v>
      </c>
      <c r="X34" s="232">
        <f>IF(ISERROR(VLOOKUP(CONCATENATE(X4,",",X8,",",$F$34),'Staffing Tool'!#REF!,5,FALSE)),0,(VLOOKUP(CONCATENATE(X4,",",X8,",",$F$34),'Staffing Tool'!#REF!,5,FALSE)))</f>
        <v>0</v>
      </c>
      <c r="Y34" s="232">
        <f>IF(ISERROR(VLOOKUP(CONCATENATE(Y4,",",Y8,",",$F$34),'Staffing Tool'!#REF!,5,FALSE)),0,(VLOOKUP(CONCATENATE(Y4,",",Y8,",",$F$34),'Staffing Tool'!#REF!,5,FALSE)))</f>
        <v>0</v>
      </c>
      <c r="Z34" s="232">
        <f>IF(ISERROR(VLOOKUP(CONCATENATE(Z4,",",Z8,",",$F$34),'Staffing Tool'!#REF!,5,FALSE)),0,(VLOOKUP(CONCATENATE(Z4,",",Z8,",",$F$34),'Staffing Tool'!#REF!,5,FALSE)))</f>
        <v>0</v>
      </c>
      <c r="AA34" s="232">
        <f>SUM(AB34:AE34)</f>
        <v>0</v>
      </c>
      <c r="AB34" s="232">
        <f>IF(ISERROR(VLOOKUP(CONCATENATE(AB4,",",AB8,",",$F$34),'Staffing Tool'!#REF!,5,FALSE)),0,(VLOOKUP(CONCATENATE(AB4,",",AB8,",",$F$34),'Staffing Tool'!#REF!,5,FALSE)))</f>
        <v>0</v>
      </c>
      <c r="AC34" s="232">
        <f>IF(ISERROR(VLOOKUP(CONCATENATE(AC4,",",AC8,",",$F$34),'Staffing Tool'!#REF!,5,FALSE)),0,(VLOOKUP(CONCATENATE(AC4,",",AC8,",",$F$34),'Staffing Tool'!#REF!,5,FALSE)))</f>
        <v>0</v>
      </c>
      <c r="AD34" s="232">
        <f>IF(ISERROR(VLOOKUP(CONCATENATE(AD4,",",AD8,",",$F$34),'Staffing Tool'!#REF!,5,FALSE)),0,(VLOOKUP(CONCATENATE(AD4,",",AD8,",",$F$34),'Staffing Tool'!#REF!,5,FALSE)))</f>
        <v>0</v>
      </c>
      <c r="AE34" s="232">
        <f>IF(ISERROR(VLOOKUP(CONCATENATE(AE4,",",AE8,",",$F$34),'Staffing Tool'!#REF!,5,FALSE)),0,(VLOOKUP(CONCATENATE(AE4,",",AE8,",",$F$34),'Staffing Tool'!#REF!,5,FALSE)))</f>
        <v>0</v>
      </c>
      <c r="AF34" s="232">
        <f>SUM(AG34:AK34)</f>
        <v>0</v>
      </c>
      <c r="AG34" s="232">
        <f>IF(ISERROR(VLOOKUP(CONCATENATE(AG4,",",AG8,",",$F$34),'Staffing Tool'!#REF!,5,FALSE)),0,(VLOOKUP(CONCATENATE(AG4,",",AG8,",",$F$34),'Staffing Tool'!#REF!,5,FALSE)))</f>
        <v>0</v>
      </c>
      <c r="AH34" s="232">
        <f>IF(ISERROR(VLOOKUP(CONCATENATE(AH4,",",AH8,",",$F$34),'Staffing Tool'!#REF!,5,FALSE)),0,(VLOOKUP(CONCATENATE(AH4,",",AH8,",",$F$34),'Staffing Tool'!#REF!,5,FALSE)))</f>
        <v>0</v>
      </c>
      <c r="AI34" s="232">
        <f>IF(ISERROR(VLOOKUP(CONCATENATE(AI4,",",AI8,",",$F$34),'Staffing Tool'!#REF!,5,FALSE)),0,(VLOOKUP(CONCATENATE(AI4,",",AI8,",",$F$34),'Staffing Tool'!#REF!,5,FALSE)))</f>
        <v>0</v>
      </c>
      <c r="AJ34" s="232">
        <f>IF(ISERROR(VLOOKUP(CONCATENATE(AJ4,",",AJ8,",",$F$34),'Staffing Tool'!#REF!,5,FALSE)),0,(VLOOKUP(CONCATENATE(AJ4,",",AJ8,",",$F$34),'Staffing Tool'!#REF!,5,FALSE)))</f>
        <v>0</v>
      </c>
      <c r="AK34" s="232">
        <f>IF(ISERROR(VLOOKUP(CONCATENATE(AK4,",",AK8,",",$F$34),'Staffing Tool'!#REF!,5,FALSE)),0,(VLOOKUP(CONCATENATE(AK4,",",AK8,",",$F$34),'Staffing Tool'!#REF!,5,FALSE)))</f>
        <v>0</v>
      </c>
      <c r="AL34" s="232">
        <f>IF(ISERROR(VLOOKUP(CONCATENATE(AL4,",",AL8,",",$F$34),'Staffing Tool'!#REF!,5,FALSE)),0,(VLOOKUP(CONCATENATE(AL4,",",AL8,",",$F$34),'Staffing Tool'!#REF!,5,FALSE)))</f>
        <v>0</v>
      </c>
      <c r="AM34" s="232">
        <f>IF(ISERROR(VLOOKUP(CONCATENATE(AM4,",",AM8,",",$F$34),'Staffing Tool'!#REF!,5,FALSE)),0,(VLOOKUP(CONCATENATE(AM4,",",AM8,",",$F$34),'Staffing Tool'!#REF!,5,FALSE)))</f>
        <v>0</v>
      </c>
      <c r="AN34" s="232">
        <f>IF(ISERROR(VLOOKUP(CONCATENATE(AN4,",",AN8,",",$F$34),'Staffing Tool'!#REF!,5,FALSE)),0,(VLOOKUP(CONCATENATE(AN4,",",AN8,",",$F$34),'Staffing Tool'!#REF!,5,FALSE)))</f>
        <v>0</v>
      </c>
      <c r="AO34" s="232">
        <f>IF(ISERROR(VLOOKUP(CONCATENATE(AO4,",",AO8,",",$F$34),'Staffing Tool'!#REF!,5,FALSE)),0,(VLOOKUP(CONCATENATE(AO4,",",AO8,",",$F$34),'Staffing Tool'!#REF!,5,FALSE)))</f>
        <v>0</v>
      </c>
      <c r="AP34" s="232">
        <f>IF(ISERROR(VLOOKUP(CONCATENATE(AP4,",",AP8,",",$F$34),'Staffing Tool'!#REF!,5,FALSE)),0,(VLOOKUP(CONCATENATE(AP4,",",AP8,",",$F$34),'Staffing Tool'!#REF!,5,FALSE)))</f>
        <v>0</v>
      </c>
      <c r="AQ34" s="232">
        <f>IF(ISERROR(VLOOKUP(CONCATENATE(AQ4,",",AQ8,",",$F$34),'Staffing Tool'!#REF!,5,FALSE)),0,(VLOOKUP(CONCATENATE(AQ4,",",AQ8,",",$F$34),'Staffing Tool'!#REF!,5,FALSE)))</f>
        <v>0</v>
      </c>
      <c r="AR34" s="234">
        <f>IF(ISERROR(VLOOKUP(CONCATENATE(AR4,",",AR8,",",$F$34),'Staffing Tool'!#REF!,5,FALSE)),0,(VLOOKUP(CONCATENATE(AR4,",",AR8,",",$F$34),'Staffing Tool'!#REF!,5,FALSE)))</f>
        <v>0</v>
      </c>
      <c r="AS34" s="232">
        <f>IF(ISERROR(VLOOKUP(CONCATENATE(AS4,",",AS8,",",$F$34),'Staffing Tool'!#REF!,5,FALSE)),0,(VLOOKUP(CONCATENATE(AS4,",",AS8,",",$F$34),'Staffing Tool'!#REF!,5,FALSE)))</f>
        <v>0</v>
      </c>
      <c r="AT34" s="235">
        <f>IF(ISERROR(VLOOKUP(CONCATENATE(AT4,",",AT8,",",$F$34),'Staffing Tool'!#REF!,5,FALSE)),0,(VLOOKUP(CONCATENATE(AT4,",",AT8,",",$F$34),'Staffing Tool'!#REF!,5,FALSE)))</f>
        <v>0</v>
      </c>
      <c r="AU34" s="226"/>
      <c r="AV34" s="231">
        <f>IF(ISERROR(VLOOKUP(CONCATENATE(AV4,",",AV8,",",$F$34),'Staffing Tool'!#REF!,5,FALSE)),0,(VLOOKUP(CONCATENATE(AV4,",",AV8,",",$F$34),'Staffing Tool'!#REF!,5,FALSE)))</f>
        <v>0</v>
      </c>
      <c r="AW34" s="236">
        <f>IF(ISERROR(VLOOKUP(CONCATENATE(AW4,",",AW8,",",$F$34),'Staffing Tool'!#REF!,5,FALSE)),0,(VLOOKUP(CONCATENATE(AW4,",",AW8,",",$F$34),'Staffing Tool'!#REF!,5,FALSE)))</f>
        <v>0</v>
      </c>
    </row>
    <row r="35" spans="1:49" ht="15" customHeight="1">
      <c r="A35" s="228"/>
      <c r="B35" s="19"/>
      <c r="C35" s="19"/>
      <c r="D35" s="20"/>
      <c r="E35" s="20"/>
      <c r="F35" s="20">
        <v>3</v>
      </c>
      <c r="G35" s="56" t="s">
        <v>95</v>
      </c>
      <c r="H35" s="873"/>
      <c r="I35" s="874"/>
      <c r="J35" s="82" t="s">
        <v>286</v>
      </c>
      <c r="K35" s="83"/>
      <c r="L35" s="164"/>
      <c r="M35" s="229"/>
      <c r="N35" s="27"/>
      <c r="O35" s="231">
        <f>IF(ISERROR(VLOOKUP(CONCATENATE(O4,",",O8,",",$F$35),'Staffing Tool'!#REF!,5,FALSE)),0,(VLOOKUP(CONCATENATE(O4,",",O8,",",$F$35),'Staffing Tool'!#REF!,5,FALSE)))</f>
        <v>0</v>
      </c>
      <c r="P35" s="232">
        <f>IF(ISERROR(VLOOKUP(CONCATENATE(P4,",",P8,",",$F$35),'Staffing Tool'!#REF!,5,FALSE)),0,(VLOOKUP(CONCATENATE(P4,",",P8,",",$F$35),'Staffing Tool'!#REF!,5,FALSE)))</f>
        <v>0</v>
      </c>
      <c r="Q35" s="232">
        <f>IF(ISERROR(VLOOKUP(CONCATENATE(Q4,",",Q8,",",$F$35),'Staffing Tool'!#REF!,5,FALSE)),0,(VLOOKUP(CONCATENATE(Q4,",",Q8,",",$F$35),'Staffing Tool'!#REF!,5,FALSE)))</f>
        <v>0</v>
      </c>
      <c r="R35" s="232">
        <f>IF(ISERROR(VLOOKUP(CONCATENATE(R4,",",R8,",",$F$35),'Staffing Tool'!#REF!,5,FALSE)),0,(VLOOKUP(CONCATENATE(R4,",",R8,",",$F$35),'Staffing Tool'!#REF!,5,FALSE)))</f>
        <v>0</v>
      </c>
      <c r="S35" s="233">
        <f>IF(ISERROR(VLOOKUP(CONCATENATE(S4,",",S8,",",$F$35),'Staffing Tool'!#REF!,5,FALSE)),0,(VLOOKUP(CONCATENATE(S4,",",S8,",",$F$35),'Staffing Tool'!#REF!,5,FALSE)))</f>
        <v>0</v>
      </c>
      <c r="T35" s="231">
        <f>SUM(O35:S35)</f>
        <v>0</v>
      </c>
      <c r="U35" s="232">
        <f>IF(ISERROR(VLOOKUP(CONCATENATE(U4,",",U8,",",$F$35),'Staffing Tool'!#REF!,5,FALSE)),0,(VLOOKUP(CONCATENATE(U4,",",U8,",",$F$35),'Staffing Tool'!#REF!,5,FALSE)))</f>
        <v>0</v>
      </c>
      <c r="V35" s="232">
        <f>IF(ISERROR(VLOOKUP(CONCATENATE(V4,",",V8,",",$F$35),'Staffing Tool'!#REF!,5,FALSE)),0,(VLOOKUP(CONCATENATE(V4,",",V8,",",$F$35),'Staffing Tool'!#REF!,5,FALSE)))</f>
        <v>0</v>
      </c>
      <c r="W35" s="232">
        <f>IF(ISERROR(VLOOKUP(CONCATENATE(W4,",",W8,",",$F$35),'Staffing Tool'!#REF!,5,FALSE)),0,(VLOOKUP(CONCATENATE(W4,",",W8,",",$F$35),'Staffing Tool'!#REF!,5,FALSE)))</f>
        <v>0</v>
      </c>
      <c r="X35" s="232">
        <f>IF(ISERROR(VLOOKUP(CONCATENATE(X4,",",X8,",",$F$35),'Staffing Tool'!#REF!,5,FALSE)),0,(VLOOKUP(CONCATENATE(X4,",",X8,",",$F$35),'Staffing Tool'!#REF!,5,FALSE)))</f>
        <v>0</v>
      </c>
      <c r="Y35" s="232">
        <f>IF(ISERROR(VLOOKUP(CONCATENATE(Y4,",",Y8,",",$F$35),'Staffing Tool'!#REF!,5,FALSE)),0,(VLOOKUP(CONCATENATE(Y4,",",Y8,",",$F$35),'Staffing Tool'!#REF!,5,FALSE)))</f>
        <v>0</v>
      </c>
      <c r="Z35" s="232">
        <f>IF(ISERROR(VLOOKUP(CONCATENATE(Z4,",",Z8,",",$F$35),'Staffing Tool'!#REF!,5,FALSE)),0,(VLOOKUP(CONCATENATE(Z4,",",Z8,",",$F$35),'Staffing Tool'!#REF!,5,FALSE)))</f>
        <v>0</v>
      </c>
      <c r="AA35" s="232">
        <f>SUM(AB35:AE35)</f>
        <v>0</v>
      </c>
      <c r="AB35" s="232">
        <f>IF(ISERROR(VLOOKUP(CONCATENATE(AB4,",",AB8,",",$F$35),'Staffing Tool'!#REF!,5,FALSE)),0,(VLOOKUP(CONCATENATE(AB4,",",AB8,",",$F$35),'Staffing Tool'!#REF!,5,FALSE)))</f>
        <v>0</v>
      </c>
      <c r="AC35" s="232">
        <f>IF(ISERROR(VLOOKUP(CONCATENATE(AC4,",",AC8,",",$F$35),'Staffing Tool'!#REF!,5,FALSE)),0,(VLOOKUP(CONCATENATE(AC4,",",AC8,",",$F$35),'Staffing Tool'!#REF!,5,FALSE)))</f>
        <v>0</v>
      </c>
      <c r="AD35" s="232">
        <f>IF(ISERROR(VLOOKUP(CONCATENATE(AD4,",",AD8,",",$F$35),'Staffing Tool'!#REF!,5,FALSE)),0,(VLOOKUP(CONCATENATE(AD4,",",AD8,",",$F$35),'Staffing Tool'!#REF!,5,FALSE)))</f>
        <v>0</v>
      </c>
      <c r="AE35" s="232">
        <f>IF(ISERROR(VLOOKUP(CONCATENATE(AE4,",",AE8,",",$F$35),'Staffing Tool'!#REF!,5,FALSE)),0,(VLOOKUP(CONCATENATE(AE4,",",AE8,",",$F$35),'Staffing Tool'!#REF!,5,FALSE)))</f>
        <v>0</v>
      </c>
      <c r="AF35" s="232">
        <f>SUM(AG35:AK35)</f>
        <v>0</v>
      </c>
      <c r="AG35" s="232">
        <f>IF(ISERROR(VLOOKUP(CONCATENATE(AG4,",",AG8,",",$F$35),'Staffing Tool'!#REF!,5,FALSE)),0,(VLOOKUP(CONCATENATE(AG4,",",AG8,",",$F$35),'Staffing Tool'!#REF!,5,FALSE)))</f>
        <v>0</v>
      </c>
      <c r="AH35" s="232">
        <f>IF(ISERROR(VLOOKUP(CONCATENATE(AH4,",",AH8,",",$F$35),'Staffing Tool'!#REF!,5,FALSE)),0,(VLOOKUP(CONCATENATE(AH4,",",AH8,",",$F$35),'Staffing Tool'!#REF!,5,FALSE)))</f>
        <v>0</v>
      </c>
      <c r="AI35" s="232">
        <f>IF(ISERROR(VLOOKUP(CONCATENATE(AI4,",",AI8,",",$F$35),'Staffing Tool'!#REF!,5,FALSE)),0,(VLOOKUP(CONCATENATE(AI4,",",AI8,",",$F$35),'Staffing Tool'!#REF!,5,FALSE)))</f>
        <v>0</v>
      </c>
      <c r="AJ35" s="232">
        <f>IF(ISERROR(VLOOKUP(CONCATENATE(AJ4,",",AJ8,",",$F$35),'Staffing Tool'!#REF!,5,FALSE)),0,(VLOOKUP(CONCATENATE(AJ4,",",AJ8,",",$F$35),'Staffing Tool'!#REF!,5,FALSE)))</f>
        <v>0</v>
      </c>
      <c r="AK35" s="232">
        <f>IF(ISERROR(VLOOKUP(CONCATENATE(AK4,",",AK8,",",$F$35),'Staffing Tool'!#REF!,5,FALSE)),0,(VLOOKUP(CONCATENATE(AK4,",",AK8,",",$F$35),'Staffing Tool'!#REF!,5,FALSE)))</f>
        <v>0</v>
      </c>
      <c r="AL35" s="232">
        <f>IF(ISERROR(VLOOKUP(CONCATENATE(AL4,",",AL8,",",$F$35),'Staffing Tool'!#REF!,5,FALSE)),0,(VLOOKUP(CONCATENATE(AL4,",",AL8,",",$F$35),'Staffing Tool'!#REF!,5,FALSE)))</f>
        <v>0</v>
      </c>
      <c r="AM35" s="232">
        <f>IF(ISERROR(VLOOKUP(CONCATENATE(AM4,",",AM8,",",$F$35),'Staffing Tool'!#REF!,5,FALSE)),0,(VLOOKUP(CONCATENATE(AM4,",",AM8,",",$F$35),'Staffing Tool'!#REF!,5,FALSE)))</f>
        <v>0</v>
      </c>
      <c r="AN35" s="232">
        <f>IF(ISERROR(VLOOKUP(CONCATENATE(AN4,",",AN8,",",$F$35),'Staffing Tool'!#REF!,5,FALSE)),0,(VLOOKUP(CONCATENATE(AN4,",",AN8,",",$F$35),'Staffing Tool'!#REF!,5,FALSE)))</f>
        <v>0</v>
      </c>
      <c r="AO35" s="232">
        <f>IF(ISERROR(VLOOKUP(CONCATENATE(AO4,",",AO8,",",$F$35),'Staffing Tool'!#REF!,5,FALSE)),0,(VLOOKUP(CONCATENATE(AO4,",",AO8,",",$F$35),'Staffing Tool'!#REF!,5,FALSE)))</f>
        <v>0</v>
      </c>
      <c r="AP35" s="232">
        <f>IF(ISERROR(VLOOKUP(CONCATENATE(AP4,",",AP8,",",$F$35),'Staffing Tool'!#REF!,5,FALSE)),0,(VLOOKUP(CONCATENATE(AP4,",",AP8,",",$F$35),'Staffing Tool'!#REF!,5,FALSE)))</f>
        <v>0</v>
      </c>
      <c r="AQ35" s="232">
        <f>IF(ISERROR(VLOOKUP(CONCATENATE(AQ4,",",AQ8,",",$F$35),'Staffing Tool'!#REF!,5,FALSE)),0,(VLOOKUP(CONCATENATE(AQ4,",",AQ8,",",$F$35),'Staffing Tool'!#REF!,5,FALSE)))</f>
        <v>0</v>
      </c>
      <c r="AR35" s="234">
        <f>IF(ISERROR(VLOOKUP(CONCATENATE(AR4,",",AR8,",",$F$35),'Staffing Tool'!#REF!,5,FALSE)),0,(VLOOKUP(CONCATENATE(AR4,",",AR8,",",$F$35),'Staffing Tool'!#REF!,5,FALSE)))</f>
        <v>0</v>
      </c>
      <c r="AS35" s="232">
        <f>IF(ISERROR(VLOOKUP(CONCATENATE(AS4,",",AS8,",",$F$35),'Staffing Tool'!#REF!,5,FALSE)),0,(VLOOKUP(CONCATENATE(AS4,",",AS8,",",$F$35),'Staffing Tool'!#REF!,5,FALSE)))</f>
        <v>0</v>
      </c>
      <c r="AT35" s="235">
        <f>IF(ISERROR(VLOOKUP(CONCATENATE(AT4,",",AT8,",",$F$35),'Staffing Tool'!#REF!,5,FALSE)),0,(VLOOKUP(CONCATENATE(AT4,",",AT8,",",$F$35),'Staffing Tool'!#REF!,5,FALSE)))</f>
        <v>0</v>
      </c>
      <c r="AU35" s="226"/>
      <c r="AV35" s="231">
        <f>IF(ISERROR(VLOOKUP(CONCATENATE(AV4,",",AV8,",",$F$35),'Staffing Tool'!#REF!,5,FALSE)),0,(VLOOKUP(CONCATENATE(AV4,",",AV8,",",$F$35),'Staffing Tool'!#REF!,5,FALSE)))</f>
        <v>0</v>
      </c>
      <c r="AW35" s="236">
        <f>IF(ISERROR(VLOOKUP(CONCATENATE(AW4,",",AW8,",",$F$35),'Staffing Tool'!#REF!,5,FALSE)),0,(VLOOKUP(CONCATENATE(AW4,",",AW8,",",$F$35),'Staffing Tool'!#REF!,5,FALSE)))</f>
        <v>0</v>
      </c>
    </row>
    <row r="36" spans="1:49" ht="15" customHeight="1">
      <c r="A36" s="228"/>
      <c r="B36" s="19"/>
      <c r="C36" s="19"/>
      <c r="D36" s="20"/>
      <c r="E36" s="20"/>
      <c r="F36" s="20">
        <v>4</v>
      </c>
      <c r="G36" s="56" t="s">
        <v>95</v>
      </c>
      <c r="H36" s="873"/>
      <c r="I36" s="874"/>
      <c r="J36" s="82" t="s">
        <v>287</v>
      </c>
      <c r="K36" s="83"/>
      <c r="L36" s="164"/>
      <c r="M36" s="229"/>
      <c r="N36" s="27"/>
      <c r="O36" s="231">
        <f>IF(ISERROR(VLOOKUP(CONCATENATE(O4,",",O8,",",$F$36),'Staffing Tool'!#REF!,5,FALSE)),0,(VLOOKUP(CONCATENATE(O4,",",O8,",",$F$36),'Staffing Tool'!#REF!,5,FALSE)))</f>
        <v>0</v>
      </c>
      <c r="P36" s="232">
        <f>IF(ISERROR(VLOOKUP(CONCATENATE(P4,",",P8,",",$F$36),'Staffing Tool'!#REF!,5,FALSE)),0,(VLOOKUP(CONCATENATE(P4,",",P8,",",$F$36),'Staffing Tool'!#REF!,5,FALSE)))</f>
        <v>0</v>
      </c>
      <c r="Q36" s="232">
        <f>IF(ISERROR(VLOOKUP(CONCATENATE(Q4,",",Q8,",",$F$36),'Staffing Tool'!#REF!,5,FALSE)),0,(VLOOKUP(CONCATENATE(Q4,",",Q8,",",$F$36),'Staffing Tool'!#REF!,5,FALSE)))</f>
        <v>0</v>
      </c>
      <c r="R36" s="232">
        <f>IF(ISERROR(VLOOKUP(CONCATENATE(R4,",",R8,",",$F$36),'Staffing Tool'!#REF!,5,FALSE)),0,(VLOOKUP(CONCATENATE(R4,",",R8,",",$F$36),'Staffing Tool'!#REF!,5,FALSE)))</f>
        <v>0</v>
      </c>
      <c r="S36" s="233">
        <f>IF(ISERROR(VLOOKUP(CONCATENATE(S4,",",S8,",",$F$36),'Staffing Tool'!#REF!,5,FALSE)),0,(VLOOKUP(CONCATENATE(S4,",",S8,",",$F$36),'Staffing Tool'!#REF!,5,FALSE)))</f>
        <v>0</v>
      </c>
      <c r="T36" s="231">
        <f>SUM(O36:S36)</f>
        <v>0</v>
      </c>
      <c r="U36" s="232">
        <f>IF(ISERROR(VLOOKUP(CONCATENATE(U4,",",U8,",",$F$36),'Staffing Tool'!#REF!,5,FALSE)),0,(VLOOKUP(CONCATENATE(U4,",",U8,",",$F$36),'Staffing Tool'!#REF!,5,FALSE)))</f>
        <v>0</v>
      </c>
      <c r="V36" s="232">
        <f>IF(ISERROR(VLOOKUP(CONCATENATE(V4,",",V8,",",$F$36),'Staffing Tool'!#REF!,5,FALSE)),0,(VLOOKUP(CONCATENATE(V4,",",V8,",",$F$36),'Staffing Tool'!#REF!,5,FALSE)))</f>
        <v>0</v>
      </c>
      <c r="W36" s="232">
        <f>IF(ISERROR(VLOOKUP(CONCATENATE(W4,",",W8,",",$F$36),'Staffing Tool'!#REF!,5,FALSE)),0,(VLOOKUP(CONCATENATE(W4,",",W8,",",$F$36),'Staffing Tool'!#REF!,5,FALSE)))</f>
        <v>0</v>
      </c>
      <c r="X36" s="232">
        <f>IF(ISERROR(VLOOKUP(CONCATENATE(X4,",",X8,",",$F$36),'Staffing Tool'!#REF!,5,FALSE)),0,(VLOOKUP(CONCATENATE(X4,",",X8,",",$F$36),'Staffing Tool'!#REF!,5,FALSE)))</f>
        <v>0</v>
      </c>
      <c r="Y36" s="232">
        <f>IF(ISERROR(VLOOKUP(CONCATENATE(Y4,",",Y8,",",$F$36),'Staffing Tool'!#REF!,5,FALSE)),0,(VLOOKUP(CONCATENATE(Y4,",",Y8,",",$F$36),'Staffing Tool'!#REF!,5,FALSE)))</f>
        <v>0</v>
      </c>
      <c r="Z36" s="232">
        <f>IF(ISERROR(VLOOKUP(CONCATENATE(Z4,",",Z8,",",$F$36),'Staffing Tool'!#REF!,5,FALSE)),0,(VLOOKUP(CONCATENATE(Z4,",",Z8,",",$F$36),'Staffing Tool'!#REF!,5,FALSE)))</f>
        <v>0</v>
      </c>
      <c r="AA36" s="232">
        <f>SUM(AB36:AE36)</f>
        <v>0</v>
      </c>
      <c r="AB36" s="232">
        <f>IF(ISERROR(VLOOKUP(CONCATENATE(AB4,",",AB8,",",$F$36),'Staffing Tool'!#REF!,5,FALSE)),0,(VLOOKUP(CONCATENATE(AB4,",",AB8,",",$F$36),'Staffing Tool'!#REF!,5,FALSE)))</f>
        <v>0</v>
      </c>
      <c r="AC36" s="232">
        <f>IF(ISERROR(VLOOKUP(CONCATENATE(AC4,",",AC8,",",$F$36),'Staffing Tool'!#REF!,5,FALSE)),0,(VLOOKUP(CONCATENATE(AC4,",",AC8,",",$F$36),'Staffing Tool'!#REF!,5,FALSE)))</f>
        <v>0</v>
      </c>
      <c r="AD36" s="232">
        <f>IF(ISERROR(VLOOKUP(CONCATENATE(AD4,",",AD8,",",$F$36),'Staffing Tool'!#REF!,5,FALSE)),0,(VLOOKUP(CONCATENATE(AD4,",",AD8,",",$F$36),'Staffing Tool'!#REF!,5,FALSE)))</f>
        <v>0</v>
      </c>
      <c r="AE36" s="232">
        <f>IF(ISERROR(VLOOKUP(CONCATENATE(AE4,",",AE8,",",$F$36),'Staffing Tool'!#REF!,5,FALSE)),0,(VLOOKUP(CONCATENATE(AE4,",",AE8,",",$F$36),'Staffing Tool'!#REF!,5,FALSE)))</f>
        <v>0</v>
      </c>
      <c r="AF36" s="232">
        <f>SUM(AG36:AK36)</f>
        <v>0</v>
      </c>
      <c r="AG36" s="232">
        <f>IF(ISERROR(VLOOKUP(CONCATENATE(AG4,",",AG8,",",$F$36),'Staffing Tool'!#REF!,5,FALSE)),0,(VLOOKUP(CONCATENATE(AG4,",",AG8,",",$F$36),'Staffing Tool'!#REF!,5,FALSE)))</f>
        <v>0</v>
      </c>
      <c r="AH36" s="232">
        <f>IF(ISERROR(VLOOKUP(CONCATENATE(AH4,",",AH8,",",$F$36),'Staffing Tool'!#REF!,5,FALSE)),0,(VLOOKUP(CONCATENATE(AH4,",",AH8,",",$F$36),'Staffing Tool'!#REF!,5,FALSE)))</f>
        <v>0</v>
      </c>
      <c r="AI36" s="232">
        <f>IF(ISERROR(VLOOKUP(CONCATENATE(AI4,",",AI8,",",$F$36),'Staffing Tool'!#REF!,5,FALSE)),0,(VLOOKUP(CONCATENATE(AI4,",",AI8,",",$F$36),'Staffing Tool'!#REF!,5,FALSE)))</f>
        <v>0</v>
      </c>
      <c r="AJ36" s="232">
        <f>IF(ISERROR(VLOOKUP(CONCATENATE(AJ4,",",AJ8,",",$F$36),'Staffing Tool'!#REF!,5,FALSE)),0,(VLOOKUP(CONCATENATE(AJ4,",",AJ8,",",$F$36),'Staffing Tool'!#REF!,5,FALSE)))</f>
        <v>0</v>
      </c>
      <c r="AK36" s="232">
        <f>IF(ISERROR(VLOOKUP(CONCATENATE(AK4,",",AK8,",",$F$36),'Staffing Tool'!#REF!,5,FALSE)),0,(VLOOKUP(CONCATENATE(AK4,",",AK8,",",$F$36),'Staffing Tool'!#REF!,5,FALSE)))</f>
        <v>0</v>
      </c>
      <c r="AL36" s="232">
        <f>IF(ISERROR(VLOOKUP(CONCATENATE(AL4,",",AL8,",",$F$36),'Staffing Tool'!#REF!,5,FALSE)),0,(VLOOKUP(CONCATENATE(AL4,",",AL8,",",$F$36),'Staffing Tool'!#REF!,5,FALSE)))</f>
        <v>0</v>
      </c>
      <c r="AM36" s="232">
        <f>IF(ISERROR(VLOOKUP(CONCATENATE(AM4,",",AM8,",",$F$36),'Staffing Tool'!#REF!,5,FALSE)),0,(VLOOKUP(CONCATENATE(AM4,",",AM8,",",$F$36),'Staffing Tool'!#REF!,5,FALSE)))</f>
        <v>0</v>
      </c>
      <c r="AN36" s="232">
        <f>IF(ISERROR(VLOOKUP(CONCATENATE(AN4,",",AN8,",",$F$36),'Staffing Tool'!#REF!,5,FALSE)),0,(VLOOKUP(CONCATENATE(AN4,",",AN8,",",$F$36),'Staffing Tool'!#REF!,5,FALSE)))</f>
        <v>0</v>
      </c>
      <c r="AO36" s="232">
        <f>IF(ISERROR(VLOOKUP(CONCATENATE(AO4,",",AO8,",",$F$36),'Staffing Tool'!#REF!,5,FALSE)),0,(VLOOKUP(CONCATENATE(AO4,",",AO8,",",$F$36),'Staffing Tool'!#REF!,5,FALSE)))</f>
        <v>0</v>
      </c>
      <c r="AP36" s="232">
        <f>IF(ISERROR(VLOOKUP(CONCATENATE(AP4,",",AP8,",",$F$36),'Staffing Tool'!#REF!,5,FALSE)),0,(VLOOKUP(CONCATENATE(AP4,",",AP8,",",$F$36),'Staffing Tool'!#REF!,5,FALSE)))</f>
        <v>0</v>
      </c>
      <c r="AQ36" s="232">
        <f>IF(ISERROR(VLOOKUP(CONCATENATE(AQ4,",",AQ8,",",$F$36),'Staffing Tool'!#REF!,5,FALSE)),0,(VLOOKUP(CONCATENATE(AQ4,",",AQ8,",",$F$36),'Staffing Tool'!#REF!,5,FALSE)))</f>
        <v>0</v>
      </c>
      <c r="AR36" s="234">
        <f>IF(ISERROR(VLOOKUP(CONCATENATE(AR4,",",AR8,",",$F$36),'Staffing Tool'!#REF!,5,FALSE)),0,(VLOOKUP(CONCATENATE(AR4,",",AR8,",",$F$36),'Staffing Tool'!#REF!,5,FALSE)))</f>
        <v>0</v>
      </c>
      <c r="AS36" s="232">
        <f>IF(ISERROR(VLOOKUP(CONCATENATE(AS4,",",AS8,",",$F$36),'Staffing Tool'!#REF!,5,FALSE)),0,(VLOOKUP(CONCATENATE(AS4,",",AS8,",",$F$36),'Staffing Tool'!#REF!,5,FALSE)))</f>
        <v>0</v>
      </c>
      <c r="AT36" s="235">
        <f>IF(ISERROR(VLOOKUP(CONCATENATE(AT4,",",AT8,",",$F$36),'Staffing Tool'!#REF!,5,FALSE)),0,(VLOOKUP(CONCATENATE(AT4,",",AT8,",",$F$36),'Staffing Tool'!#REF!,5,FALSE)))</f>
        <v>0</v>
      </c>
      <c r="AU36" s="226"/>
      <c r="AV36" s="231">
        <f>IF(ISERROR(VLOOKUP(CONCATENATE(AV4,",",AV8,",",$F$36),'Staffing Tool'!#REF!,5,FALSE)),0,(VLOOKUP(CONCATENATE(AV4,",",AV8,",",$F$36),'Staffing Tool'!#REF!,5,FALSE)))</f>
        <v>0</v>
      </c>
      <c r="AW36" s="236">
        <f>IF(ISERROR(VLOOKUP(CONCATENATE(AW4,",",AW8,",",$F$36),'Staffing Tool'!#REF!,5,FALSE)),0,(VLOOKUP(CONCATENATE(AW4,",",AW8,",",$F$36),'Staffing Tool'!#REF!,5,FALSE)))</f>
        <v>0</v>
      </c>
    </row>
    <row r="37" spans="1:49" ht="15" customHeight="1" thickBot="1">
      <c r="A37" s="228"/>
      <c r="B37" s="57"/>
      <c r="C37" s="19"/>
      <c r="D37" s="20"/>
      <c r="E37" s="20"/>
      <c r="F37" s="20">
        <v>5</v>
      </c>
      <c r="G37" s="56" t="s">
        <v>95</v>
      </c>
      <c r="H37" s="873"/>
      <c r="I37" s="874"/>
      <c r="J37" s="82" t="s">
        <v>288</v>
      </c>
      <c r="K37" s="83"/>
      <c r="L37" s="164"/>
      <c r="M37" s="237"/>
      <c r="N37" s="27"/>
      <c r="O37" s="238">
        <f>IF(ISERROR(VLOOKUP(CONCATENATE(O4,",",O8,",",$F$37),'Staffing Tool'!#REF!,5,FALSE)),0,(VLOOKUP(CONCATENATE(O4,",",O8,",",$F$37),'Staffing Tool'!#REF!,5,FALSE)))</f>
        <v>0</v>
      </c>
      <c r="P37" s="239">
        <f>IF(ISERROR(VLOOKUP(CONCATENATE(P4,",",P8,",",$F$37),'Staffing Tool'!#REF!,5,FALSE)),0,(VLOOKUP(CONCATENATE(P4,",",P8,",",$F$37),'Staffing Tool'!#REF!,5,FALSE)))</f>
        <v>0</v>
      </c>
      <c r="Q37" s="239">
        <f>IF(ISERROR(VLOOKUP(CONCATENATE(Q4,",",Q8,",",$F$37),'Staffing Tool'!#REF!,5,FALSE)),0,(VLOOKUP(CONCATENATE(Q4,",",Q8,",",$F$37),'Staffing Tool'!#REF!,5,FALSE)))</f>
        <v>0</v>
      </c>
      <c r="R37" s="239">
        <f>IF(ISERROR(VLOOKUP(CONCATENATE(R4,",",R8,",",$F$37),'Staffing Tool'!#REF!,5,FALSE)),0,(VLOOKUP(CONCATENATE(R4,",",R8,",",$F$37),'Staffing Tool'!#REF!,5,FALSE)))</f>
        <v>0</v>
      </c>
      <c r="S37" s="240">
        <f>IF(ISERROR(VLOOKUP(CONCATENATE(S4,",",S8,",",$F$37),'Staffing Tool'!#REF!,5,FALSE)),0,(VLOOKUP(CONCATENATE(S4,",",S8,",",$F$37),'Staffing Tool'!#REF!,5,FALSE)))</f>
        <v>0</v>
      </c>
      <c r="T37" s="241">
        <f>SUM(O37:S37)</f>
        <v>0</v>
      </c>
      <c r="U37" s="242">
        <f>IF(ISERROR(VLOOKUP(CONCATENATE(U4,",",U8,",",$F$37),'Staffing Tool'!#REF!,5,FALSE)),0,(VLOOKUP(CONCATENATE(U4,",",U8,",",$F$37),'Staffing Tool'!#REF!,5,FALSE)))</f>
        <v>0</v>
      </c>
      <c r="V37" s="242">
        <f>IF(ISERROR(VLOOKUP(CONCATENATE(V4,",",V8,",",$F$37),'Staffing Tool'!#REF!,5,FALSE)),0,(VLOOKUP(CONCATENATE(V4,",",V8,",",$F$37),'Staffing Tool'!#REF!,5,FALSE)))</f>
        <v>0</v>
      </c>
      <c r="W37" s="242">
        <f>IF(ISERROR(VLOOKUP(CONCATENATE(W4,",",W8,",",$F$37),'Staffing Tool'!#REF!,5,FALSE)),0,(VLOOKUP(CONCATENATE(W4,",",W8,",",$F$37),'Staffing Tool'!#REF!,5,FALSE)))</f>
        <v>0</v>
      </c>
      <c r="X37" s="242">
        <f>IF(ISERROR(VLOOKUP(CONCATENATE(X4,",",X8,",",$F$37),'Staffing Tool'!#REF!,5,FALSE)),0,(VLOOKUP(CONCATENATE(X4,",",X8,",",$F$37),'Staffing Tool'!#REF!,5,FALSE)))</f>
        <v>0</v>
      </c>
      <c r="Y37" s="242">
        <f>IF(ISERROR(VLOOKUP(CONCATENATE(Y4,",",Y8,",",$F$37),'Staffing Tool'!#REF!,5,FALSE)),0,(VLOOKUP(CONCATENATE(Y4,",",Y8,",",$F$37),'Staffing Tool'!#REF!,5,FALSE)))</f>
        <v>0</v>
      </c>
      <c r="Z37" s="242">
        <f>IF(ISERROR(VLOOKUP(CONCATENATE(Z4,",",Z8,",",$F$37),'Staffing Tool'!#REF!,5,FALSE)),0,(VLOOKUP(CONCATENATE(Z4,",",Z8,",",$F$37),'Staffing Tool'!#REF!,5,FALSE)))</f>
        <v>0</v>
      </c>
      <c r="AA37" s="242">
        <f>SUM(AB37:AE37)</f>
        <v>0</v>
      </c>
      <c r="AB37" s="242">
        <f>IF(ISERROR(VLOOKUP(CONCATENATE(AB4,",",AB8,",",$F$37),'Staffing Tool'!#REF!,5,FALSE)),0,(VLOOKUP(CONCATENATE(AB4,",",AB8,",",$F$37),'Staffing Tool'!#REF!,5,FALSE)))</f>
        <v>0</v>
      </c>
      <c r="AC37" s="242">
        <f>IF(ISERROR(VLOOKUP(CONCATENATE(AC4,",",AC8,",",$F$37),'Staffing Tool'!#REF!,5,FALSE)),0,(VLOOKUP(CONCATENATE(AC4,",",AC8,",",$F$37),'Staffing Tool'!#REF!,5,FALSE)))</f>
        <v>0</v>
      </c>
      <c r="AD37" s="242">
        <f>IF(ISERROR(VLOOKUP(CONCATENATE(AD4,",",AD8,",",$F$37),'Staffing Tool'!#REF!,5,FALSE)),0,(VLOOKUP(CONCATENATE(AD4,",",AD8,",",$F$37),'Staffing Tool'!#REF!,5,FALSE)))</f>
        <v>0</v>
      </c>
      <c r="AE37" s="242">
        <f>IF(ISERROR(VLOOKUP(CONCATENATE(AE4,",",AE8,",",$F$37),'Staffing Tool'!#REF!,5,FALSE)),0,(VLOOKUP(CONCATENATE(AE4,",",AE8,",",$F$37),'Staffing Tool'!#REF!,5,FALSE)))</f>
        <v>0</v>
      </c>
      <c r="AF37" s="242">
        <f>SUM(AG37:AK37)</f>
        <v>0</v>
      </c>
      <c r="AG37" s="242">
        <f>IF(ISERROR(VLOOKUP(CONCATENATE(AG4,",",AG8,",",$F$37),'Staffing Tool'!#REF!,5,FALSE)),0,(VLOOKUP(CONCATENATE(AG4,",",AG8,",",$F$37),'Staffing Tool'!#REF!,5,FALSE)))</f>
        <v>0</v>
      </c>
      <c r="AH37" s="242">
        <f>IF(ISERROR(VLOOKUP(CONCATENATE(AH4,",",AH8,",",$F$37),'Staffing Tool'!#REF!,5,FALSE)),0,(VLOOKUP(CONCATENATE(AH4,",",AH8,",",$F$37),'Staffing Tool'!#REF!,5,FALSE)))</f>
        <v>0</v>
      </c>
      <c r="AI37" s="242">
        <f>IF(ISERROR(VLOOKUP(CONCATENATE(AI4,",",AI8,",",$F$37),'Staffing Tool'!#REF!,5,FALSE)),0,(VLOOKUP(CONCATENATE(AI4,",",AI8,",",$F$37),'Staffing Tool'!#REF!,5,FALSE)))</f>
        <v>0</v>
      </c>
      <c r="AJ37" s="242">
        <f>IF(ISERROR(VLOOKUP(CONCATENATE(AJ4,",",AJ8,",",$F$37),'Staffing Tool'!#REF!,5,FALSE)),0,(VLOOKUP(CONCATENATE(AJ4,",",AJ8,",",$F$37),'Staffing Tool'!#REF!,5,FALSE)))</f>
        <v>0</v>
      </c>
      <c r="AK37" s="242">
        <f>IF(ISERROR(VLOOKUP(CONCATENATE(AK4,",",AK8,",",$F$37),'Staffing Tool'!#REF!,5,FALSE)),0,(VLOOKUP(CONCATENATE(AK4,",",AK8,",",$F$37),'Staffing Tool'!#REF!,5,FALSE)))</f>
        <v>0</v>
      </c>
      <c r="AL37" s="242">
        <f>IF(ISERROR(VLOOKUP(CONCATENATE(AL4,",",AL8,",",$F$37),'Staffing Tool'!#REF!,5,FALSE)),0,(VLOOKUP(CONCATENATE(AL4,",",AL8,",",$F$37),'Staffing Tool'!#REF!,5,FALSE)))</f>
        <v>0</v>
      </c>
      <c r="AM37" s="242">
        <f>IF(ISERROR(VLOOKUP(CONCATENATE(AM4,",",AM8,",",$F$37),'Staffing Tool'!#REF!,5,FALSE)),0,(VLOOKUP(CONCATENATE(AM4,",",AM8,",",$F$37),'Staffing Tool'!#REF!,5,FALSE)))</f>
        <v>0</v>
      </c>
      <c r="AN37" s="242">
        <f>IF(ISERROR(VLOOKUP(CONCATENATE(AN4,",",AN8,",",$F$37),'Staffing Tool'!#REF!,5,FALSE)),0,(VLOOKUP(CONCATENATE(AN4,",",AN8,",",$F$37),'Staffing Tool'!#REF!,5,FALSE)))</f>
        <v>0</v>
      </c>
      <c r="AO37" s="242">
        <f>IF(ISERROR(VLOOKUP(CONCATENATE(AO4,",",AO8,",",$F$37),'Staffing Tool'!#REF!,5,FALSE)),0,(VLOOKUP(CONCATENATE(AO4,",",AO8,",",$F$37),'Staffing Tool'!#REF!,5,FALSE)))</f>
        <v>0</v>
      </c>
      <c r="AP37" s="242">
        <f>IF(ISERROR(VLOOKUP(CONCATENATE(AP4,",",AP8,",",$F$37),'Staffing Tool'!#REF!,5,FALSE)),0,(VLOOKUP(CONCATENATE(AP4,",",AP8,",",$F$37),'Staffing Tool'!#REF!,5,FALSE)))</f>
        <v>0</v>
      </c>
      <c r="AQ37" s="242">
        <f>IF(ISERROR(VLOOKUP(CONCATENATE(AQ4,",",AQ8,",",$F$37),'Staffing Tool'!#REF!,5,FALSE)),0,(VLOOKUP(CONCATENATE(AQ4,",",AQ8,",",$F$37),'Staffing Tool'!#REF!,5,FALSE)))</f>
        <v>0</v>
      </c>
      <c r="AR37" s="243">
        <f>IF(ISERROR(VLOOKUP(CONCATENATE(AR4,",",AR8,",",$F$37),'Staffing Tool'!#REF!,5,FALSE)),0,(VLOOKUP(CONCATENATE(AR4,",",AR8,",",$F$37),'Staffing Tool'!#REF!,5,FALSE)))</f>
        <v>0</v>
      </c>
      <c r="AS37" s="239">
        <f>IF(ISERROR(VLOOKUP(CONCATENATE(AS4,",",AS8,",",$F$37),'Staffing Tool'!#REF!,5,FALSE)),0,(VLOOKUP(CONCATENATE(AS4,",",AS8,",",$F$37),'Staffing Tool'!#REF!,5,FALSE)))</f>
        <v>0</v>
      </c>
      <c r="AT37" s="294">
        <f>IF(ISERROR(VLOOKUP(CONCATENATE(AT4,",",AT8,",",$F$37),'Staffing Tool'!#REF!,5,FALSE)),0,(VLOOKUP(CONCATENATE(AT4,",",AT8,",",$F$37),'Staffing Tool'!#REF!,5,FALSE)))</f>
        <v>0</v>
      </c>
      <c r="AU37" s="226"/>
      <c r="AV37" s="241">
        <f>IF(ISERROR(VLOOKUP(CONCATENATE(AV4,",",AV8,",",$F$37),'Staffing Tool'!#REF!,5,FALSE)),0,(VLOOKUP(CONCATENATE(AV4,",",AV8,",",$F$37),'Staffing Tool'!#REF!,5,FALSE)))</f>
        <v>0</v>
      </c>
      <c r="AW37" s="244">
        <f>IF(ISERROR(VLOOKUP(CONCATENATE(AW4,",",AW8,",",$F$37),'Staffing Tool'!#REF!,5,FALSE)),0,(VLOOKUP(CONCATENATE(AW4,",",AW8,",",$F$37),'Staffing Tool'!#REF!,5,FALSE)))</f>
        <v>0</v>
      </c>
    </row>
    <row r="38" spans="1:49" ht="13.5" thickBot="1">
      <c r="A38" s="27"/>
      <c r="B38" s="27"/>
      <c r="C38" s="27"/>
      <c r="D38" s="35"/>
      <c r="E38" s="35" t="s">
        <v>151</v>
      </c>
      <c r="F38" s="35" t="s">
        <v>151</v>
      </c>
      <c r="G38" s="27" t="s">
        <v>151</v>
      </c>
      <c r="H38" s="875"/>
      <c r="I38" s="876"/>
      <c r="J38" s="73" t="s">
        <v>245</v>
      </c>
      <c r="K38" s="74"/>
      <c r="L38" s="164"/>
      <c r="M38" s="97"/>
      <c r="N38" s="27"/>
      <c r="O38" s="245">
        <f t="shared" ref="O38:AW38" si="2">SUM(O33:O37)</f>
        <v>0</v>
      </c>
      <c r="P38" s="246">
        <f t="shared" si="2"/>
        <v>0</v>
      </c>
      <c r="Q38" s="246">
        <f t="shared" si="2"/>
        <v>0</v>
      </c>
      <c r="R38" s="246">
        <f t="shared" si="2"/>
        <v>0</v>
      </c>
      <c r="S38" s="247">
        <f t="shared" si="2"/>
        <v>0</v>
      </c>
      <c r="T38" s="245">
        <f t="shared" si="2"/>
        <v>0</v>
      </c>
      <c r="U38" s="246">
        <f t="shared" si="2"/>
        <v>0</v>
      </c>
      <c r="V38" s="246">
        <f t="shared" si="2"/>
        <v>0</v>
      </c>
      <c r="W38" s="246">
        <f t="shared" si="2"/>
        <v>0</v>
      </c>
      <c r="X38" s="246">
        <f t="shared" si="2"/>
        <v>0</v>
      </c>
      <c r="Y38" s="246">
        <f t="shared" si="2"/>
        <v>0</v>
      </c>
      <c r="Z38" s="246">
        <f t="shared" si="2"/>
        <v>0</v>
      </c>
      <c r="AA38" s="246">
        <f t="shared" si="2"/>
        <v>0</v>
      </c>
      <c r="AB38" s="246">
        <f t="shared" si="2"/>
        <v>0</v>
      </c>
      <c r="AC38" s="246">
        <f t="shared" si="2"/>
        <v>0</v>
      </c>
      <c r="AD38" s="246">
        <f t="shared" si="2"/>
        <v>0</v>
      </c>
      <c r="AE38" s="246">
        <f t="shared" si="2"/>
        <v>0</v>
      </c>
      <c r="AF38" s="246">
        <f t="shared" si="2"/>
        <v>0</v>
      </c>
      <c r="AG38" s="246">
        <f t="shared" si="2"/>
        <v>0</v>
      </c>
      <c r="AH38" s="246">
        <f t="shared" si="2"/>
        <v>0</v>
      </c>
      <c r="AI38" s="246">
        <f t="shared" si="2"/>
        <v>0</v>
      </c>
      <c r="AJ38" s="246">
        <f t="shared" si="2"/>
        <v>0</v>
      </c>
      <c r="AK38" s="246">
        <f t="shared" si="2"/>
        <v>0</v>
      </c>
      <c r="AL38" s="246">
        <f t="shared" si="2"/>
        <v>0</v>
      </c>
      <c r="AM38" s="246">
        <f t="shared" si="2"/>
        <v>0</v>
      </c>
      <c r="AN38" s="246">
        <f t="shared" si="2"/>
        <v>0</v>
      </c>
      <c r="AO38" s="246">
        <f t="shared" si="2"/>
        <v>0</v>
      </c>
      <c r="AP38" s="246">
        <f t="shared" si="2"/>
        <v>0</v>
      </c>
      <c r="AQ38" s="246">
        <f t="shared" si="2"/>
        <v>0</v>
      </c>
      <c r="AR38" s="248">
        <f t="shared" si="2"/>
        <v>0</v>
      </c>
      <c r="AS38" s="246">
        <f t="shared" si="2"/>
        <v>0</v>
      </c>
      <c r="AT38" s="248">
        <f t="shared" si="2"/>
        <v>0</v>
      </c>
      <c r="AU38" s="249"/>
      <c r="AV38" s="245">
        <f t="shared" si="2"/>
        <v>0</v>
      </c>
      <c r="AW38" s="251">
        <f t="shared" si="2"/>
        <v>0</v>
      </c>
    </row>
    <row r="39" spans="1:49" ht="13.5" thickBot="1">
      <c r="A39" s="27"/>
      <c r="B39" s="27"/>
      <c r="C39" s="27"/>
      <c r="D39" s="35"/>
      <c r="E39" s="35"/>
      <c r="F39" s="35"/>
      <c r="G39" s="27"/>
      <c r="H39" s="27"/>
      <c r="I39" s="27"/>
      <c r="J39" s="24"/>
      <c r="K39" s="24"/>
      <c r="L39" s="164"/>
      <c r="M39" s="206"/>
      <c r="N39" s="27"/>
      <c r="O39" s="226"/>
      <c r="P39" s="226"/>
      <c r="Q39" s="226"/>
      <c r="R39" s="226"/>
      <c r="S39" s="226"/>
      <c r="T39" s="226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</row>
    <row r="40" spans="1:49" ht="12.75" customHeight="1">
      <c r="A40" s="219"/>
      <c r="B40" s="50"/>
      <c r="C40" s="50"/>
      <c r="D40" s="51"/>
      <c r="E40" s="51"/>
      <c r="F40" s="51">
        <v>1</v>
      </c>
      <c r="G40" s="55" t="s">
        <v>27</v>
      </c>
      <c r="H40" s="871" t="s">
        <v>294</v>
      </c>
      <c r="I40" s="872"/>
      <c r="J40" s="80" t="s">
        <v>289</v>
      </c>
      <c r="K40" s="81"/>
      <c r="L40" s="164"/>
      <c r="M40" s="220"/>
      <c r="N40" s="27"/>
      <c r="O40" s="221">
        <f>IF(ISERROR(VLOOKUP(CONCATENATE(O4,",",O8,",",$F$40),#REF!,11,FALSE)),0,(VLOOKUP(CONCATENATE(O4,",",O8,",",$F$40),#REF!,11,FALSE)))</f>
        <v>0</v>
      </c>
      <c r="P40" s="224">
        <f>IF(ISERROR(VLOOKUP(CONCATENATE(P4,",",P8,",",$F$40),#REF!,11,FALSE)),0,(VLOOKUP(CONCATENATE(P4,",",P8,",",$F$40),#REF!,11,FALSE)))</f>
        <v>0</v>
      </c>
      <c r="Q40" s="224">
        <f>IF(ISERROR(VLOOKUP(CONCATENATE(Q4,",",Q8,",",$F$40),#REF!,11,FALSE)),0,(VLOOKUP(CONCATENATE(Q4,",",Q8,",",$F$40),#REF!,11,FALSE)))</f>
        <v>0</v>
      </c>
      <c r="R40" s="224">
        <f>IF(ISERROR(VLOOKUP(CONCATENATE(R4,",",R8,",",$F$40),#REF!,11,FALSE)),0,(VLOOKUP(CONCATENATE(R4,",",R8,",",$F$40),#REF!,11,FALSE)))</f>
        <v>0</v>
      </c>
      <c r="S40" s="253">
        <f>IF(ISERROR(VLOOKUP(CONCATENATE(S4,",",S8,",",$F$40),#REF!,11,FALSE)),0,(VLOOKUP(CONCATENATE(S4,",",S8,",",$F$40),#REF!,11,FALSE)))</f>
        <v>0</v>
      </c>
      <c r="T40" s="221">
        <f t="shared" ref="T40:T45" si="3">SUM(O40:S40)</f>
        <v>0</v>
      </c>
      <c r="U40" s="254">
        <f>IF(ISERROR(VLOOKUP(CONCATENATE(U4,",",U8,",",$F$40),#REF!,11,FALSE)),0,(VLOOKUP(CONCATENATE(U4,",",U8,",",$F$40),#REF!,11,FALSE)))</f>
        <v>0</v>
      </c>
      <c r="V40" s="254">
        <f>IF(ISERROR(VLOOKUP(CONCATENATE(V4,",",V8,",",$F$40),#REF!,11,FALSE)),0,(VLOOKUP(CONCATENATE(V4,",",V8,",",$F$40),#REF!,11,FALSE)))</f>
        <v>0</v>
      </c>
      <c r="W40" s="254">
        <f>IF(ISERROR(VLOOKUP(CONCATENATE(W4,",",W8,",",$F$40),#REF!,11,FALSE)),0,(VLOOKUP(CONCATENATE(W4,",",W8,",",$F$40),#REF!,11,FALSE)))</f>
        <v>0</v>
      </c>
      <c r="X40" s="254">
        <f>IF(ISERROR(VLOOKUP(CONCATENATE(X4,",",X8,",",$F$40),#REF!,11,FALSE)),0,(VLOOKUP(CONCATENATE(X4,",",X8,",",$F$40),#REF!,11,FALSE)))</f>
        <v>0</v>
      </c>
      <c r="Y40" s="254">
        <f>IF(ISERROR(VLOOKUP(CONCATENATE(Y4,",",Y2,",",$F$40),#REF!,11,FALSE)),0,(VLOOKUP(CONCATENATE(Y4,",",Y2,",",$F$40),#REF!,11,FALSE)))</f>
        <v>0</v>
      </c>
      <c r="Z40" s="254">
        <f>IF(ISERROR(VLOOKUP(CONCATENATE(Z4,",",Z8,",",$F$40),#REF!,11,FALSE)),0,(VLOOKUP(CONCATENATE(Z4,",",Z8,",",$F$40),#REF!,11,FALSE)))</f>
        <v>0</v>
      </c>
      <c r="AA40" s="254">
        <f t="shared" ref="AA40:AA45" si="4">SUM(AB40:AE40)</f>
        <v>0</v>
      </c>
      <c r="AB40" s="254">
        <f>IF(ISERROR(VLOOKUP(CONCATENATE(AB4,",",AB8,",",$F$40),#REF!,11,FALSE)),0,(VLOOKUP(CONCATENATE(AB4,",",AB8,",",$F$40),#REF!,11,FALSE)))</f>
        <v>0</v>
      </c>
      <c r="AC40" s="254">
        <f>IF(ISERROR(VLOOKUP(CONCATENATE(AC4,",",AC8,",",$F$40),#REF!,11,FALSE)),0,(VLOOKUP(CONCATENATE(AC4,",",AC8,",",$F$40),#REF!,11,FALSE)))</f>
        <v>0</v>
      </c>
      <c r="AD40" s="254">
        <f>IF(ISERROR(VLOOKUP(CONCATENATE(AD4,",",AD8,",",$F$40),#REF!,11,FALSE)),0,(VLOOKUP(CONCATENATE(AD4,",",AD8,",",$F$40),#REF!,11,FALSE)))</f>
        <v>0</v>
      </c>
      <c r="AE40" s="254">
        <f>IF(ISERROR(VLOOKUP(CONCATENATE(AE4,",",AE8,",",$F$40),#REF!,11,FALSE)),0,(VLOOKUP(CONCATENATE(AE4,",",AE8,",",$F$40),#REF!,11,FALSE)))</f>
        <v>0</v>
      </c>
      <c r="AF40" s="254">
        <f t="shared" ref="AF40:AF45" si="5">SUM(AG40:AK40)</f>
        <v>0</v>
      </c>
      <c r="AG40" s="254">
        <f>IF(ISERROR(VLOOKUP(CONCATENATE(AG4,",",AG8,",",$F$40),#REF!,11,FALSE)),0,(VLOOKUP(CONCATENATE(AG4,",",AG8,",",$F$40),#REF!,11,FALSE)))</f>
        <v>0</v>
      </c>
      <c r="AH40" s="254">
        <f>IF(ISERROR(VLOOKUP(CONCATENATE(AH4,",",AH8,",",$F$40),#REF!,11,FALSE)),0,(VLOOKUP(CONCATENATE(AH4,",",AH8,",",$F$40),#REF!,11,FALSE)))</f>
        <v>0</v>
      </c>
      <c r="AI40" s="254">
        <f>IF(ISERROR(VLOOKUP(CONCATENATE(AI4,",",AI8,",",$F$40),#REF!,11,FALSE)),0,(VLOOKUP(CONCATENATE(AI4,",",AI8,",",$F$40),#REF!,11,FALSE)))</f>
        <v>0</v>
      </c>
      <c r="AJ40" s="254">
        <f>IF(ISERROR(VLOOKUP(CONCATENATE(AJ4,",",AJ8,",",$F$40),#REF!,11,FALSE)),0,(VLOOKUP(CONCATENATE(AJ4,",",AJ8,",",$F$40),#REF!,11,FALSE)))</f>
        <v>0</v>
      </c>
      <c r="AK40" s="254">
        <f>IF(ISERROR(VLOOKUP(CONCATENATE(AK4,",",AK8,",",$F$40),#REF!,11,FALSE)),0,(VLOOKUP(CONCATENATE(AK4,",",AK8,",",$F$40),#REF!,11,FALSE)))</f>
        <v>0</v>
      </c>
      <c r="AL40" s="254">
        <f>IF(ISERROR(VLOOKUP(CONCATENATE(AL4,",",AL8,",",$F$40),#REF!,11,FALSE)),0,(VLOOKUP(CONCATENATE(AL4,",",AL8,",",$F$40),#REF!,11,FALSE)))</f>
        <v>0</v>
      </c>
      <c r="AM40" s="254">
        <f>IF(ISERROR(VLOOKUP(CONCATENATE(AM4,",",AM8,",",$F$40),#REF!,11,FALSE)),0,(VLOOKUP(CONCATENATE(AM4,",",AM8,",",$F$40),#REF!,11,FALSE)))</f>
        <v>0</v>
      </c>
      <c r="AN40" s="254">
        <f>IF(ISERROR(VLOOKUP(CONCATENATE(AN4,",",AN8,",",$F$40),#REF!,11,FALSE)),0,(VLOOKUP(CONCATENATE(AN4,",",AN8,",",$F$40),#REF!,11,FALSE)))</f>
        <v>0</v>
      </c>
      <c r="AO40" s="254">
        <f>IF(ISERROR(VLOOKUP(CONCATENATE(AO4,",",AO8,",",$F$40),#REF!,11,FALSE)),0,(VLOOKUP(CONCATENATE(AO4,",",AO8,",",$F$40),#REF!,11,FALSE)))</f>
        <v>0</v>
      </c>
      <c r="AP40" s="254">
        <f>IF(ISERROR(VLOOKUP(CONCATENATE(AP4,",",AP8,",",$F$40),#REF!,11,FALSE)),0,(VLOOKUP(CONCATENATE(AP4,",",AP8,",",$F$40),#REF!,11,FALSE)))</f>
        <v>0</v>
      </c>
      <c r="AQ40" s="254">
        <f>IF(ISERROR(VLOOKUP(CONCATENATE(AQ4,",",AQ8,",",$F$40),#REF!,11,FALSE)),0,(VLOOKUP(CONCATENATE(AQ4,",",AQ8,",",$F$40),#REF!,11,FALSE)))</f>
        <v>0</v>
      </c>
      <c r="AR40" s="254">
        <f>IF(ISERROR(VLOOKUP(CONCATENATE(AR4,",",AR8,",",$F$40),#REF!,11,FALSE)),0,(VLOOKUP(CONCATENATE(AR4,",",AR8,",",$F$40),#REF!,11,FALSE)))</f>
        <v>0</v>
      </c>
      <c r="AS40" s="295">
        <v>0</v>
      </c>
      <c r="AT40" s="255">
        <f>IF(ISERROR(VLOOKUP(CONCATENATE(AT4,",",AT8,",",$F$40),#REF!,11,FALSE)),0,(VLOOKUP(CONCATENATE(AT4,",",AT8,",",$F$40),#REF!,11,FALSE)))</f>
        <v>0</v>
      </c>
      <c r="AU40" s="252"/>
      <c r="AV40" s="256">
        <f>IF(ISERROR(VLOOKUP(CONCATENATE(AV4,",",AV8,",",$F$40),#REF!,11,FALSE)),0,(VLOOKUP(CONCATENATE(AV4,",",AV8,",",$F$40),#REF!,11,FALSE)))</f>
        <v>0</v>
      </c>
      <c r="AW40" s="257">
        <f>IF(ISERROR(VLOOKUP(CONCATENATE(AW4,",",AW8,",",$F$40),#REF!,11,FALSE)),0,(VLOOKUP(CONCATENATE(AW4,",",AW8,",",$F$40),#REF!,11,FALSE)))</f>
        <v>0</v>
      </c>
    </row>
    <row r="41" spans="1:49">
      <c r="A41" s="228"/>
      <c r="B41" s="19"/>
      <c r="C41" s="19"/>
      <c r="D41" s="20"/>
      <c r="E41" s="20"/>
      <c r="F41" s="20">
        <v>2</v>
      </c>
      <c r="G41" s="56" t="s">
        <v>27</v>
      </c>
      <c r="H41" s="873"/>
      <c r="I41" s="874"/>
      <c r="J41" s="82" t="s">
        <v>290</v>
      </c>
      <c r="K41" s="83"/>
      <c r="L41" s="164"/>
      <c r="M41" s="229"/>
      <c r="N41" s="27"/>
      <c r="O41" s="231">
        <f>IF(ISERROR(VLOOKUP(CONCATENATE(O4,",",O8,",",$F$41),#REF!,11,FALSE)),0,(VLOOKUP(CONCATENATE(O4,",",O8,",",$F$41),#REF!,11,FALSE)))</f>
        <v>0</v>
      </c>
      <c r="P41" s="234">
        <f>IF(ISERROR(VLOOKUP(CONCATENATE(P4,",",P8,",",$F$41),#REF!,11,FALSE)),0,(VLOOKUP(CONCATENATE(P4,",",P8,",",$F$41),#REF!,11,FALSE)))</f>
        <v>0</v>
      </c>
      <c r="Q41" s="234">
        <f>IF(ISERROR(VLOOKUP(CONCATENATE(Q4,",",Q8,",",$F$41),#REF!,11,FALSE)),0,(VLOOKUP(CONCATENATE(Q4,",",Q8,",",$F$41),#REF!,11,FALSE)))</f>
        <v>0</v>
      </c>
      <c r="R41" s="234">
        <f>IF(ISERROR(VLOOKUP(CONCATENATE(R4,",",R8,",",$F$41),#REF!,11,FALSE)),0,(VLOOKUP(CONCATENATE(R4,",",R8,",",$F$41),#REF!,11,FALSE)))</f>
        <v>0</v>
      </c>
      <c r="S41" s="258">
        <f>IF(ISERROR(VLOOKUP(CONCATENATE(S4,",",S8,",",$F$41),#REF!,11,FALSE)),0,(VLOOKUP(CONCATENATE(S4,",",S8,",",$F$41),#REF!,11,FALSE)))</f>
        <v>0</v>
      </c>
      <c r="T41" s="231">
        <f t="shared" si="3"/>
        <v>0</v>
      </c>
      <c r="U41" s="259">
        <f>IF(ISERROR(VLOOKUP(CONCATENATE(U4,",",U8,",",$F$41),#REF!,11,FALSE)),0,(VLOOKUP(CONCATENATE(U4,",",U8,",",$F$41),#REF!,11,FALSE)))</f>
        <v>0</v>
      </c>
      <c r="V41" s="259">
        <f>IF(ISERROR(VLOOKUP(CONCATENATE(V4,",",V8,",",$F$41),#REF!,11,FALSE)),0,(VLOOKUP(CONCATENATE(V4,",",V8,",",$F$41),#REF!,11,FALSE)))</f>
        <v>0</v>
      </c>
      <c r="W41" s="259">
        <f>IF(ISERROR(VLOOKUP(CONCATENATE(W4,",",W8,",",$F$41),#REF!,11,FALSE)),0,(VLOOKUP(CONCATENATE(W4,",",W8,",",$F$41),#REF!,11,FALSE)))</f>
        <v>0</v>
      </c>
      <c r="X41" s="259">
        <f>IF(ISERROR(VLOOKUP(CONCATENATE(X4,",",X8,",",$F$41),#REF!,11,FALSE)),0,(VLOOKUP(CONCATENATE(X4,",",X8,",",$F$41),#REF!,11,FALSE)))</f>
        <v>0</v>
      </c>
      <c r="Y41" s="259">
        <f>IF(ISERROR(VLOOKUP(CONCATENATE(Y4,",",Y2,",",$F$41),#REF!,11,FALSE)),0,(VLOOKUP(CONCATENATE(Y4,",",Y2,",",$F$41),#REF!,11,FALSE)))</f>
        <v>0</v>
      </c>
      <c r="Z41" s="259">
        <f>IF(ISERROR(VLOOKUP(CONCATENATE(Z4,",",Z8,",",$F$41),#REF!,11,FALSE)),0,(VLOOKUP(CONCATENATE(Z4,",",Z8,",",$F$41),#REF!,11,FALSE)))</f>
        <v>0</v>
      </c>
      <c r="AA41" s="259">
        <f t="shared" si="4"/>
        <v>0</v>
      </c>
      <c r="AB41" s="259">
        <f>IF(ISERROR(VLOOKUP(CONCATENATE(AB4,",",AB8,",",$F$41),#REF!,11,FALSE)),0,(VLOOKUP(CONCATENATE(AB4,",",AB8,",",$F$41),#REF!,11,FALSE)))</f>
        <v>0</v>
      </c>
      <c r="AC41" s="259">
        <f>IF(ISERROR(VLOOKUP(CONCATENATE(AC4,",",AC8,",",$F$41),#REF!,11,FALSE)),0,(VLOOKUP(CONCATENATE(AC4,",",AC8,",",$F$41),#REF!,11,FALSE)))</f>
        <v>0</v>
      </c>
      <c r="AD41" s="259">
        <f>IF(ISERROR(VLOOKUP(CONCATENATE(AD4,",",AD8,",",$F$41),#REF!,11,FALSE)),0,(VLOOKUP(CONCATENATE(AD4,",",AD8,",",$F$41),#REF!,11,FALSE)))</f>
        <v>0</v>
      </c>
      <c r="AE41" s="259">
        <f>IF(ISERROR(VLOOKUP(CONCATENATE(AE4,",",AE8,",",$F$41),#REF!,11,FALSE)),0,(VLOOKUP(CONCATENATE(AE4,",",AE8,",",$F$41),#REF!,11,FALSE)))</f>
        <v>0</v>
      </c>
      <c r="AF41" s="259">
        <f t="shared" si="5"/>
        <v>0</v>
      </c>
      <c r="AG41" s="259">
        <f>IF(ISERROR(VLOOKUP(CONCATENATE(AG4,",",AG8,",",$F$41),#REF!,11,FALSE)),0,(VLOOKUP(CONCATENATE(AG4,",",AG8,",",$F$41),#REF!,11,FALSE)))</f>
        <v>0</v>
      </c>
      <c r="AH41" s="259">
        <f>IF(ISERROR(VLOOKUP(CONCATENATE(AH4,",",AH8,",",$F$41),#REF!,11,FALSE)),0,(VLOOKUP(CONCATENATE(AH4,",",AH8,",",$F$41),#REF!,11,FALSE)))</f>
        <v>0</v>
      </c>
      <c r="AI41" s="259">
        <f>IF(ISERROR(VLOOKUP(CONCATENATE(AI4,",",AI8,",",$F$41),#REF!,11,FALSE)),0,(VLOOKUP(CONCATENATE(AI4,",",AI8,",",$F$41),#REF!,11,FALSE)))</f>
        <v>0</v>
      </c>
      <c r="AJ41" s="259">
        <f>IF(ISERROR(VLOOKUP(CONCATENATE(AJ4,",",AJ8,",",$F$41),#REF!,11,FALSE)),0,(VLOOKUP(CONCATENATE(AJ4,",",AJ8,",",$F$41),#REF!,11,FALSE)))</f>
        <v>0</v>
      </c>
      <c r="AK41" s="259">
        <f>IF(ISERROR(VLOOKUP(CONCATENATE(AK4,",",AK8,",",$F$41),#REF!,11,FALSE)),0,(VLOOKUP(CONCATENATE(AK4,",",AK8,",",$F$41),#REF!,11,FALSE)))</f>
        <v>0</v>
      </c>
      <c r="AL41" s="259">
        <f>IF(ISERROR(VLOOKUP(CONCATENATE(AL4,",",AL8,",",$F$41),#REF!,11,FALSE)),0,(VLOOKUP(CONCATENATE(AL4,",",AL8,",",$F$41),#REF!,11,FALSE)))</f>
        <v>0</v>
      </c>
      <c r="AM41" s="259">
        <f>IF(ISERROR(VLOOKUP(CONCATENATE(AM4,",",AM8,",",$F$41),#REF!,11,FALSE)),0,(VLOOKUP(CONCATENATE(AM4,",",AM8,",",$F$41),#REF!,11,FALSE)))</f>
        <v>0</v>
      </c>
      <c r="AN41" s="259">
        <f>IF(ISERROR(VLOOKUP(CONCATENATE(AN4,",",AN8,",",$F$41),#REF!,11,FALSE)),0,(VLOOKUP(CONCATENATE(AN4,",",AN8,",",$F$41),#REF!,11,FALSE)))</f>
        <v>0</v>
      </c>
      <c r="AO41" s="259">
        <f>IF(ISERROR(VLOOKUP(CONCATENATE(AO4,",",AO8,",",$F$41),#REF!,11,FALSE)),0,(VLOOKUP(CONCATENATE(AO4,",",AO8,",",$F$41),#REF!,11,FALSE)))</f>
        <v>0</v>
      </c>
      <c r="AP41" s="259">
        <f>IF(ISERROR(VLOOKUP(CONCATENATE(AP4,",",AP8,",",$F$41),#REF!,11,FALSE)),0,(VLOOKUP(CONCATENATE(AP4,",",AP8,",",$F$41),#REF!,11,FALSE)))</f>
        <v>0</v>
      </c>
      <c r="AQ41" s="259">
        <f>IF(ISERROR(VLOOKUP(CONCATENATE(AQ4,",",AQ8,",",$F$41),#REF!,11,FALSE)),0,(VLOOKUP(CONCATENATE(AQ4,",",AQ8,",",$F$41),#REF!,11,FALSE)))</f>
        <v>0</v>
      </c>
      <c r="AR41" s="259">
        <f>IF(ISERROR(VLOOKUP(CONCATENATE(AR4,",",AR8,",",$F$41),#REF!,11,FALSE)),0,(VLOOKUP(CONCATENATE(AR4,",",AR8,",",$F$41),#REF!,11,FALSE)))</f>
        <v>0</v>
      </c>
      <c r="AS41" s="296">
        <v>0</v>
      </c>
      <c r="AT41" s="260">
        <f>IF(ISERROR(VLOOKUP(CONCATENATE(AT4,",",AT8,",",$F$41),#REF!,11,FALSE)),0,(VLOOKUP(CONCATENATE(AT4,",",AT8,",",$F$41),#REF!,11,FALSE)))</f>
        <v>0</v>
      </c>
      <c r="AU41" s="252"/>
      <c r="AV41" s="261">
        <f>IF(ISERROR(VLOOKUP(CONCATENATE(AV4,",",AV8,",",$F$41),#REF!,11,FALSE)),0,(VLOOKUP(CONCATENATE(AV4,",",AV8,",",$F$41),#REF!,11,FALSE)))</f>
        <v>0</v>
      </c>
      <c r="AW41" s="262">
        <f>IF(ISERROR(VLOOKUP(CONCATENATE(AW4,",",AW8,",",$F$41),#REF!,11,FALSE)),0,(VLOOKUP(CONCATENATE(AW4,",",AW8,",",$F$41),#REF!,11,FALSE)))</f>
        <v>0</v>
      </c>
    </row>
    <row r="42" spans="1:49">
      <c r="A42" s="228"/>
      <c r="B42" s="19"/>
      <c r="C42" s="57"/>
      <c r="D42" s="20"/>
      <c r="E42" s="20"/>
      <c r="F42" s="20">
        <v>3</v>
      </c>
      <c r="G42" s="56" t="s">
        <v>27</v>
      </c>
      <c r="H42" s="873"/>
      <c r="I42" s="874"/>
      <c r="J42" s="82" t="s">
        <v>291</v>
      </c>
      <c r="K42" s="83"/>
      <c r="L42" s="164"/>
      <c r="M42" s="229"/>
      <c r="N42" s="27"/>
      <c r="O42" s="231">
        <f>IF(ISERROR(VLOOKUP(CONCATENATE(O4,",",O8,",",$F$42),#REF!,11,FALSE)),0,(VLOOKUP(CONCATENATE(O4,",",O8,",",$F$42),#REF!,11,FALSE)))</f>
        <v>0</v>
      </c>
      <c r="P42" s="234">
        <f>IF(ISERROR(VLOOKUP(CONCATENATE(P4,",",P8,",",$F$42),#REF!,11,FALSE)),0,(VLOOKUP(CONCATENATE(P4,",",P8,",",$F$42),#REF!,11,FALSE)))</f>
        <v>0</v>
      </c>
      <c r="Q42" s="234">
        <f>IF(ISERROR(VLOOKUP(CONCATENATE(Q4,",",Q8,",",$F$42),#REF!,11,FALSE)),0,(VLOOKUP(CONCATENATE(Q4,",",Q8,",",$F$42),#REF!,11,FALSE)))</f>
        <v>0</v>
      </c>
      <c r="R42" s="234">
        <f>IF(ISERROR(VLOOKUP(CONCATENATE(R4,",",R8,",",$F$42),#REF!,11,FALSE)),0,(VLOOKUP(CONCATENATE(R4,",",R8,",",$F$42),#REF!,11,FALSE)))</f>
        <v>0</v>
      </c>
      <c r="S42" s="258">
        <f>IF(ISERROR(VLOOKUP(CONCATENATE(S4,",",S8,",",$F$42),#REF!,11,FALSE)),0,(VLOOKUP(CONCATENATE(S4,",",S8,",",$F$42),#REF!,11,FALSE)))</f>
        <v>0</v>
      </c>
      <c r="T42" s="231">
        <f t="shared" si="3"/>
        <v>0</v>
      </c>
      <c r="U42" s="259">
        <f>IF(ISERROR(VLOOKUP(CONCATENATE(U4,",",U8,",",$F$42),#REF!,11,FALSE)),0,(VLOOKUP(CONCATENATE(U4,",",U8,",",$F$42),#REF!,11,FALSE)))</f>
        <v>0</v>
      </c>
      <c r="V42" s="259">
        <f>IF(ISERROR(VLOOKUP(CONCATENATE(V4,",",V8,",",$F$42),#REF!,11,FALSE)),0,(VLOOKUP(CONCATENATE(V4,",",V8,",",$F$42),#REF!,11,FALSE)))</f>
        <v>0</v>
      </c>
      <c r="W42" s="259">
        <f>IF(ISERROR(VLOOKUP(CONCATENATE(W4,",",W8,",",$F$42),#REF!,11,FALSE)),0,(VLOOKUP(CONCATENATE(W4,",",W8,",",$F$42),#REF!,11,FALSE)))</f>
        <v>0</v>
      </c>
      <c r="X42" s="259">
        <f>IF(ISERROR(VLOOKUP(CONCATENATE(X4,",",X8,",",$F$42),#REF!,11,FALSE)),0,(VLOOKUP(CONCATENATE(X4,",",X8,",",$F$42),#REF!,11,FALSE)))</f>
        <v>0</v>
      </c>
      <c r="Y42" s="259">
        <f>IF(ISERROR(VLOOKUP(CONCATENATE(Y4,",",Y2,",",$F$42),#REF!,11,FALSE)),0,(VLOOKUP(CONCATENATE(Y4,",",Y2,",",$F$42),#REF!,11,FALSE)))</f>
        <v>0</v>
      </c>
      <c r="Z42" s="259">
        <f>IF(ISERROR(VLOOKUP(CONCATENATE(Z4,",",Z8,",",$F$42),#REF!,11,FALSE)),0,(VLOOKUP(CONCATENATE(Z4,",",Z8,",",$F$42),#REF!,11,FALSE)))</f>
        <v>0</v>
      </c>
      <c r="AA42" s="259">
        <f t="shared" si="4"/>
        <v>0</v>
      </c>
      <c r="AB42" s="259">
        <f>IF(ISERROR(VLOOKUP(CONCATENATE(AB4,",",AB8,",",$F$42),#REF!,11,FALSE)),0,(VLOOKUP(CONCATENATE(AB4,",",AB8,",",$F$42),#REF!,11,FALSE)))</f>
        <v>0</v>
      </c>
      <c r="AC42" s="259">
        <f>IF(ISERROR(VLOOKUP(CONCATENATE(AC4,",",AC8,",",$F$42),#REF!,11,FALSE)),0,(VLOOKUP(CONCATENATE(AC4,",",AC8,",",$F$42),#REF!,11,FALSE)))</f>
        <v>0</v>
      </c>
      <c r="AD42" s="259">
        <f>IF(ISERROR(VLOOKUP(CONCATENATE(AD4,",",AD8,",",$F$42),#REF!,11,FALSE)),0,(VLOOKUP(CONCATENATE(AD4,",",AD8,",",$F$42),#REF!,11,FALSE)))</f>
        <v>0</v>
      </c>
      <c r="AE42" s="259">
        <f>IF(ISERROR(VLOOKUP(CONCATENATE(AE4,",",AE8,",",$F$42),#REF!,11,FALSE)),0,(VLOOKUP(CONCATENATE(AE4,",",AE8,",",$F$42),#REF!,11,FALSE)))</f>
        <v>0</v>
      </c>
      <c r="AF42" s="259">
        <f t="shared" si="5"/>
        <v>0</v>
      </c>
      <c r="AG42" s="259">
        <f>IF(ISERROR(VLOOKUP(CONCATENATE(AG4,",",AG8,",",$F$42),#REF!,11,FALSE)),0,(VLOOKUP(CONCATENATE(AG4,",",AG8,",",$F$42),#REF!,11,FALSE)))</f>
        <v>0</v>
      </c>
      <c r="AH42" s="259">
        <f>IF(ISERROR(VLOOKUP(CONCATENATE(AH4,",",AH8,",",$F$42),#REF!,11,FALSE)),0,(VLOOKUP(CONCATENATE(AH4,",",AH8,",",$F$42),#REF!,11,FALSE)))</f>
        <v>0</v>
      </c>
      <c r="AI42" s="259">
        <f>IF(ISERROR(VLOOKUP(CONCATENATE(AI4,",",AI8,",",$F$42),#REF!,11,FALSE)),0,(VLOOKUP(CONCATENATE(AI4,",",AI8,",",$F$42),#REF!,11,FALSE)))</f>
        <v>0</v>
      </c>
      <c r="AJ42" s="259">
        <f>IF(ISERROR(VLOOKUP(CONCATENATE(AJ4,",",AJ8,",",$F$42),#REF!,11,FALSE)),0,(VLOOKUP(CONCATENATE(AJ4,",",AJ8,",",$F$42),#REF!,11,FALSE)))</f>
        <v>0</v>
      </c>
      <c r="AK42" s="259">
        <f>IF(ISERROR(VLOOKUP(CONCATENATE(AK4,",",AK8,",",$F$42),#REF!,11,FALSE)),0,(VLOOKUP(CONCATENATE(AK4,",",AK8,",",$F$42),#REF!,11,FALSE)))</f>
        <v>0</v>
      </c>
      <c r="AL42" s="259">
        <f>IF(ISERROR(VLOOKUP(CONCATENATE(AL4,",",AL8,",",$F$42),#REF!,11,FALSE)),0,(VLOOKUP(CONCATENATE(AL4,",",AL8,",",$F$42),#REF!,11,FALSE)))</f>
        <v>0</v>
      </c>
      <c r="AM42" s="259">
        <f>IF(ISERROR(VLOOKUP(CONCATENATE(AM4,",",AM8,",",$F$42),#REF!,11,FALSE)),0,(VLOOKUP(CONCATENATE(AM4,",",AM8,",",$F$42),#REF!,11,FALSE)))</f>
        <v>0</v>
      </c>
      <c r="AN42" s="259">
        <f>IF(ISERROR(VLOOKUP(CONCATENATE(AN4,",",AN8,",",$F$42),#REF!,11,FALSE)),0,(VLOOKUP(CONCATENATE(AN4,",",AN8,",",$F$42),#REF!,11,FALSE)))</f>
        <v>0</v>
      </c>
      <c r="AO42" s="259">
        <f>IF(ISERROR(VLOOKUP(CONCATENATE(AO4,",",AO8,",",$F$42),#REF!,11,FALSE)),0,(VLOOKUP(CONCATENATE(AO4,",",AO8,",",$F$42),#REF!,11,FALSE)))</f>
        <v>0</v>
      </c>
      <c r="AP42" s="259">
        <f>IF(ISERROR(VLOOKUP(CONCATENATE(AP4,",",AP8,",",$F$42),#REF!,11,FALSE)),0,(VLOOKUP(CONCATENATE(AP4,",",AP8,",",$F$42),#REF!,11,FALSE)))</f>
        <v>0</v>
      </c>
      <c r="AQ42" s="259">
        <f>IF(ISERROR(VLOOKUP(CONCATENATE(AQ4,",",AQ8,",",$F$42),#REF!,11,FALSE)),0,(VLOOKUP(CONCATENATE(AQ4,",",AQ8,",",$F$42),#REF!,11,FALSE)))</f>
        <v>0</v>
      </c>
      <c r="AR42" s="259">
        <f>IF(ISERROR(VLOOKUP(CONCATENATE(AR4,",",AR8,",",$F$42),#REF!,11,FALSE)),0,(VLOOKUP(CONCATENATE(AR4,",",AR8,",",$F$42),#REF!,11,FALSE)))</f>
        <v>0</v>
      </c>
      <c r="AS42" s="296">
        <v>0</v>
      </c>
      <c r="AT42" s="260">
        <f>IF(ISERROR(VLOOKUP(CONCATENATE(AT4,",",AT8,",",$F$42),#REF!,11,FALSE)),0,(VLOOKUP(CONCATENATE(AT4,",",AT8,",",$F$42),#REF!,11,FALSE)))</f>
        <v>0</v>
      </c>
      <c r="AU42" s="252"/>
      <c r="AV42" s="261">
        <f>IF(ISERROR(VLOOKUP(CONCATENATE(AV4,",",AV8,",",$F$42),#REF!,11,FALSE)),0,(VLOOKUP(CONCATENATE(AV4,",",AV8,",",$F$42),#REF!,11,FALSE)))</f>
        <v>0</v>
      </c>
      <c r="AW42" s="262">
        <f>IF(ISERROR(VLOOKUP(CONCATENATE(AW4,",",AW8,",",$F$42),#REF!,11,FALSE)),0,(VLOOKUP(CONCATENATE(AW4,",",AW8,",",$F$42),#REF!,11,FALSE)))</f>
        <v>0</v>
      </c>
    </row>
    <row r="43" spans="1:49">
      <c r="A43" s="228"/>
      <c r="B43" s="19"/>
      <c r="C43" s="19"/>
      <c r="D43" s="20"/>
      <c r="E43" s="20"/>
      <c r="F43" s="20">
        <v>4</v>
      </c>
      <c r="G43" s="56" t="s">
        <v>27</v>
      </c>
      <c r="H43" s="873"/>
      <c r="I43" s="874"/>
      <c r="J43" s="82" t="s">
        <v>931</v>
      </c>
      <c r="K43" s="83"/>
      <c r="L43" s="164"/>
      <c r="M43" s="229"/>
      <c r="N43" s="27"/>
      <c r="O43" s="231">
        <f>IF(ISERROR(VLOOKUP(CONCATENATE(O4,",",O8,",",$F$43),#REF!,11,FALSE)),0,(VLOOKUP(CONCATENATE(O4,",",O8,",",$F$43),#REF!,11,FALSE)))</f>
        <v>0</v>
      </c>
      <c r="P43" s="234">
        <f>IF(ISERROR(VLOOKUP(CONCATENATE(P4,",",P8,",",$F$43),#REF!,11,FALSE)),0,(VLOOKUP(CONCATENATE(P4,",",P8,",",$F$43),#REF!,11,FALSE)))</f>
        <v>0</v>
      </c>
      <c r="Q43" s="234">
        <f>IF(ISERROR(VLOOKUP(CONCATENATE(Q4,",",Q8,",",$F$43),#REF!,11,FALSE)),0,(VLOOKUP(CONCATENATE(Q4,",",Q8,",",$F$43),#REF!,11,FALSE)))</f>
        <v>0</v>
      </c>
      <c r="R43" s="234">
        <f>IF(ISERROR(VLOOKUP(CONCATENATE(R4,",",R8,",",$F$43),#REF!,11,FALSE)),0,(VLOOKUP(CONCATENATE(R4,",",R8,",",$F$43),#REF!,11,FALSE)))</f>
        <v>0</v>
      </c>
      <c r="S43" s="258">
        <f>IF(ISERROR(VLOOKUP(CONCATENATE(S4,",",S8,",",$F$43),#REF!,11,FALSE)),0,(VLOOKUP(CONCATENATE(S4,",",S8,",",$F$43),#REF!,11,FALSE)))</f>
        <v>0</v>
      </c>
      <c r="T43" s="231">
        <f t="shared" si="3"/>
        <v>0</v>
      </c>
      <c r="U43" s="259">
        <f>IF(ISERROR(VLOOKUP(CONCATENATE(U4,",",U8,",",$F$43),#REF!,11,FALSE)),0,(VLOOKUP(CONCATENATE(U4,",",U8,",",$F$43),#REF!,11,FALSE)))</f>
        <v>0</v>
      </c>
      <c r="V43" s="259">
        <f>IF(ISERROR(VLOOKUP(CONCATENATE(V4,",",V8,",",$F$43),#REF!,11,FALSE)),0,(VLOOKUP(CONCATENATE(V4,",",V8,",",$F$43),#REF!,11,FALSE)))</f>
        <v>0</v>
      </c>
      <c r="W43" s="259">
        <f>IF(ISERROR(VLOOKUP(CONCATENATE(W4,",",W8,",",$F$43),#REF!,11,FALSE)),0,(VLOOKUP(CONCATENATE(W4,",",W8,",",$F$43),#REF!,11,FALSE)))</f>
        <v>0</v>
      </c>
      <c r="X43" s="259">
        <f>IF(ISERROR(VLOOKUP(CONCATENATE(X4,",",X8,",",$F$43),#REF!,11,FALSE)),0,(VLOOKUP(CONCATENATE(X4,",",X8,",",$F$43),#REF!,11,FALSE)))</f>
        <v>0</v>
      </c>
      <c r="Y43" s="259">
        <f>IF(ISERROR(VLOOKUP(CONCATENATE(Y4,",",Y2,",",$F$43),#REF!,11,FALSE)),0,(VLOOKUP(CONCATENATE(Y4,",",Y2,",",$F$43),#REF!,11,FALSE)))</f>
        <v>0</v>
      </c>
      <c r="Z43" s="259">
        <f>IF(ISERROR(VLOOKUP(CONCATENATE(Z4,",",Z8,",",$F$43),#REF!,11,FALSE)),0,(VLOOKUP(CONCATENATE(Z4,",",Z8,",",$F$43),#REF!,11,FALSE)))</f>
        <v>0</v>
      </c>
      <c r="AA43" s="259">
        <f t="shared" si="4"/>
        <v>0</v>
      </c>
      <c r="AB43" s="259">
        <f>IF(ISERROR(VLOOKUP(CONCATENATE(AB4,",",AB8,",",$F$43),#REF!,11,FALSE)),0,(VLOOKUP(CONCATENATE(AB4,",",AB8,",",$F$43),#REF!,11,FALSE)))</f>
        <v>0</v>
      </c>
      <c r="AC43" s="259">
        <f>IF(ISERROR(VLOOKUP(CONCATENATE(AC4,",",AC8,",",$F$43),#REF!,11,FALSE)),0,(VLOOKUP(CONCATENATE(AC4,",",AC8,",",$F$43),#REF!,11,FALSE)))</f>
        <v>0</v>
      </c>
      <c r="AD43" s="259">
        <f>IF(ISERROR(VLOOKUP(CONCATENATE(AD4,",",AD8,",",$F$43),#REF!,11,FALSE)),0,(VLOOKUP(CONCATENATE(AD4,",",AD8,",",$F$43),#REF!,11,FALSE)))</f>
        <v>0</v>
      </c>
      <c r="AE43" s="259">
        <f>IF(ISERROR(VLOOKUP(CONCATENATE(AE4,",",AE8,",",$F$43),#REF!,11,FALSE)),0,(VLOOKUP(CONCATENATE(AE4,",",AE8,",",$F$43),#REF!,11,FALSE)))</f>
        <v>0</v>
      </c>
      <c r="AF43" s="259">
        <f t="shared" si="5"/>
        <v>0</v>
      </c>
      <c r="AG43" s="259">
        <f>IF(ISERROR(VLOOKUP(CONCATENATE(AG4,",",AG8,",",$F$43),#REF!,11,FALSE)),0,(VLOOKUP(CONCATENATE(AG4,",",AG8,",",$F$43),#REF!,11,FALSE)))</f>
        <v>0</v>
      </c>
      <c r="AH43" s="259">
        <f>IF(ISERROR(VLOOKUP(CONCATENATE(AH4,",",AH8,",",$F$43),#REF!,11,FALSE)),0,(VLOOKUP(CONCATENATE(AH4,",",AH8,",",$F$43),#REF!,11,FALSE)))</f>
        <v>0</v>
      </c>
      <c r="AI43" s="259">
        <f>IF(ISERROR(VLOOKUP(CONCATENATE(AI4,",",AI8,",",$F$43),#REF!,11,FALSE)),0,(VLOOKUP(CONCATENATE(AI4,",",AI8,",",$F$43),#REF!,11,FALSE)))</f>
        <v>0</v>
      </c>
      <c r="AJ43" s="259">
        <f>IF(ISERROR(VLOOKUP(CONCATENATE(AJ4,",",AJ8,",",$F$43),#REF!,11,FALSE)),0,(VLOOKUP(CONCATENATE(AJ4,",",AJ8,",",$F$43),#REF!,11,FALSE)))</f>
        <v>0</v>
      </c>
      <c r="AK43" s="259">
        <f>IF(ISERROR(VLOOKUP(CONCATENATE(AK4,",",AK8,",",$F$43),#REF!,11,FALSE)),0,(VLOOKUP(CONCATENATE(AK4,",",AK8,",",$F$43),#REF!,11,FALSE)))</f>
        <v>0</v>
      </c>
      <c r="AL43" s="259">
        <f>IF(ISERROR(VLOOKUP(CONCATENATE(AL4,",",AL8,",",$F$43),#REF!,11,FALSE)),0,(VLOOKUP(CONCATENATE(AL4,",",AL8,",",$F$43),#REF!,11,FALSE)))</f>
        <v>0</v>
      </c>
      <c r="AM43" s="259">
        <f>IF(ISERROR(VLOOKUP(CONCATENATE(AM4,",",AM8,",",$F$43),#REF!,11,FALSE)),0,(VLOOKUP(CONCATENATE(AM4,",",AM8,",",$F$43),#REF!,11,FALSE)))</f>
        <v>0</v>
      </c>
      <c r="AN43" s="259">
        <f>IF(ISERROR(VLOOKUP(CONCATENATE(AN4,",",AN8,",",$F$43),#REF!,11,FALSE)),0,(VLOOKUP(CONCATENATE(AN4,",",AN8,",",$F$43),#REF!,11,FALSE)))</f>
        <v>0</v>
      </c>
      <c r="AO43" s="259">
        <f>IF(ISERROR(VLOOKUP(CONCATENATE(AO4,",",AO8,",",$F$43),#REF!,11,FALSE)),0,(VLOOKUP(CONCATENATE(AO4,",",AO8,",",$F$43),#REF!,11,FALSE)))</f>
        <v>0</v>
      </c>
      <c r="AP43" s="259">
        <f>IF(ISERROR(VLOOKUP(CONCATENATE(AP4,",",AP8,",",$F$43),#REF!,11,FALSE)),0,(VLOOKUP(CONCATENATE(AP4,",",AP8,",",$F$43),#REF!,11,FALSE)))</f>
        <v>0</v>
      </c>
      <c r="AQ43" s="259">
        <f>IF(ISERROR(VLOOKUP(CONCATENATE(AQ4,",",AQ8,",",$F$43),#REF!,11,FALSE)),0,(VLOOKUP(CONCATENATE(AQ4,",",AQ8,",",$F$43),#REF!,11,FALSE)))</f>
        <v>0</v>
      </c>
      <c r="AR43" s="259">
        <f>IF(ISERROR(VLOOKUP(CONCATENATE(AR4,",",AR8,",",$F$43),#REF!,11,FALSE)),0,(VLOOKUP(CONCATENATE(AR4,",",AR8,",",$F$43),#REF!,11,FALSE)))</f>
        <v>0</v>
      </c>
      <c r="AS43" s="296">
        <f>AS29</f>
        <v>0</v>
      </c>
      <c r="AT43" s="260">
        <f>IF(ISERROR(VLOOKUP(CONCATENATE(AT4,",",AT8,",",$F$43),#REF!,11,FALSE)),0,(VLOOKUP(CONCATENATE(AT4,",",AT8,",",$F$43),#REF!,11,FALSE)))</f>
        <v>0</v>
      </c>
      <c r="AU43" s="252"/>
      <c r="AV43" s="261">
        <f>IF(ISERROR(VLOOKUP(CONCATENATE(AV4,",",AV8,",",$F$43),#REF!,11,FALSE)),0,(VLOOKUP(CONCATENATE(AV4,",",AV8,",",$F$43),#REF!,11,FALSE)))</f>
        <v>0</v>
      </c>
      <c r="AW43" s="262">
        <f>IF(ISERROR(VLOOKUP(CONCATENATE(AW4,",",AW8,",",$F$43),#REF!,11,FALSE)),0,(VLOOKUP(CONCATENATE(AW4,",",AW8,",",$F$43),#REF!,11,FALSE)))</f>
        <v>0</v>
      </c>
    </row>
    <row r="44" spans="1:49">
      <c r="A44" s="228"/>
      <c r="B44" s="19"/>
      <c r="C44" s="19"/>
      <c r="D44" s="20"/>
      <c r="E44" s="20"/>
      <c r="F44" s="20">
        <v>5</v>
      </c>
      <c r="G44" s="56" t="s">
        <v>27</v>
      </c>
      <c r="H44" s="873"/>
      <c r="I44" s="874"/>
      <c r="J44" s="82" t="s">
        <v>292</v>
      </c>
      <c r="K44" s="83"/>
      <c r="L44" s="164"/>
      <c r="M44" s="229"/>
      <c r="N44" s="27"/>
      <c r="O44" s="231">
        <f>IF(ISERROR(VLOOKUP(CONCATENATE(O4,",",O8,",",$F$44),#REF!,11,FALSE)),0,(VLOOKUP(CONCATENATE(O4,",",O8,",",$F$44),#REF!,11,FALSE)))</f>
        <v>0</v>
      </c>
      <c r="P44" s="234">
        <f>IF(ISERROR(VLOOKUP(CONCATENATE(P4,",",P8,",",$F$44),#REF!,11,FALSE)),0,(VLOOKUP(CONCATENATE(P4,",",P8,",",$F$44),#REF!,11,FALSE)))</f>
        <v>0</v>
      </c>
      <c r="Q44" s="234">
        <f>IF(ISERROR(VLOOKUP(CONCATENATE(Q4,",",Q8,",",$F$44),#REF!,11,FALSE)),0,(VLOOKUP(CONCATENATE(Q4,",",Q8,",",$F$44),#REF!,11,FALSE)))</f>
        <v>0</v>
      </c>
      <c r="R44" s="234">
        <f>IF(ISERROR(VLOOKUP(CONCATENATE(R4,",",R8,",",$F$44),#REF!,11,FALSE)),0,(VLOOKUP(CONCATENATE(R4,",",R8,",",$F$44),#REF!,11,FALSE)))</f>
        <v>0</v>
      </c>
      <c r="S44" s="258">
        <f>IF(ISERROR(VLOOKUP(CONCATENATE(S4,",",S8,",",$F$44),#REF!,11,FALSE)),0,(VLOOKUP(CONCATENATE(S4,",",S8,",",$F$44),#REF!,11,FALSE)))</f>
        <v>0</v>
      </c>
      <c r="T44" s="231">
        <f t="shared" si="3"/>
        <v>0</v>
      </c>
      <c r="U44" s="259">
        <f>IF(ISERROR(VLOOKUP(CONCATENATE(U4,",",U8,",",$F$44),#REF!,11,FALSE)),0,(VLOOKUP(CONCATENATE(U4,",",U8,",",$F$44),#REF!,11,FALSE)))</f>
        <v>0</v>
      </c>
      <c r="V44" s="259">
        <f>IF(ISERROR(VLOOKUP(CONCATENATE(V4,",",V8,",",$F$44),#REF!,11,FALSE)),0,(VLOOKUP(CONCATENATE(V4,",",V8,",",$F$44),#REF!,11,FALSE)))</f>
        <v>0</v>
      </c>
      <c r="W44" s="259">
        <f>IF(ISERROR(VLOOKUP(CONCATENATE(W4,",",W8,",",$F$44),#REF!,11,FALSE)),0,(VLOOKUP(CONCATENATE(W4,",",W8,",",$F$44),#REF!,11,FALSE)))</f>
        <v>0</v>
      </c>
      <c r="X44" s="259">
        <f>IF(ISERROR(VLOOKUP(CONCATENATE(X4,",",X8,",",$F$44),#REF!,11,FALSE)),0,(VLOOKUP(CONCATENATE(X4,",",X8,",",$F$44),#REF!,11,FALSE)))</f>
        <v>0</v>
      </c>
      <c r="Y44" s="259">
        <f>IF(ISERROR(VLOOKUP(CONCATENATE(Y4,",",Y2,",",$F$44),#REF!,11,FALSE)),0,(VLOOKUP(CONCATENATE(Y4,",",Y2,",",$F$44),#REF!,11,FALSE)))</f>
        <v>0</v>
      </c>
      <c r="Z44" s="259">
        <f>IF(ISERROR(VLOOKUP(CONCATENATE(Z4,",",Z8,",",$F$44),#REF!,11,FALSE)),0,(VLOOKUP(CONCATENATE(Z4,",",Z8,",",$F$44),#REF!,11,FALSE)))</f>
        <v>0</v>
      </c>
      <c r="AA44" s="259">
        <f t="shared" si="4"/>
        <v>0</v>
      </c>
      <c r="AB44" s="259">
        <f>IF(ISERROR(VLOOKUP(CONCATENATE(AB4,",",AB8,",",$F$44),#REF!,11,FALSE)),0,(VLOOKUP(CONCATENATE(AB4,",",AB8,",",$F$44),#REF!,11,FALSE)))</f>
        <v>0</v>
      </c>
      <c r="AC44" s="259">
        <f>IF(ISERROR(VLOOKUP(CONCATENATE(AC4,",",AC8,",",$F$44),#REF!,11,FALSE)),0,(VLOOKUP(CONCATENATE(AC4,",",AC8,",",$F$44),#REF!,11,FALSE)))</f>
        <v>0</v>
      </c>
      <c r="AD44" s="259">
        <f>IF(ISERROR(VLOOKUP(CONCATENATE(AD4,",",AD8,",",$F$44),#REF!,11,FALSE)),0,(VLOOKUP(CONCATENATE(AD4,",",AD8,",",$F$44),#REF!,11,FALSE)))</f>
        <v>0</v>
      </c>
      <c r="AE44" s="259">
        <f>IF(ISERROR(VLOOKUP(CONCATENATE(AE4,",",AE8,",",$F$44),#REF!,11,FALSE)),0,(VLOOKUP(CONCATENATE(AE4,",",AE8,",",$F$44),#REF!,11,FALSE)))</f>
        <v>0</v>
      </c>
      <c r="AF44" s="259">
        <f t="shared" si="5"/>
        <v>0</v>
      </c>
      <c r="AG44" s="259">
        <f>IF(ISERROR(VLOOKUP(CONCATENATE(AG4,",",AG8,",",$F$44),#REF!,11,FALSE)),0,(VLOOKUP(CONCATENATE(AG4,",",AG8,",",$F$44),#REF!,11,FALSE)))</f>
        <v>0</v>
      </c>
      <c r="AH44" s="259">
        <f>IF(ISERROR(VLOOKUP(CONCATENATE(AH4,",",AH8,",",$F$44),#REF!,11,FALSE)),0,(VLOOKUP(CONCATENATE(AH4,",",AH8,",",$F$44),#REF!,11,FALSE)))</f>
        <v>0</v>
      </c>
      <c r="AI44" s="259">
        <f>IF(ISERROR(VLOOKUP(CONCATENATE(AI4,",",AI8,",",$F$44),#REF!,11,FALSE)),0,(VLOOKUP(CONCATENATE(AI4,",",AI8,",",$F$44),#REF!,11,FALSE)))</f>
        <v>0</v>
      </c>
      <c r="AJ44" s="259">
        <f>IF(ISERROR(VLOOKUP(CONCATENATE(AJ4,",",AJ8,",",$F$44),#REF!,11,FALSE)),0,(VLOOKUP(CONCATENATE(AJ4,",",AJ8,",",$F$44),#REF!,11,FALSE)))</f>
        <v>0</v>
      </c>
      <c r="AK44" s="259">
        <f>IF(ISERROR(VLOOKUP(CONCATENATE(AK4,",",AK8,",",$F$44),#REF!,11,FALSE)),0,(VLOOKUP(CONCATENATE(AK4,",",AK8,",",$F$44),#REF!,11,FALSE)))</f>
        <v>0</v>
      </c>
      <c r="AL44" s="259">
        <f>IF(ISERROR(VLOOKUP(CONCATENATE(AL4,",",AL8,",",$F$44),#REF!,11,FALSE)),0,(VLOOKUP(CONCATENATE(AL4,",",AL8,",",$F$44),#REF!,11,FALSE)))</f>
        <v>0</v>
      </c>
      <c r="AM44" s="259">
        <f>IF(ISERROR(VLOOKUP(CONCATENATE(AM4,",",AM8,",",$F$44),#REF!,11,FALSE)),0,(VLOOKUP(CONCATENATE(AM4,",",AM8,",",$F$44),#REF!,11,FALSE)))</f>
        <v>0</v>
      </c>
      <c r="AN44" s="259">
        <f>IF(ISERROR(VLOOKUP(CONCATENATE(AN4,",",AN8,",",$F$44),#REF!,11,FALSE)),0,(VLOOKUP(CONCATENATE(AN4,",",AN8,",",$F$44),#REF!,11,FALSE)))</f>
        <v>0</v>
      </c>
      <c r="AO44" s="259">
        <f>IF(ISERROR(VLOOKUP(CONCATENATE(AO4,",",AO8,",",$F$44),#REF!,11,FALSE)),0,(VLOOKUP(CONCATENATE(AO4,",",AO8,",",$F$44),#REF!,11,FALSE)))</f>
        <v>0</v>
      </c>
      <c r="AP44" s="259">
        <f>IF(ISERROR(VLOOKUP(CONCATENATE(AP4,",",AP8,",",$F$44),#REF!,11,FALSE)),0,(VLOOKUP(CONCATENATE(AP4,",",AP8,",",$F$44),#REF!,11,FALSE)))</f>
        <v>0</v>
      </c>
      <c r="AQ44" s="259">
        <f>IF(ISERROR(VLOOKUP(CONCATENATE(AQ4,",",AQ8,",",$F$44),#REF!,11,FALSE)),0,(VLOOKUP(CONCATENATE(AQ4,",",AQ8,",",$F$44),#REF!,11,FALSE)))</f>
        <v>0</v>
      </c>
      <c r="AR44" s="259">
        <f>IF(ISERROR(VLOOKUP(CONCATENATE(AR4,",",AR8,",",$F$44),#REF!,11,FALSE)),0,(VLOOKUP(CONCATENATE(AR4,",",AR8,",",$F$44),#REF!,11,FALSE)))</f>
        <v>0</v>
      </c>
      <c r="AS44" s="296">
        <v>0</v>
      </c>
      <c r="AT44" s="260">
        <f>IF(ISERROR(VLOOKUP(CONCATENATE(AT4,",",AT8,",",$F$44),#REF!,11,FALSE)),0,(VLOOKUP(CONCATENATE(AT4,",",AT8,",",$F$44),#REF!,11,FALSE)))</f>
        <v>0</v>
      </c>
      <c r="AU44" s="252"/>
      <c r="AV44" s="261">
        <f>IF(ISERROR(VLOOKUP(CONCATENATE(AV4,",",AV8,",",$F$44),#REF!,11,FALSE)),0,(VLOOKUP(CONCATENATE(AV4,",",AV8,",",$F$44),#REF!,11,FALSE)))</f>
        <v>0</v>
      </c>
      <c r="AW44" s="262">
        <f>IF(ISERROR(VLOOKUP(CONCATENATE(AW4,",",AW8,",",$F$44),#REF!,11,FALSE)),0,(VLOOKUP(CONCATENATE(AW4,",",AW8,",",$F$44),#REF!,11,FALSE)))</f>
        <v>0</v>
      </c>
    </row>
    <row r="45" spans="1:49" ht="13.5" thickBot="1">
      <c r="A45" s="263"/>
      <c r="B45" s="48"/>
      <c r="C45" s="48"/>
      <c r="D45" s="49"/>
      <c r="E45" s="49"/>
      <c r="F45" s="49">
        <v>6</v>
      </c>
      <c r="G45" s="58" t="s">
        <v>27</v>
      </c>
      <c r="H45" s="873"/>
      <c r="I45" s="874"/>
      <c r="J45" s="84" t="s">
        <v>293</v>
      </c>
      <c r="K45" s="85"/>
      <c r="L45" s="164"/>
      <c r="M45" s="237"/>
      <c r="N45" s="27"/>
      <c r="O45" s="241">
        <f>IF(ISERROR(VLOOKUP(CONCATENATE(O4,",",O8,",",$F$45),#REF!,11,FALSE)),0,(VLOOKUP(CONCATENATE(O8,",",O8,",",$F$45),#REF!,11,FALSE)))</f>
        <v>0</v>
      </c>
      <c r="P45" s="243">
        <f>IF(ISERROR(VLOOKUP(CONCATENATE(P4,",",P8,",",$F$45),#REF!,11,FALSE)),0,(VLOOKUP(CONCATENATE(P8,",",P8,",",$F$45),#REF!,11,FALSE)))</f>
        <v>0</v>
      </c>
      <c r="Q45" s="243">
        <f>IF(ISERROR(VLOOKUP(CONCATENATE(Q4,",",Q8,",",$F$45),#REF!,11,FALSE)),0,(VLOOKUP(CONCATENATE(Q8,",",Q8,",",$F$45),#REF!,11,FALSE)))</f>
        <v>0</v>
      </c>
      <c r="R45" s="243">
        <f>IF(ISERROR(VLOOKUP(CONCATENATE(R4,",",R8,",",$F$45),#REF!,11,FALSE)),0,(VLOOKUP(CONCATENATE(R8,",",R8,",",$F$45),#REF!,11,FALSE)))</f>
        <v>0</v>
      </c>
      <c r="S45" s="264">
        <f>IF(ISERROR(VLOOKUP(CONCATENATE(S4,",",S8,",",$F$45),#REF!,11,FALSE)),0,(VLOOKUP(CONCATENATE(S8,",",S8,",",$F$45),#REF!,11,FALSE)))</f>
        <v>0</v>
      </c>
      <c r="T45" s="241">
        <f t="shared" si="3"/>
        <v>0</v>
      </c>
      <c r="U45" s="265">
        <f>IF(ISERROR(VLOOKUP(CONCATENATE(U4,",",U8,",",$F$45),#REF!,11,FALSE)),0,(VLOOKUP(CONCATENATE(U8,",",U8,",",$F$45),#REF!,11,FALSE)))</f>
        <v>0</v>
      </c>
      <c r="V45" s="265">
        <f>IF(ISERROR(VLOOKUP(CONCATENATE(V4,",",V8,",",$F$45),#REF!,11,FALSE)),0,(VLOOKUP(CONCATENATE(V8,",",V8,",",$F$45),#REF!,11,FALSE)))</f>
        <v>0</v>
      </c>
      <c r="W45" s="265">
        <f>IF(ISERROR(VLOOKUP(CONCATENATE(W4,",",W8,",",$F$45),#REF!,11,FALSE)),0,(VLOOKUP(CONCATENATE(W8,",",W8,",",$F$45),#REF!,11,FALSE)))</f>
        <v>0</v>
      </c>
      <c r="X45" s="265">
        <f>IF(ISERROR(VLOOKUP(CONCATENATE(X4,",",X8,",",$F$45),#REF!,11,FALSE)),0,(VLOOKUP(CONCATENATE(X8,",",X8,",",$F$45),#REF!,11,FALSE)))</f>
        <v>0</v>
      </c>
      <c r="Y45" s="265">
        <f>IF(ISERROR(VLOOKUP(CONCATENATE(Y4,",",Y2,",",$F$45),#REF!,11,FALSE)),0,(VLOOKUP(CONCATENATE(Y2,",",Y2,",",$F$45),#REF!,11,FALSE)))</f>
        <v>0</v>
      </c>
      <c r="Z45" s="265">
        <f>IF(ISERROR(VLOOKUP(CONCATENATE(Z4,",",Z8,",",$F$45),#REF!,11,FALSE)),0,(VLOOKUP(CONCATENATE(Z8,",",Z8,",",$F$45),#REF!,11,FALSE)))</f>
        <v>0</v>
      </c>
      <c r="AA45" s="265">
        <f t="shared" si="4"/>
        <v>0</v>
      </c>
      <c r="AB45" s="265">
        <f>IF(ISERROR(VLOOKUP(CONCATENATE(AB4,",",AB8,",",$F$45),#REF!,11,FALSE)),0,(VLOOKUP(CONCATENATE(AB8,",",AB8,",",$F$45),#REF!,11,FALSE)))</f>
        <v>0</v>
      </c>
      <c r="AC45" s="265">
        <f>IF(ISERROR(VLOOKUP(CONCATENATE(AC4,",",AC8,",",$F$45),#REF!,11,FALSE)),0,(VLOOKUP(CONCATENATE(AC8,",",AC8,",",$F$45),#REF!,11,FALSE)))</f>
        <v>0</v>
      </c>
      <c r="AD45" s="265">
        <f>IF(ISERROR(VLOOKUP(CONCATENATE(AD4,",",AD8,",",$F$45),#REF!,11,FALSE)),0,(VLOOKUP(CONCATENATE(AD8,",",AD8,",",$F$45),#REF!,11,FALSE)))</f>
        <v>0</v>
      </c>
      <c r="AE45" s="265">
        <f>IF(ISERROR(VLOOKUP(CONCATENATE(AE4,",",AE8,",",$F$45),#REF!,11,FALSE)),0,(VLOOKUP(CONCATENATE(AE8,",",AE8,",",$F$45),#REF!,11,FALSE)))</f>
        <v>0</v>
      </c>
      <c r="AF45" s="265">
        <f t="shared" si="5"/>
        <v>0</v>
      </c>
      <c r="AG45" s="265">
        <f>IF(ISERROR(VLOOKUP(CONCATENATE(AG4,",",AG8,",",$F$45),#REF!,11,FALSE)),0,(VLOOKUP(CONCATENATE(AG8,",",AG8,",",$F$45),#REF!,11,FALSE)))</f>
        <v>0</v>
      </c>
      <c r="AH45" s="265">
        <f>IF(ISERROR(VLOOKUP(CONCATENATE(AH4,",",AH8,",",$F$45),#REF!,11,FALSE)),0,(VLOOKUP(CONCATENATE(AH8,",",AH8,",",$F$45),#REF!,11,FALSE)))</f>
        <v>0</v>
      </c>
      <c r="AI45" s="265">
        <f>IF(ISERROR(VLOOKUP(CONCATENATE(AI4,",",AI8,",",$F$45),#REF!,11,FALSE)),0,(VLOOKUP(CONCATENATE(AI8,",",AI8,",",$F$45),#REF!,11,FALSE)))</f>
        <v>0</v>
      </c>
      <c r="AJ45" s="265">
        <f>IF(ISERROR(VLOOKUP(CONCATENATE(AJ4,",",AJ8,",",$F$45),#REF!,11,FALSE)),0,(VLOOKUP(CONCATENATE(AJ8,",",AJ8,",",$F$45),#REF!,11,FALSE)))</f>
        <v>0</v>
      </c>
      <c r="AK45" s="265">
        <f>IF(ISERROR(VLOOKUP(CONCATENATE(AK4,",",AK8,",",$F$45),#REF!,11,FALSE)),0,(VLOOKUP(CONCATENATE(AK8,",",AK8,",",$F$45),#REF!,11,FALSE)))</f>
        <v>0</v>
      </c>
      <c r="AL45" s="265">
        <f>IF(ISERROR(VLOOKUP(CONCATENATE(AL4,",",AL8,",",$F$45),#REF!,11,FALSE)),0,(VLOOKUP(CONCATENATE(AL8,",",AL8,",",$F$45),#REF!,11,FALSE)))</f>
        <v>0</v>
      </c>
      <c r="AM45" s="265">
        <f>IF(ISERROR(VLOOKUP(CONCATENATE(AM4,",",AM8,",",$F$45),#REF!,11,FALSE)),0,(VLOOKUP(CONCATENATE(AM8,",",AM8,",",$F$45),#REF!,11,FALSE)))</f>
        <v>0</v>
      </c>
      <c r="AN45" s="265">
        <f>IF(ISERROR(VLOOKUP(CONCATENATE(AN4,",",AN8,",",$F$45),#REF!,11,FALSE)),0,(VLOOKUP(CONCATENATE(AN8,",",AN8,",",$F$45),#REF!,11,FALSE)))</f>
        <v>0</v>
      </c>
      <c r="AO45" s="265">
        <f>IF(ISERROR(VLOOKUP(CONCATENATE(AO4,",",AO8,",",$F$45),#REF!,11,FALSE)),0,(VLOOKUP(CONCATENATE(AO8,",",AO8,",",$F$45),#REF!,11,FALSE)))</f>
        <v>0</v>
      </c>
      <c r="AP45" s="265">
        <f>IF(ISERROR(VLOOKUP(CONCATENATE(AP4,",",AP8,",",$F$45),#REF!,11,FALSE)),0,(VLOOKUP(CONCATENATE(AP8,",",AP8,",",$F$45),#REF!,11,FALSE)))</f>
        <v>0</v>
      </c>
      <c r="AQ45" s="265">
        <f>IF(ISERROR(VLOOKUP(CONCATENATE(AQ4,",",AQ8,",",$F$45),#REF!,11,FALSE)),0,(VLOOKUP(CONCATENATE(AQ4,",",AQ8,",",$F$45),#REF!,11,FALSE)))</f>
        <v>0</v>
      </c>
      <c r="AR45" s="265">
        <f>IF(ISERROR(VLOOKUP(CONCATENATE(AR4,",",AR8,",",$F$45),#REF!,11,FALSE)),0,(VLOOKUP(CONCATENATE(AR8,",",AR8,",",$F$45),#REF!,11,FALSE)))</f>
        <v>0</v>
      </c>
      <c r="AS45" s="297">
        <v>0</v>
      </c>
      <c r="AT45" s="266">
        <f>IF(ISERROR(VLOOKUP(CONCATENATE(AT4,",",AT8,",",$F$45),#REF!,11,FALSE)),0,(VLOOKUP(CONCATENATE(AT8,",",AT8,",",$F$45),#REF!,11,FALSE)))</f>
        <v>0</v>
      </c>
      <c r="AU45" s="252"/>
      <c r="AV45" s="267">
        <f>IF(ISERROR(VLOOKUP(CONCATENATE(AV4,",",AV8,",",$F$45),#REF!,11,FALSE)),0,(VLOOKUP(CONCATENATE(AV8,",",AV8,",",$F$45),#REF!,11,FALSE)))</f>
        <v>0</v>
      </c>
      <c r="AW45" s="268">
        <f>IF(ISERROR(VLOOKUP(CONCATENATE(AW4,",",AW8,",",$F$45),#REF!,11,FALSE)),0,(VLOOKUP(CONCATENATE(AW8,",",AW8,",",$F$45),#REF!,11,FALSE)))</f>
        <v>0</v>
      </c>
    </row>
    <row r="46" spans="1:49" ht="13.5" thickBot="1">
      <c r="A46" s="27"/>
      <c r="B46" s="27"/>
      <c r="C46" s="27"/>
      <c r="D46" s="35"/>
      <c r="E46" s="35"/>
      <c r="F46" s="35" t="s">
        <v>151</v>
      </c>
      <c r="G46" s="27" t="s">
        <v>151</v>
      </c>
      <c r="H46" s="875"/>
      <c r="I46" s="876"/>
      <c r="J46" s="73" t="s">
        <v>246</v>
      </c>
      <c r="K46" s="74"/>
      <c r="L46" s="164"/>
      <c r="M46" s="97"/>
      <c r="N46" s="27"/>
      <c r="O46" s="269">
        <f t="shared" ref="O46:AW46" si="6">SUM(O40:O45)</f>
        <v>0</v>
      </c>
      <c r="P46" s="270">
        <f t="shared" si="6"/>
        <v>0</v>
      </c>
      <c r="Q46" s="270">
        <f t="shared" si="6"/>
        <v>0</v>
      </c>
      <c r="R46" s="270">
        <f t="shared" si="6"/>
        <v>0</v>
      </c>
      <c r="S46" s="271">
        <f t="shared" si="6"/>
        <v>0</v>
      </c>
      <c r="T46" s="250">
        <f t="shared" si="6"/>
        <v>0</v>
      </c>
      <c r="U46" s="250">
        <f t="shared" si="6"/>
        <v>0</v>
      </c>
      <c r="V46" s="250">
        <f t="shared" si="6"/>
        <v>0</v>
      </c>
      <c r="W46" s="250">
        <f t="shared" si="6"/>
        <v>0</v>
      </c>
      <c r="X46" s="250">
        <f t="shared" si="6"/>
        <v>0</v>
      </c>
      <c r="Y46" s="250">
        <f t="shared" si="6"/>
        <v>0</v>
      </c>
      <c r="Z46" s="250">
        <f t="shared" si="6"/>
        <v>0</v>
      </c>
      <c r="AA46" s="250">
        <f t="shared" si="6"/>
        <v>0</v>
      </c>
      <c r="AB46" s="250">
        <f t="shared" si="6"/>
        <v>0</v>
      </c>
      <c r="AC46" s="250">
        <f t="shared" si="6"/>
        <v>0</v>
      </c>
      <c r="AD46" s="250">
        <f t="shared" si="6"/>
        <v>0</v>
      </c>
      <c r="AE46" s="250">
        <f t="shared" si="6"/>
        <v>0</v>
      </c>
      <c r="AF46" s="250">
        <f t="shared" si="6"/>
        <v>0</v>
      </c>
      <c r="AG46" s="250">
        <f t="shared" si="6"/>
        <v>0</v>
      </c>
      <c r="AH46" s="250">
        <f t="shared" si="6"/>
        <v>0</v>
      </c>
      <c r="AI46" s="250">
        <f t="shared" si="6"/>
        <v>0</v>
      </c>
      <c r="AJ46" s="250">
        <f t="shared" si="6"/>
        <v>0</v>
      </c>
      <c r="AK46" s="250">
        <f t="shared" si="6"/>
        <v>0</v>
      </c>
      <c r="AL46" s="250">
        <f t="shared" si="6"/>
        <v>0</v>
      </c>
      <c r="AM46" s="250">
        <f t="shared" si="6"/>
        <v>0</v>
      </c>
      <c r="AN46" s="250">
        <f t="shared" si="6"/>
        <v>0</v>
      </c>
      <c r="AO46" s="250">
        <f t="shared" si="6"/>
        <v>0</v>
      </c>
      <c r="AP46" s="250">
        <f t="shared" si="6"/>
        <v>0</v>
      </c>
      <c r="AQ46" s="250">
        <f t="shared" si="6"/>
        <v>0</v>
      </c>
      <c r="AR46" s="251">
        <f t="shared" si="6"/>
        <v>0</v>
      </c>
      <c r="AS46" s="298">
        <f t="shared" si="6"/>
        <v>0</v>
      </c>
      <c r="AT46" s="272">
        <f t="shared" si="6"/>
        <v>0</v>
      </c>
      <c r="AU46" s="249"/>
      <c r="AV46" s="269">
        <f t="shared" si="6"/>
        <v>0</v>
      </c>
      <c r="AW46" s="273">
        <f t="shared" si="6"/>
        <v>0</v>
      </c>
    </row>
    <row r="47" spans="1:49" ht="13.5" thickBot="1">
      <c r="A47" s="27"/>
      <c r="B47" s="27"/>
      <c r="C47" s="27"/>
      <c r="D47" s="35"/>
      <c r="E47" s="35"/>
      <c r="F47" s="35"/>
      <c r="G47" s="27"/>
      <c r="H47" s="27"/>
      <c r="I47" s="27"/>
      <c r="J47" s="24"/>
      <c r="K47" s="24"/>
      <c r="L47" s="164"/>
      <c r="M47" s="206"/>
      <c r="N47" s="27"/>
      <c r="O47" s="226"/>
      <c r="P47" s="226"/>
      <c r="Q47" s="226"/>
      <c r="R47" s="226"/>
      <c r="S47" s="226"/>
      <c r="T47" s="226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</row>
    <row r="48" spans="1:49">
      <c r="A48" s="219"/>
      <c r="B48" s="50" t="e">
        <f>IF(OR(I48="",I48="HS"),'Non-Salary'!#REF!,Assumptions!#REF!)</f>
        <v>#REF!</v>
      </c>
      <c r="C48" s="50" t="s">
        <v>92</v>
      </c>
      <c r="D48" s="51" t="e">
        <f>Assumptions!#REF!</f>
        <v>#REF!</v>
      </c>
      <c r="E48" s="51"/>
      <c r="F48" s="51" t="s">
        <v>41</v>
      </c>
      <c r="G48" s="55" t="s">
        <v>42</v>
      </c>
      <c r="H48" s="868" t="s">
        <v>167</v>
      </c>
      <c r="I48" s="316"/>
      <c r="J48" s="116" t="str">
        <f>IF(ISERROR(VLOOKUP(G48,[3]Object!Query_from_cayprod,2,FALSE)),"",VLOOKUP(G48,[3]Object!Query_from_cayprod,2,FALSE))</f>
        <v>GENERAL SUPPLIES</v>
      </c>
      <c r="K48" s="81"/>
      <c r="L48" s="164"/>
      <c r="M48" s="220"/>
      <c r="N48" s="9"/>
      <c r="O48" s="288"/>
      <c r="P48" s="289"/>
      <c r="Q48" s="289"/>
      <c r="R48" s="289"/>
      <c r="S48" s="289"/>
      <c r="T48" s="375" t="str">
        <f>IF('Non-Salary'!D5="","",#REF!&amp;" - "&amp;'Non-Salary'!D5)</f>
        <v/>
      </c>
      <c r="U48" s="375" t="e">
        <f>IF('Non-Salary'!#REF!="","",#REF!&amp;" - "&amp;'Non-Salary'!#REF!)</f>
        <v>#REF!</v>
      </c>
      <c r="V48" s="375" t="e">
        <f>IF('Non-Salary'!#REF!="","",#REF!&amp;" - "&amp;'Non-Salary'!#REF!)</f>
        <v>#REF!</v>
      </c>
      <c r="W48" s="375" t="e">
        <f>IF('Non-Salary'!#REF!="","",#REF!&amp;" - "&amp;'Non-Salary'!#REF!)</f>
        <v>#REF!</v>
      </c>
      <c r="X48" s="375" t="e">
        <f>IF('Non-Salary'!#REF!="","",#REF!&amp;" - "&amp;'Non-Salary'!#REF!)</f>
        <v>#REF!</v>
      </c>
      <c r="Y48" s="375" t="e">
        <f>IF('Non-Salary'!#REF!="","",#REF!&amp;" - "&amp;'Non-Salary'!#REF!)</f>
        <v>#REF!</v>
      </c>
      <c r="Z48" s="375" t="e">
        <f>IF('Non-Salary'!#REF!="","",#REF!&amp;" - "&amp;'Non-Salary'!#REF!)</f>
        <v>#REF!</v>
      </c>
      <c r="AA48" s="375" t="e">
        <f>IF('Non-Salary'!#REF!="","",#REF!&amp;" - "&amp;'Non-Salary'!#REF!)</f>
        <v>#REF!</v>
      </c>
      <c r="AB48" s="375" t="e">
        <f>IF('Non-Salary'!#REF!="","",#REF!&amp;" - "&amp;'Non-Salary'!#REF!)</f>
        <v>#REF!</v>
      </c>
      <c r="AC48" s="375" t="e">
        <f>IF('Non-Salary'!#REF!="","",#REF!&amp;" - "&amp;'Non-Salary'!#REF!)</f>
        <v>#REF!</v>
      </c>
      <c r="AD48" s="375" t="e">
        <f>IF('Non-Salary'!#REF!="","",#REF!&amp;" - "&amp;'Non-Salary'!#REF!)</f>
        <v>#REF!</v>
      </c>
      <c r="AE48" s="375" t="e">
        <f>IF('Non-Salary'!#REF!="","",#REF!&amp;" - "&amp;'Non-Salary'!#REF!)</f>
        <v>#REF!</v>
      </c>
      <c r="AF48" s="375" t="e">
        <f>IF('Non-Salary'!#REF!="","",#REF!&amp;" - "&amp;'Non-Salary'!#REF!)</f>
        <v>#REF!</v>
      </c>
      <c r="AG48" s="375" t="e">
        <f>IF('Non-Salary'!#REF!="","",#REF!&amp;" - "&amp;'Non-Salary'!#REF!)</f>
        <v>#REF!</v>
      </c>
      <c r="AH48" s="375" t="e">
        <f>IF('Non-Salary'!#REF!="","",#REF!&amp;" - "&amp;'Non-Salary'!#REF!)</f>
        <v>#REF!</v>
      </c>
      <c r="AI48" s="375" t="e">
        <f>IF('Non-Salary'!#REF!="","",#REF!&amp;" - "&amp;'Non-Salary'!#REF!)</f>
        <v>#REF!</v>
      </c>
      <c r="AJ48" s="375" t="e">
        <f>IF('Non-Salary'!#REF!="","",#REF!&amp;" - "&amp;'Non-Salary'!#REF!)</f>
        <v>#REF!</v>
      </c>
      <c r="AK48" s="375" t="e">
        <f>IF('Non-Salary'!#REF!="","",#REF!&amp;" - "&amp;'Non-Salary'!#REF!)</f>
        <v>#REF!</v>
      </c>
      <c r="AL48" s="375" t="e">
        <f>IF('Non-Salary'!E5="","",#REF!&amp;" - "&amp;'Non-Salary'!E5)</f>
        <v>#REF!</v>
      </c>
      <c r="AM48" s="375" t="e">
        <f>IF('Non-Salary'!#REF!="","",#REF!&amp;" - "&amp;'Non-Salary'!#REF!)</f>
        <v>#REF!</v>
      </c>
      <c r="AN48" s="375" t="e">
        <f>IF('Non-Salary'!#REF!="","",#REF!&amp;" - "&amp;'Non-Salary'!#REF!)</f>
        <v>#REF!</v>
      </c>
      <c r="AO48" s="375" t="e">
        <f>IF('Non-Salary'!#REF!="","",#REF!&amp;" - "&amp;'Non-Salary'!#REF!)</f>
        <v>#REF!</v>
      </c>
      <c r="AP48" s="375" t="e">
        <f>IF('Non-Salary'!#REF!="","",#REF!&amp;" - "&amp;'Non-Salary'!#REF!)</f>
        <v>#REF!</v>
      </c>
      <c r="AQ48" s="375" t="e">
        <f>IF('Non-Salary'!F5="","",#REF!&amp;" - "&amp;'Non-Salary'!F5)</f>
        <v>#REF!</v>
      </c>
      <c r="AR48" s="375" t="e">
        <f>IF('Non-Salary'!#REF!="","",#REF!&amp;" - "&amp;'Non-Salary'!#REF!)</f>
        <v>#REF!</v>
      </c>
      <c r="AS48" s="375" t="e">
        <f>IF('Non-Salary'!#REF!="","",#REF!&amp;" - "&amp;'Non-Salary'!#REF!)</f>
        <v>#REF!</v>
      </c>
      <c r="AT48" s="376" t="e">
        <f>IF('Non-Salary'!#REF!="","",#REF!&amp;" - "&amp;'Non-Salary'!#REF!)</f>
        <v>#REF!</v>
      </c>
      <c r="AU48" s="351"/>
      <c r="AV48" s="375" t="e">
        <f>IF('Non-Salary'!#REF!="","",#REF!&amp;" - "&amp;'Non-Salary'!#REF!)</f>
        <v>#REF!</v>
      </c>
      <c r="AW48" s="376" t="e">
        <f>IF('Non-Salary'!G5="","",#REF!&amp;" - "&amp;'Non-Salary'!G5)</f>
        <v>#REF!</v>
      </c>
    </row>
    <row r="49" spans="1:49">
      <c r="A49" s="228"/>
      <c r="B49" s="19" t="e">
        <f>IF(OR(I49="",I49="HS"),'Non-Salary'!#REF!,Assumptions!#REF!)</f>
        <v>#REF!</v>
      </c>
      <c r="C49" s="57" t="s">
        <v>14</v>
      </c>
      <c r="D49" s="20" t="s">
        <v>15</v>
      </c>
      <c r="E49" s="20"/>
      <c r="F49" s="20" t="s">
        <v>41</v>
      </c>
      <c r="G49" s="56" t="s">
        <v>42</v>
      </c>
      <c r="H49" s="869"/>
      <c r="I49" s="317"/>
      <c r="J49" s="117" t="str">
        <f>CONCATENATE("LIBRARY",IF(ISERROR(VLOOKUP(G49,[3]Object!Query_from_cayprod,2,FALSE)),"",VLOOKUP(G49,[3]Object!Query_from_cayprod,2,FALSE)))</f>
        <v>LIBRARYGENERAL SUPPLIES</v>
      </c>
      <c r="K49" s="83"/>
      <c r="L49" s="164"/>
      <c r="M49" s="229"/>
      <c r="N49" s="9"/>
      <c r="O49" s="290"/>
      <c r="P49" s="291"/>
      <c r="Q49" s="291"/>
      <c r="R49" s="291"/>
      <c r="S49" s="291"/>
      <c r="T49" s="377" t="str">
        <f>IF('Non-Salary'!D6="","",#REF!&amp;" - "&amp;'Non-Salary'!D6)</f>
        <v/>
      </c>
      <c r="U49" s="378" t="e">
        <f>IF('Non-Salary'!#REF!="","",#REF!&amp;" - "&amp;'Non-Salary'!#REF!)</f>
        <v>#REF!</v>
      </c>
      <c r="V49" s="378" t="e">
        <f>IF('Non-Salary'!#REF!="","",#REF!&amp;" - "&amp;'Non-Salary'!#REF!)</f>
        <v>#REF!</v>
      </c>
      <c r="W49" s="378" t="e">
        <f>IF('Non-Salary'!#REF!="","",#REF!&amp;" - "&amp;'Non-Salary'!#REF!)</f>
        <v>#REF!</v>
      </c>
      <c r="X49" s="378" t="e">
        <f>IF('Non-Salary'!#REF!="","",#REF!&amp;" - "&amp;'Non-Salary'!#REF!)</f>
        <v>#REF!</v>
      </c>
      <c r="Y49" s="378" t="e">
        <f>IF('Non-Salary'!#REF!="","",#REF!&amp;" - "&amp;'Non-Salary'!#REF!)</f>
        <v>#REF!</v>
      </c>
      <c r="Z49" s="378" t="e">
        <f>IF('Non-Salary'!#REF!="","",#REF!&amp;" - "&amp;'Non-Salary'!#REF!)</f>
        <v>#REF!</v>
      </c>
      <c r="AA49" s="378" t="e">
        <f>IF('Non-Salary'!#REF!="","",#REF!&amp;" - "&amp;'Non-Salary'!#REF!)</f>
        <v>#REF!</v>
      </c>
      <c r="AB49" s="378" t="e">
        <f>IF('Non-Salary'!#REF!="","",#REF!&amp;" - "&amp;'Non-Salary'!#REF!)</f>
        <v>#REF!</v>
      </c>
      <c r="AC49" s="378" t="e">
        <f>IF('Non-Salary'!#REF!="","",#REF!&amp;" - "&amp;'Non-Salary'!#REF!)</f>
        <v>#REF!</v>
      </c>
      <c r="AD49" s="378" t="e">
        <f>IF('Non-Salary'!#REF!="","",#REF!&amp;" - "&amp;'Non-Salary'!#REF!)</f>
        <v>#REF!</v>
      </c>
      <c r="AE49" s="378" t="e">
        <f>IF('Non-Salary'!#REF!="","",#REF!&amp;" - "&amp;'Non-Salary'!#REF!)</f>
        <v>#REF!</v>
      </c>
      <c r="AF49" s="378" t="e">
        <f>IF('Non-Salary'!#REF!="","",#REF!&amp;" - "&amp;'Non-Salary'!#REF!)</f>
        <v>#REF!</v>
      </c>
      <c r="AG49" s="378" t="e">
        <f>IF('Non-Salary'!#REF!="","",#REF!&amp;" - "&amp;'Non-Salary'!#REF!)</f>
        <v>#REF!</v>
      </c>
      <c r="AH49" s="378" t="e">
        <f>IF('Non-Salary'!#REF!="","",#REF!&amp;" - "&amp;'Non-Salary'!#REF!)</f>
        <v>#REF!</v>
      </c>
      <c r="AI49" s="378" t="e">
        <f>IF('Non-Salary'!#REF!="","",#REF!&amp;" - "&amp;'Non-Salary'!#REF!)</f>
        <v>#REF!</v>
      </c>
      <c r="AJ49" s="378" t="e">
        <f>IF('Non-Salary'!#REF!="","",#REF!&amp;" - "&amp;'Non-Salary'!#REF!)</f>
        <v>#REF!</v>
      </c>
      <c r="AK49" s="378" t="e">
        <f>IF('Non-Salary'!#REF!="","",#REF!&amp;" - "&amp;'Non-Salary'!#REF!)</f>
        <v>#REF!</v>
      </c>
      <c r="AL49" s="378" t="str">
        <f>IF('Non-Salary'!E6="","",#REF!&amp;" - "&amp;'Non-Salary'!E6)</f>
        <v/>
      </c>
      <c r="AM49" s="378" t="e">
        <f>IF('Non-Salary'!#REF!="","",#REF!&amp;" - "&amp;'Non-Salary'!#REF!)</f>
        <v>#REF!</v>
      </c>
      <c r="AN49" s="378" t="e">
        <f>IF('Non-Salary'!#REF!="","",#REF!&amp;" - "&amp;'Non-Salary'!#REF!)</f>
        <v>#REF!</v>
      </c>
      <c r="AO49" s="378" t="e">
        <f>IF('Non-Salary'!#REF!="","",#REF!&amp;" - "&amp;'Non-Salary'!#REF!)</f>
        <v>#REF!</v>
      </c>
      <c r="AP49" s="378" t="e">
        <f>IF('Non-Salary'!#REF!="","",#REF!&amp;" - "&amp;'Non-Salary'!#REF!)</f>
        <v>#REF!</v>
      </c>
      <c r="AQ49" s="378" t="str">
        <f>IF('Non-Salary'!F6="","",#REF!&amp;" - "&amp;'Non-Salary'!F6)</f>
        <v/>
      </c>
      <c r="AR49" s="378" t="e">
        <f>IF('Non-Salary'!#REF!="","",#REF!&amp;" - "&amp;'Non-Salary'!#REF!)</f>
        <v>#REF!</v>
      </c>
      <c r="AS49" s="378" t="e">
        <f>IF('Non-Salary'!#REF!="","",#REF!&amp;" - "&amp;'Non-Salary'!#REF!)</f>
        <v>#REF!</v>
      </c>
      <c r="AT49" s="379" t="e">
        <f>IF('Non-Salary'!#REF!="","",#REF!&amp;" - "&amp;'Non-Salary'!#REF!)</f>
        <v>#REF!</v>
      </c>
      <c r="AU49" s="351"/>
      <c r="AV49" s="377" t="e">
        <f>IF('Non-Salary'!#REF!="","",#REF!&amp;" - "&amp;'Non-Salary'!#REF!)</f>
        <v>#REF!</v>
      </c>
      <c r="AW49" s="379" t="str">
        <f>IF('Non-Salary'!G6="","",#REF!&amp;" - "&amp;'Non-Salary'!G6)</f>
        <v/>
      </c>
    </row>
    <row r="50" spans="1:49">
      <c r="A50" s="228"/>
      <c r="B50" s="19" t="e">
        <f>IF(OR(I50="",I50="HS"),'Non-Salary'!#REF!,Assumptions!#REF!)</f>
        <v>#REF!</v>
      </c>
      <c r="C50" s="19" t="s">
        <v>92</v>
      </c>
      <c r="D50" s="20" t="e">
        <f>Assumptions!#REF!</f>
        <v>#REF!</v>
      </c>
      <c r="E50" s="20"/>
      <c r="F50" s="20" t="s">
        <v>41</v>
      </c>
      <c r="G50" s="56" t="s">
        <v>39</v>
      </c>
      <c r="H50" s="869"/>
      <c r="I50" s="317"/>
      <c r="J50" s="117" t="str">
        <f>IF(ISERROR(VLOOKUP(G50,[3]Object!Query_from_cayprod,2,FALSE)),"",VLOOKUP(G50,[3]Object!Query_from_cayprod,2,FALSE))</f>
        <v>COPYING</v>
      </c>
      <c r="K50" s="83"/>
      <c r="L50" s="164"/>
      <c r="M50" s="229"/>
      <c r="N50" s="9"/>
      <c r="O50" s="290"/>
      <c r="P50" s="291"/>
      <c r="Q50" s="291"/>
      <c r="R50" s="291"/>
      <c r="S50" s="291"/>
      <c r="T50" s="377" t="str">
        <f>IF('Non-Salary'!D7="","",#REF!&amp;" - "&amp;'Non-Salary'!D7)</f>
        <v/>
      </c>
      <c r="U50" s="378" t="e">
        <f>IF('Non-Salary'!#REF!="","",#REF!&amp;" - "&amp;'Non-Salary'!#REF!)</f>
        <v>#REF!</v>
      </c>
      <c r="V50" s="378" t="e">
        <f>IF('Non-Salary'!#REF!="","",#REF!&amp;" - "&amp;'Non-Salary'!#REF!)</f>
        <v>#REF!</v>
      </c>
      <c r="W50" s="378" t="e">
        <f>IF('Non-Salary'!#REF!="","",#REF!&amp;" - "&amp;'Non-Salary'!#REF!)</f>
        <v>#REF!</v>
      </c>
      <c r="X50" s="378" t="e">
        <f>IF('Non-Salary'!#REF!="","",#REF!&amp;" - "&amp;'Non-Salary'!#REF!)</f>
        <v>#REF!</v>
      </c>
      <c r="Y50" s="378" t="e">
        <f>IF('Non-Salary'!#REF!="","",#REF!&amp;" - "&amp;'Non-Salary'!#REF!)</f>
        <v>#REF!</v>
      </c>
      <c r="Z50" s="378" t="e">
        <f>IF('Non-Salary'!#REF!="","",#REF!&amp;" - "&amp;'Non-Salary'!#REF!)</f>
        <v>#REF!</v>
      </c>
      <c r="AA50" s="378" t="e">
        <f>IF('Non-Salary'!#REF!="","",#REF!&amp;" - "&amp;'Non-Salary'!#REF!)</f>
        <v>#REF!</v>
      </c>
      <c r="AB50" s="378" t="e">
        <f>IF('Non-Salary'!#REF!="","",#REF!&amp;" - "&amp;'Non-Salary'!#REF!)</f>
        <v>#REF!</v>
      </c>
      <c r="AC50" s="378" t="e">
        <f>IF('Non-Salary'!#REF!="","",#REF!&amp;" - "&amp;'Non-Salary'!#REF!)</f>
        <v>#REF!</v>
      </c>
      <c r="AD50" s="378" t="e">
        <f>IF('Non-Salary'!#REF!="","",#REF!&amp;" - "&amp;'Non-Salary'!#REF!)</f>
        <v>#REF!</v>
      </c>
      <c r="AE50" s="378" t="e">
        <f>IF('Non-Salary'!#REF!="","",#REF!&amp;" - "&amp;'Non-Salary'!#REF!)</f>
        <v>#REF!</v>
      </c>
      <c r="AF50" s="378" t="e">
        <f>IF('Non-Salary'!#REF!="","",#REF!&amp;" - "&amp;'Non-Salary'!#REF!)</f>
        <v>#REF!</v>
      </c>
      <c r="AG50" s="378" t="e">
        <f>IF('Non-Salary'!#REF!="","",#REF!&amp;" - "&amp;'Non-Salary'!#REF!)</f>
        <v>#REF!</v>
      </c>
      <c r="AH50" s="378" t="e">
        <f>IF('Non-Salary'!#REF!="","",#REF!&amp;" - "&amp;'Non-Salary'!#REF!)</f>
        <v>#REF!</v>
      </c>
      <c r="AI50" s="378" t="e">
        <f>IF('Non-Salary'!#REF!="","",#REF!&amp;" - "&amp;'Non-Salary'!#REF!)</f>
        <v>#REF!</v>
      </c>
      <c r="AJ50" s="378" t="e">
        <f>IF('Non-Salary'!#REF!="","",#REF!&amp;" - "&amp;'Non-Salary'!#REF!)</f>
        <v>#REF!</v>
      </c>
      <c r="AK50" s="378" t="e">
        <f>IF('Non-Salary'!#REF!="","",#REF!&amp;" - "&amp;'Non-Salary'!#REF!)</f>
        <v>#REF!</v>
      </c>
      <c r="AL50" s="378" t="str">
        <f>IF('Non-Salary'!E7="","",#REF!&amp;" - "&amp;'Non-Salary'!E7)</f>
        <v/>
      </c>
      <c r="AM50" s="378" t="e">
        <f>IF('Non-Salary'!#REF!="","",#REF!&amp;" - "&amp;'Non-Salary'!#REF!)</f>
        <v>#REF!</v>
      </c>
      <c r="AN50" s="378" t="e">
        <f>IF('Non-Salary'!#REF!="","",#REF!&amp;" - "&amp;'Non-Salary'!#REF!)</f>
        <v>#REF!</v>
      </c>
      <c r="AO50" s="378" t="e">
        <f>IF('Non-Salary'!#REF!="","",#REF!&amp;" - "&amp;'Non-Salary'!#REF!)</f>
        <v>#REF!</v>
      </c>
      <c r="AP50" s="378" t="e">
        <f>IF('Non-Salary'!#REF!="","",#REF!&amp;" - "&amp;'Non-Salary'!#REF!)</f>
        <v>#REF!</v>
      </c>
      <c r="AQ50" s="378" t="str">
        <f>IF('Non-Salary'!F7="","",#REF!&amp;" - "&amp;'Non-Salary'!F7)</f>
        <v/>
      </c>
      <c r="AR50" s="378" t="e">
        <f>IF('Non-Salary'!#REF!="","",#REF!&amp;" - "&amp;'Non-Salary'!#REF!)</f>
        <v>#REF!</v>
      </c>
      <c r="AS50" s="378" t="e">
        <f>IF('Non-Salary'!#REF!="","",#REF!&amp;" - "&amp;'Non-Salary'!#REF!)</f>
        <v>#REF!</v>
      </c>
      <c r="AT50" s="379" t="e">
        <f>IF('Non-Salary'!#REF!="","",#REF!&amp;" - "&amp;'Non-Salary'!#REF!)</f>
        <v>#REF!</v>
      </c>
      <c r="AU50" s="351"/>
      <c r="AV50" s="377" t="e">
        <f>IF('Non-Salary'!#REF!="","",#REF!&amp;" - "&amp;'Non-Salary'!#REF!)</f>
        <v>#REF!</v>
      </c>
      <c r="AW50" s="379" t="str">
        <f>IF('Non-Salary'!G7="","",#REF!&amp;" - "&amp;'Non-Salary'!G7)</f>
        <v/>
      </c>
    </row>
    <row r="51" spans="1:49">
      <c r="A51" s="228"/>
      <c r="B51" s="19" t="e">
        <f>IF(OR(I51="",I51="HS"),'Non-Salary'!#REF!,Assumptions!#REF!)</f>
        <v>#REF!</v>
      </c>
      <c r="C51" s="19" t="s">
        <v>92</v>
      </c>
      <c r="D51" s="20" t="e">
        <f>Assumptions!#REF!</f>
        <v>#REF!</v>
      </c>
      <c r="E51" s="20"/>
      <c r="F51" s="20" t="s">
        <v>41</v>
      </c>
      <c r="G51" s="56" t="s">
        <v>152</v>
      </c>
      <c r="H51" s="869"/>
      <c r="I51" s="317"/>
      <c r="J51" s="117" t="str">
        <f>IF(ISERROR(VLOOKUP(G51,[3]Object!Query_from_cayprod,2,FALSE)),"",VLOOKUP(G51,[3]Object!Query_from_cayprod,2,FALSE))</f>
        <v>ELECTRONIC MEDIA MATERIALS</v>
      </c>
      <c r="K51" s="83"/>
      <c r="L51" s="164"/>
      <c r="M51" s="229"/>
      <c r="N51" s="9"/>
      <c r="O51" s="290"/>
      <c r="P51" s="291"/>
      <c r="Q51" s="291"/>
      <c r="R51" s="291"/>
      <c r="S51" s="291"/>
      <c r="T51" s="377" t="e">
        <f>IF('Non-Salary'!#REF!="","",#REF!&amp;" - "&amp;'Non-Salary'!#REF!)</f>
        <v>#REF!</v>
      </c>
      <c r="U51" s="378" t="e">
        <f>IF('Non-Salary'!#REF!="","",#REF!&amp;" - "&amp;'Non-Salary'!#REF!)</f>
        <v>#REF!</v>
      </c>
      <c r="V51" s="378" t="e">
        <f>IF('Non-Salary'!#REF!="","",#REF!&amp;" - "&amp;'Non-Salary'!#REF!)</f>
        <v>#REF!</v>
      </c>
      <c r="W51" s="378" t="e">
        <f>IF('Non-Salary'!#REF!="","",#REF!&amp;" - "&amp;'Non-Salary'!#REF!)</f>
        <v>#REF!</v>
      </c>
      <c r="X51" s="378" t="e">
        <f>IF('Non-Salary'!#REF!="","",#REF!&amp;" - "&amp;'Non-Salary'!#REF!)</f>
        <v>#REF!</v>
      </c>
      <c r="Y51" s="378" t="e">
        <f>IF('Non-Salary'!#REF!="","",#REF!&amp;" - "&amp;'Non-Salary'!#REF!)</f>
        <v>#REF!</v>
      </c>
      <c r="Z51" s="378" t="e">
        <f>IF('Non-Salary'!#REF!="","",#REF!&amp;" - "&amp;'Non-Salary'!#REF!)</f>
        <v>#REF!</v>
      </c>
      <c r="AA51" s="378" t="e">
        <f>IF('Non-Salary'!#REF!="","",#REF!&amp;" - "&amp;'Non-Salary'!#REF!)</f>
        <v>#REF!</v>
      </c>
      <c r="AB51" s="378" t="e">
        <f>IF('Non-Salary'!#REF!="","",#REF!&amp;" - "&amp;'Non-Salary'!#REF!)</f>
        <v>#REF!</v>
      </c>
      <c r="AC51" s="378" t="e">
        <f>IF('Non-Salary'!#REF!="","",#REF!&amp;" - "&amp;'Non-Salary'!#REF!)</f>
        <v>#REF!</v>
      </c>
      <c r="AD51" s="378" t="e">
        <f>IF('Non-Salary'!#REF!="","",#REF!&amp;" - "&amp;'Non-Salary'!#REF!)</f>
        <v>#REF!</v>
      </c>
      <c r="AE51" s="378" t="e">
        <f>IF('Non-Salary'!#REF!="","",#REF!&amp;" - "&amp;'Non-Salary'!#REF!)</f>
        <v>#REF!</v>
      </c>
      <c r="AF51" s="378" t="e">
        <f>IF('Non-Salary'!#REF!="","",#REF!&amp;" - "&amp;'Non-Salary'!#REF!)</f>
        <v>#REF!</v>
      </c>
      <c r="AG51" s="378" t="e">
        <f>IF('Non-Salary'!#REF!="","",#REF!&amp;" - "&amp;'Non-Salary'!#REF!)</f>
        <v>#REF!</v>
      </c>
      <c r="AH51" s="378" t="e">
        <f>IF('Non-Salary'!#REF!="","",#REF!&amp;" - "&amp;'Non-Salary'!#REF!)</f>
        <v>#REF!</v>
      </c>
      <c r="AI51" s="378" t="e">
        <f>IF('Non-Salary'!#REF!="","",#REF!&amp;" - "&amp;'Non-Salary'!#REF!)</f>
        <v>#REF!</v>
      </c>
      <c r="AJ51" s="378" t="e">
        <f>IF('Non-Salary'!#REF!="","",#REF!&amp;" - "&amp;'Non-Salary'!#REF!)</f>
        <v>#REF!</v>
      </c>
      <c r="AK51" s="378" t="e">
        <f>IF('Non-Salary'!#REF!="","",#REF!&amp;" - "&amp;'Non-Salary'!#REF!)</f>
        <v>#REF!</v>
      </c>
      <c r="AL51" s="378" t="e">
        <f>IF('Non-Salary'!#REF!="","",#REF!&amp;" - "&amp;'Non-Salary'!#REF!)</f>
        <v>#REF!</v>
      </c>
      <c r="AM51" s="378" t="e">
        <f>IF('Non-Salary'!#REF!="","",#REF!&amp;" - "&amp;'Non-Salary'!#REF!)</f>
        <v>#REF!</v>
      </c>
      <c r="AN51" s="378" t="e">
        <f>IF('Non-Salary'!#REF!="","",#REF!&amp;" - "&amp;'Non-Salary'!#REF!)</f>
        <v>#REF!</v>
      </c>
      <c r="AO51" s="378" t="e">
        <f>IF('Non-Salary'!#REF!="","",#REF!&amp;" - "&amp;'Non-Salary'!#REF!)</f>
        <v>#REF!</v>
      </c>
      <c r="AP51" s="378" t="e">
        <f>IF('Non-Salary'!#REF!="","",#REF!&amp;" - "&amp;'Non-Salary'!#REF!)</f>
        <v>#REF!</v>
      </c>
      <c r="AQ51" s="378" t="e">
        <f>IF('Non-Salary'!#REF!="","",#REF!&amp;" - "&amp;'Non-Salary'!#REF!)</f>
        <v>#REF!</v>
      </c>
      <c r="AR51" s="378" t="e">
        <f>IF('Non-Salary'!#REF!="","",#REF!&amp;" - "&amp;'Non-Salary'!#REF!)</f>
        <v>#REF!</v>
      </c>
      <c r="AS51" s="378" t="e">
        <f>IF('Non-Salary'!#REF!="","",#REF!&amp;" - "&amp;'Non-Salary'!#REF!)</f>
        <v>#REF!</v>
      </c>
      <c r="AT51" s="379" t="e">
        <f>IF('Non-Salary'!#REF!="","",#REF!&amp;" - "&amp;'Non-Salary'!#REF!)</f>
        <v>#REF!</v>
      </c>
      <c r="AU51" s="351"/>
      <c r="AV51" s="377" t="e">
        <f>IF('Non-Salary'!#REF!="","",#REF!&amp;" - "&amp;'Non-Salary'!#REF!)</f>
        <v>#REF!</v>
      </c>
      <c r="AW51" s="379" t="e">
        <f>IF('Non-Salary'!#REF!="","",#REF!&amp;" - "&amp;'Non-Salary'!#REF!)</f>
        <v>#REF!</v>
      </c>
    </row>
    <row r="52" spans="1:49">
      <c r="A52" s="228"/>
      <c r="B52" s="19" t="e">
        <f>IF(OR(I52="",I52="HS"),'Non-Salary'!#REF!,Assumptions!#REF!)</f>
        <v>#REF!</v>
      </c>
      <c r="C52" s="19" t="s">
        <v>92</v>
      </c>
      <c r="D52" s="20" t="e">
        <f>Assumptions!#REF!</f>
        <v>#REF!</v>
      </c>
      <c r="E52" s="20"/>
      <c r="F52" s="20" t="s">
        <v>41</v>
      </c>
      <c r="G52" s="56" t="s">
        <v>54</v>
      </c>
      <c r="H52" s="869"/>
      <c r="I52" s="317"/>
      <c r="J52" s="117" t="str">
        <f>IF(ISERROR(VLOOKUP(G52,[3]Object!Query_from_cayprod,2,FALSE)),"",VLOOKUP(G52,[3]Object!Query_from_cayprod,2,FALSE))</f>
        <v>TRANSPORTATION/FIELD TRIPS</v>
      </c>
      <c r="K52" s="83"/>
      <c r="L52" s="164"/>
      <c r="M52" s="229"/>
      <c r="N52" s="9"/>
      <c r="O52" s="290"/>
      <c r="P52" s="291"/>
      <c r="Q52" s="291"/>
      <c r="R52" s="291"/>
      <c r="S52" s="291"/>
      <c r="T52" s="377" t="str">
        <f>IF('Non-Salary'!D8="","",#REF!&amp;" - "&amp;'Non-Salary'!D8)</f>
        <v/>
      </c>
      <c r="U52" s="378" t="e">
        <f>IF('Non-Salary'!#REF!="","",#REF!&amp;" - "&amp;'Non-Salary'!#REF!)</f>
        <v>#REF!</v>
      </c>
      <c r="V52" s="378" t="e">
        <f>IF('Non-Salary'!#REF!="","",#REF!&amp;" - "&amp;'Non-Salary'!#REF!)</f>
        <v>#REF!</v>
      </c>
      <c r="W52" s="378" t="e">
        <f>IF('Non-Salary'!#REF!="","",#REF!&amp;" - "&amp;'Non-Salary'!#REF!)</f>
        <v>#REF!</v>
      </c>
      <c r="X52" s="378" t="e">
        <f>IF('Non-Salary'!#REF!="","",#REF!&amp;" - "&amp;'Non-Salary'!#REF!)</f>
        <v>#REF!</v>
      </c>
      <c r="Y52" s="378" t="e">
        <f>IF('Non-Salary'!#REF!="","",#REF!&amp;" - "&amp;'Non-Salary'!#REF!)</f>
        <v>#REF!</v>
      </c>
      <c r="Z52" s="378" t="e">
        <f>IF('Non-Salary'!#REF!="","",#REF!&amp;" - "&amp;'Non-Salary'!#REF!)</f>
        <v>#REF!</v>
      </c>
      <c r="AA52" s="378" t="e">
        <f>IF('Non-Salary'!#REF!="","",#REF!&amp;" - "&amp;'Non-Salary'!#REF!)</f>
        <v>#REF!</v>
      </c>
      <c r="AB52" s="378" t="e">
        <f>IF('Non-Salary'!#REF!="","",#REF!&amp;" - "&amp;'Non-Salary'!#REF!)</f>
        <v>#REF!</v>
      </c>
      <c r="AC52" s="378" t="e">
        <f>IF('Non-Salary'!#REF!="","",#REF!&amp;" - "&amp;'Non-Salary'!#REF!)</f>
        <v>#REF!</v>
      </c>
      <c r="AD52" s="378" t="e">
        <f>IF('Non-Salary'!#REF!="","",#REF!&amp;" - "&amp;'Non-Salary'!#REF!)</f>
        <v>#REF!</v>
      </c>
      <c r="AE52" s="378" t="e">
        <f>IF('Non-Salary'!#REF!="","",#REF!&amp;" - "&amp;'Non-Salary'!#REF!)</f>
        <v>#REF!</v>
      </c>
      <c r="AF52" s="378" t="e">
        <f>IF('Non-Salary'!#REF!="","",#REF!&amp;" - "&amp;'Non-Salary'!#REF!)</f>
        <v>#REF!</v>
      </c>
      <c r="AG52" s="378" t="e">
        <f>IF('Non-Salary'!#REF!="","",#REF!&amp;" - "&amp;'Non-Salary'!#REF!)</f>
        <v>#REF!</v>
      </c>
      <c r="AH52" s="378" t="e">
        <f>IF('Non-Salary'!#REF!="","",#REF!&amp;" - "&amp;'Non-Salary'!#REF!)</f>
        <v>#REF!</v>
      </c>
      <c r="AI52" s="378" t="e">
        <f>IF('Non-Salary'!#REF!="","",#REF!&amp;" - "&amp;'Non-Salary'!#REF!)</f>
        <v>#REF!</v>
      </c>
      <c r="AJ52" s="378" t="e">
        <f>IF('Non-Salary'!#REF!="","",#REF!&amp;" - "&amp;'Non-Salary'!#REF!)</f>
        <v>#REF!</v>
      </c>
      <c r="AK52" s="378" t="e">
        <f>IF('Non-Salary'!#REF!="","",#REF!&amp;" - "&amp;'Non-Salary'!#REF!)</f>
        <v>#REF!</v>
      </c>
      <c r="AL52" s="378" t="str">
        <f>IF('Non-Salary'!E8="","",#REF!&amp;" - "&amp;'Non-Salary'!E8)</f>
        <v/>
      </c>
      <c r="AM52" s="378" t="e">
        <f>IF('Non-Salary'!#REF!="","",#REF!&amp;" - "&amp;'Non-Salary'!#REF!)</f>
        <v>#REF!</v>
      </c>
      <c r="AN52" s="378" t="e">
        <f>IF('Non-Salary'!#REF!="","",#REF!&amp;" - "&amp;'Non-Salary'!#REF!)</f>
        <v>#REF!</v>
      </c>
      <c r="AO52" s="378" t="e">
        <f>IF('Non-Salary'!#REF!="","",#REF!&amp;" - "&amp;'Non-Salary'!#REF!)</f>
        <v>#REF!</v>
      </c>
      <c r="AP52" s="378" t="e">
        <f>IF('Non-Salary'!#REF!="","",#REF!&amp;" - "&amp;'Non-Salary'!#REF!)</f>
        <v>#REF!</v>
      </c>
      <c r="AQ52" s="378" t="str">
        <f>IF('Non-Salary'!F8="","",#REF!&amp;" - "&amp;'Non-Salary'!F8)</f>
        <v/>
      </c>
      <c r="AR52" s="378" t="e">
        <f>IF('Non-Salary'!#REF!="","",#REF!&amp;" - "&amp;'Non-Salary'!#REF!)</f>
        <v>#REF!</v>
      </c>
      <c r="AS52" s="378" t="e">
        <f>IF('Non-Salary'!#REF!="","",#REF!&amp;" - "&amp;'Non-Salary'!#REF!)</f>
        <v>#REF!</v>
      </c>
      <c r="AT52" s="379" t="e">
        <f>IF('Non-Salary'!#REF!="","",#REF!&amp;" - "&amp;'Non-Salary'!#REF!)</f>
        <v>#REF!</v>
      </c>
      <c r="AU52" s="351"/>
      <c r="AV52" s="377" t="e">
        <f>IF('Non-Salary'!#REF!="","",#REF!&amp;" - "&amp;'Non-Salary'!#REF!)</f>
        <v>#REF!</v>
      </c>
      <c r="AW52" s="379" t="str">
        <f>IF('Non-Salary'!G8="","",#REF!&amp;" - "&amp;'Non-Salary'!G8)</f>
        <v/>
      </c>
    </row>
    <row r="53" spans="1:49">
      <c r="A53" s="228"/>
      <c r="B53" s="19" t="e">
        <f>IF(OR(I53="",I53="HS"),'Non-Salary'!#REF!,Assumptions!#REF!)</f>
        <v>#REF!</v>
      </c>
      <c r="C53" s="19" t="s">
        <v>92</v>
      </c>
      <c r="D53" s="20" t="e">
        <f>Assumptions!#REF!</f>
        <v>#REF!</v>
      </c>
      <c r="E53" s="20"/>
      <c r="F53" s="20" t="s">
        <v>41</v>
      </c>
      <c r="G53" s="56" t="s">
        <v>48</v>
      </c>
      <c r="H53" s="869"/>
      <c r="I53" s="317"/>
      <c r="J53" s="117" t="str">
        <f>IF(ISERROR(VLOOKUP(G53,[3]Object!Query_from_cayprod,2,FALSE)),"",VLOOKUP(G53,[3]Object!Query_from_cayprod,2,FALSE))</f>
        <v>NON-CAPITAL EQUIPMENT</v>
      </c>
      <c r="K53" s="83"/>
      <c r="L53" s="164"/>
      <c r="M53" s="229"/>
      <c r="N53" s="9"/>
      <c r="O53" s="290"/>
      <c r="P53" s="291"/>
      <c r="Q53" s="291"/>
      <c r="R53" s="291"/>
      <c r="S53" s="291"/>
      <c r="T53" s="377" t="str">
        <f>IF('Non-Salary'!D9="","",#REF!&amp;" - "&amp;'Non-Salary'!D9)</f>
        <v/>
      </c>
      <c r="U53" s="378" t="e">
        <f>IF('Non-Salary'!#REF!="","",#REF!&amp;" - "&amp;'Non-Salary'!#REF!)</f>
        <v>#REF!</v>
      </c>
      <c r="V53" s="378" t="e">
        <f>IF('Non-Salary'!#REF!="","",#REF!&amp;" - "&amp;'Non-Salary'!#REF!)</f>
        <v>#REF!</v>
      </c>
      <c r="W53" s="378" t="e">
        <f>IF('Non-Salary'!#REF!="","",#REF!&amp;" - "&amp;'Non-Salary'!#REF!)</f>
        <v>#REF!</v>
      </c>
      <c r="X53" s="378" t="e">
        <f>IF('Non-Salary'!#REF!="","",#REF!&amp;" - "&amp;'Non-Salary'!#REF!)</f>
        <v>#REF!</v>
      </c>
      <c r="Y53" s="378" t="e">
        <f>IF('Non-Salary'!#REF!="","",#REF!&amp;" - "&amp;'Non-Salary'!#REF!)</f>
        <v>#REF!</v>
      </c>
      <c r="Z53" s="378" t="e">
        <f>IF('Non-Salary'!#REF!="","",#REF!&amp;" - "&amp;'Non-Salary'!#REF!)</f>
        <v>#REF!</v>
      </c>
      <c r="AA53" s="378" t="e">
        <f>IF('Non-Salary'!#REF!="","",#REF!&amp;" - "&amp;'Non-Salary'!#REF!)</f>
        <v>#REF!</v>
      </c>
      <c r="AB53" s="378" t="e">
        <f>IF('Non-Salary'!#REF!="","",#REF!&amp;" - "&amp;'Non-Salary'!#REF!)</f>
        <v>#REF!</v>
      </c>
      <c r="AC53" s="378" t="e">
        <f>IF('Non-Salary'!#REF!="","",#REF!&amp;" - "&amp;'Non-Salary'!#REF!)</f>
        <v>#REF!</v>
      </c>
      <c r="AD53" s="378" t="e">
        <f>IF('Non-Salary'!#REF!="","",#REF!&amp;" - "&amp;'Non-Salary'!#REF!)</f>
        <v>#REF!</v>
      </c>
      <c r="AE53" s="378" t="e">
        <f>IF('Non-Salary'!#REF!="","",#REF!&amp;" - "&amp;'Non-Salary'!#REF!)</f>
        <v>#REF!</v>
      </c>
      <c r="AF53" s="378" t="e">
        <f>IF('Non-Salary'!#REF!="","",#REF!&amp;" - "&amp;'Non-Salary'!#REF!)</f>
        <v>#REF!</v>
      </c>
      <c r="AG53" s="378" t="e">
        <f>IF('Non-Salary'!#REF!="","",#REF!&amp;" - "&amp;'Non-Salary'!#REF!)</f>
        <v>#REF!</v>
      </c>
      <c r="AH53" s="378" t="e">
        <f>IF('Non-Salary'!#REF!="","",#REF!&amp;" - "&amp;'Non-Salary'!#REF!)</f>
        <v>#REF!</v>
      </c>
      <c r="AI53" s="378" t="e">
        <f>IF('Non-Salary'!#REF!="","",#REF!&amp;" - "&amp;'Non-Salary'!#REF!)</f>
        <v>#REF!</v>
      </c>
      <c r="AJ53" s="378" t="e">
        <f>IF('Non-Salary'!#REF!="","",#REF!&amp;" - "&amp;'Non-Salary'!#REF!)</f>
        <v>#REF!</v>
      </c>
      <c r="AK53" s="378" t="e">
        <f>IF('Non-Salary'!#REF!="","",#REF!&amp;" - "&amp;'Non-Salary'!#REF!)</f>
        <v>#REF!</v>
      </c>
      <c r="AL53" s="378" t="str">
        <f>IF('Non-Salary'!E9="","",#REF!&amp;" - "&amp;'Non-Salary'!E9)</f>
        <v/>
      </c>
      <c r="AM53" s="378" t="e">
        <f>IF('Non-Salary'!#REF!="","",#REF!&amp;" - "&amp;'Non-Salary'!#REF!)</f>
        <v>#REF!</v>
      </c>
      <c r="AN53" s="378" t="e">
        <f>IF('Non-Salary'!#REF!="","",#REF!&amp;" - "&amp;'Non-Salary'!#REF!)</f>
        <v>#REF!</v>
      </c>
      <c r="AO53" s="378" t="e">
        <f>IF('Non-Salary'!#REF!="","",#REF!&amp;" - "&amp;'Non-Salary'!#REF!)</f>
        <v>#REF!</v>
      </c>
      <c r="AP53" s="378" t="e">
        <f>IF('Non-Salary'!#REF!="","",#REF!&amp;" - "&amp;'Non-Salary'!#REF!)</f>
        <v>#REF!</v>
      </c>
      <c r="AQ53" s="378" t="str">
        <f>IF('Non-Salary'!F9="","",#REF!&amp;" - "&amp;'Non-Salary'!F9)</f>
        <v/>
      </c>
      <c r="AR53" s="378" t="e">
        <f>IF('Non-Salary'!#REF!="","",#REF!&amp;" - "&amp;'Non-Salary'!#REF!)</f>
        <v>#REF!</v>
      </c>
      <c r="AS53" s="378" t="e">
        <f>IF('Non-Salary'!#REF!="","",#REF!&amp;" - "&amp;'Non-Salary'!#REF!)</f>
        <v>#REF!</v>
      </c>
      <c r="AT53" s="379" t="e">
        <f>IF('Non-Salary'!#REF!="","",#REF!&amp;" - "&amp;'Non-Salary'!#REF!)</f>
        <v>#REF!</v>
      </c>
      <c r="AU53" s="351"/>
      <c r="AV53" s="377" t="e">
        <f>IF('Non-Salary'!#REF!="","",#REF!&amp;" - "&amp;'Non-Salary'!#REF!)</f>
        <v>#REF!</v>
      </c>
      <c r="AW53" s="379" t="str">
        <f>IF('Non-Salary'!G9="","",#REF!&amp;" - "&amp;'Non-Salary'!G9)</f>
        <v/>
      </c>
    </row>
    <row r="54" spans="1:49">
      <c r="A54" s="228"/>
      <c r="B54" s="19" t="e">
        <f>IF(OR(I54="",I54="HS"),'Non-Salary'!#REF!,Assumptions!#REF!)</f>
        <v>#REF!</v>
      </c>
      <c r="C54" s="19" t="s">
        <v>92</v>
      </c>
      <c r="D54" s="20" t="e">
        <f>Assumptions!#REF!</f>
        <v>#REF!</v>
      </c>
      <c r="E54" s="20"/>
      <c r="F54" s="20" t="s">
        <v>41</v>
      </c>
      <c r="G54" s="56" t="s">
        <v>45</v>
      </c>
      <c r="H54" s="869"/>
      <c r="I54" s="317"/>
      <c r="J54" s="117" t="str">
        <f>IF(ISERROR(VLOOKUP(G54,[3]Object!Query_from_cayprod,2,FALSE)),"",VLOOKUP(G54,[3]Object!Query_from_cayprod,2,FALSE))</f>
        <v>BOOKS AND PERIODICALS</v>
      </c>
      <c r="K54" s="83"/>
      <c r="L54" s="164"/>
      <c r="M54" s="229"/>
      <c r="N54" s="9"/>
      <c r="O54" s="290"/>
      <c r="P54" s="291"/>
      <c r="Q54" s="291"/>
      <c r="R54" s="291"/>
      <c r="S54" s="291"/>
      <c r="T54" s="377" t="str">
        <f>IF('Non-Salary'!D10="","",#REF!&amp;" - "&amp;'Non-Salary'!D10)</f>
        <v/>
      </c>
      <c r="U54" s="378" t="e">
        <f>IF('Non-Salary'!#REF!="","",#REF!&amp;" - "&amp;'Non-Salary'!#REF!)</f>
        <v>#REF!</v>
      </c>
      <c r="V54" s="378" t="e">
        <f>IF('Non-Salary'!#REF!="","",#REF!&amp;" - "&amp;'Non-Salary'!#REF!)</f>
        <v>#REF!</v>
      </c>
      <c r="W54" s="378" t="e">
        <f>IF('Non-Salary'!#REF!="","",#REF!&amp;" - "&amp;'Non-Salary'!#REF!)</f>
        <v>#REF!</v>
      </c>
      <c r="X54" s="378" t="e">
        <f>IF('Non-Salary'!#REF!="","",#REF!&amp;" - "&amp;'Non-Salary'!#REF!)</f>
        <v>#REF!</v>
      </c>
      <c r="Y54" s="378" t="e">
        <f>IF('Non-Salary'!#REF!="","",#REF!&amp;" - "&amp;'Non-Salary'!#REF!)</f>
        <v>#REF!</v>
      </c>
      <c r="Z54" s="378" t="e">
        <f>IF('Non-Salary'!#REF!="","",#REF!&amp;" - "&amp;'Non-Salary'!#REF!)</f>
        <v>#REF!</v>
      </c>
      <c r="AA54" s="378" t="e">
        <f>IF('Non-Salary'!#REF!="","",#REF!&amp;" - "&amp;'Non-Salary'!#REF!)</f>
        <v>#REF!</v>
      </c>
      <c r="AB54" s="378" t="e">
        <f>IF('Non-Salary'!#REF!="","",#REF!&amp;" - "&amp;'Non-Salary'!#REF!)</f>
        <v>#REF!</v>
      </c>
      <c r="AC54" s="378" t="e">
        <f>IF('Non-Salary'!#REF!="","",#REF!&amp;" - "&amp;'Non-Salary'!#REF!)</f>
        <v>#REF!</v>
      </c>
      <c r="AD54" s="378" t="e">
        <f>IF('Non-Salary'!#REF!="","",#REF!&amp;" - "&amp;'Non-Salary'!#REF!)</f>
        <v>#REF!</v>
      </c>
      <c r="AE54" s="378" t="e">
        <f>IF('Non-Salary'!#REF!="","",#REF!&amp;" - "&amp;'Non-Salary'!#REF!)</f>
        <v>#REF!</v>
      </c>
      <c r="AF54" s="378" t="e">
        <f>IF('Non-Salary'!#REF!="","",#REF!&amp;" - "&amp;'Non-Salary'!#REF!)</f>
        <v>#REF!</v>
      </c>
      <c r="AG54" s="378" t="e">
        <f>IF('Non-Salary'!#REF!="","",#REF!&amp;" - "&amp;'Non-Salary'!#REF!)</f>
        <v>#REF!</v>
      </c>
      <c r="AH54" s="378" t="e">
        <f>IF('Non-Salary'!#REF!="","",#REF!&amp;" - "&amp;'Non-Salary'!#REF!)</f>
        <v>#REF!</v>
      </c>
      <c r="AI54" s="378" t="e">
        <f>IF('Non-Salary'!#REF!="","",#REF!&amp;" - "&amp;'Non-Salary'!#REF!)</f>
        <v>#REF!</v>
      </c>
      <c r="AJ54" s="378" t="e">
        <f>IF('Non-Salary'!#REF!="","",#REF!&amp;" - "&amp;'Non-Salary'!#REF!)</f>
        <v>#REF!</v>
      </c>
      <c r="AK54" s="378" t="e">
        <f>IF('Non-Salary'!#REF!="","",#REF!&amp;" - "&amp;'Non-Salary'!#REF!)</f>
        <v>#REF!</v>
      </c>
      <c r="AL54" s="378" t="str">
        <f>IF('Non-Salary'!E10="","",#REF!&amp;" - "&amp;'Non-Salary'!E10)</f>
        <v/>
      </c>
      <c r="AM54" s="378" t="e">
        <f>IF('Non-Salary'!#REF!="","",#REF!&amp;" - "&amp;'Non-Salary'!#REF!)</f>
        <v>#REF!</v>
      </c>
      <c r="AN54" s="378" t="e">
        <f>IF('Non-Salary'!#REF!="","",#REF!&amp;" - "&amp;'Non-Salary'!#REF!)</f>
        <v>#REF!</v>
      </c>
      <c r="AO54" s="378" t="e">
        <f>IF('Non-Salary'!#REF!="","",#REF!&amp;" - "&amp;'Non-Salary'!#REF!)</f>
        <v>#REF!</v>
      </c>
      <c r="AP54" s="378" t="e">
        <f>IF('Non-Salary'!#REF!="","",#REF!&amp;" - "&amp;'Non-Salary'!#REF!)</f>
        <v>#REF!</v>
      </c>
      <c r="AQ54" s="378" t="str">
        <f>IF('Non-Salary'!F10="","",#REF!&amp;" - "&amp;'Non-Salary'!F10)</f>
        <v/>
      </c>
      <c r="AR54" s="378" t="e">
        <f>IF('Non-Salary'!#REF!="","",#REF!&amp;" - "&amp;'Non-Salary'!#REF!)</f>
        <v>#REF!</v>
      </c>
      <c r="AS54" s="378" t="e">
        <f>IF('Non-Salary'!#REF!="","",#REF!&amp;" - "&amp;'Non-Salary'!#REF!)</f>
        <v>#REF!</v>
      </c>
      <c r="AT54" s="379" t="e">
        <f>IF('Non-Salary'!#REF!="","",#REF!&amp;" - "&amp;'Non-Salary'!#REF!)</f>
        <v>#REF!</v>
      </c>
      <c r="AU54" s="351"/>
      <c r="AV54" s="377" t="e">
        <f>IF('Non-Salary'!#REF!="","",#REF!&amp;" - "&amp;'Non-Salary'!#REF!)</f>
        <v>#REF!</v>
      </c>
      <c r="AW54" s="379" t="str">
        <f>IF('Non-Salary'!G10="","",#REF!&amp;" - "&amp;'Non-Salary'!G10)</f>
        <v/>
      </c>
    </row>
    <row r="55" spans="1:49">
      <c r="A55" s="228"/>
      <c r="B55" s="19" t="e">
        <f>IF(OR(I55="",I55="HS"),'Non-Salary'!#REF!,Assumptions!#REF!)</f>
        <v>#REF!</v>
      </c>
      <c r="C55" s="19" t="s">
        <v>92</v>
      </c>
      <c r="D55" s="20" t="e">
        <f>Assumptions!#REF!</f>
        <v>#REF!</v>
      </c>
      <c r="E55" s="20"/>
      <c r="F55" s="20" t="s">
        <v>41</v>
      </c>
      <c r="G55" s="56" t="s">
        <v>117</v>
      </c>
      <c r="H55" s="869"/>
      <c r="I55" s="317"/>
      <c r="J55" s="117" t="str">
        <f>IF(ISERROR(VLOOKUP(G55,[3]Object!Query_from_cayprod,2,FALSE)),"",VLOOKUP(G55,[3]Object!Query_from_cayprod,2,FALSE))</f>
        <v>OTHER PROFESSIONAL SERVICES</v>
      </c>
      <c r="K55" s="83"/>
      <c r="L55" s="164"/>
      <c r="M55" s="229"/>
      <c r="N55" s="9"/>
      <c r="O55" s="290"/>
      <c r="P55" s="291"/>
      <c r="Q55" s="291"/>
      <c r="R55" s="291"/>
      <c r="S55" s="291"/>
      <c r="T55" s="377" t="str">
        <f>IF('Non-Salary'!D11="","",#REF!&amp;" - "&amp;'Non-Salary'!D11)</f>
        <v/>
      </c>
      <c r="U55" s="378" t="e">
        <f>IF('Non-Salary'!#REF!="","",#REF!&amp;" - "&amp;'Non-Salary'!#REF!)</f>
        <v>#REF!</v>
      </c>
      <c r="V55" s="378" t="e">
        <f>IF('Non-Salary'!#REF!="","",#REF!&amp;" - "&amp;'Non-Salary'!#REF!)</f>
        <v>#REF!</v>
      </c>
      <c r="W55" s="378" t="e">
        <f>IF('Non-Salary'!#REF!="","",#REF!&amp;" - "&amp;'Non-Salary'!#REF!)</f>
        <v>#REF!</v>
      </c>
      <c r="X55" s="378" t="e">
        <f>IF('Non-Salary'!#REF!="","",#REF!&amp;" - "&amp;'Non-Salary'!#REF!)</f>
        <v>#REF!</v>
      </c>
      <c r="Y55" s="378" t="e">
        <f>IF('Non-Salary'!#REF!="","",#REF!&amp;" - "&amp;'Non-Salary'!#REF!)</f>
        <v>#REF!</v>
      </c>
      <c r="Z55" s="378" t="e">
        <f>IF('Non-Salary'!#REF!="","",#REF!&amp;" - "&amp;'Non-Salary'!#REF!)</f>
        <v>#REF!</v>
      </c>
      <c r="AA55" s="378" t="e">
        <f>IF('Non-Salary'!#REF!="","",#REF!&amp;" - "&amp;'Non-Salary'!#REF!)</f>
        <v>#REF!</v>
      </c>
      <c r="AB55" s="378" t="e">
        <f>IF('Non-Salary'!#REF!="","",#REF!&amp;" - "&amp;'Non-Salary'!#REF!)</f>
        <v>#REF!</v>
      </c>
      <c r="AC55" s="378" t="e">
        <f>IF('Non-Salary'!#REF!="","",#REF!&amp;" - "&amp;'Non-Salary'!#REF!)</f>
        <v>#REF!</v>
      </c>
      <c r="AD55" s="378" t="e">
        <f>IF('Non-Salary'!#REF!="","",#REF!&amp;" - "&amp;'Non-Salary'!#REF!)</f>
        <v>#REF!</v>
      </c>
      <c r="AE55" s="378" t="e">
        <f>IF('Non-Salary'!#REF!="","",#REF!&amp;" - "&amp;'Non-Salary'!#REF!)</f>
        <v>#REF!</v>
      </c>
      <c r="AF55" s="378" t="e">
        <f>IF('Non-Salary'!#REF!="","",#REF!&amp;" - "&amp;'Non-Salary'!#REF!)</f>
        <v>#REF!</v>
      </c>
      <c r="AG55" s="378" t="e">
        <f>IF('Non-Salary'!#REF!="","",#REF!&amp;" - "&amp;'Non-Salary'!#REF!)</f>
        <v>#REF!</v>
      </c>
      <c r="AH55" s="378" t="e">
        <f>IF('Non-Salary'!#REF!="","",#REF!&amp;" - "&amp;'Non-Salary'!#REF!)</f>
        <v>#REF!</v>
      </c>
      <c r="AI55" s="378" t="e">
        <f>IF('Non-Salary'!#REF!="","",#REF!&amp;" - "&amp;'Non-Salary'!#REF!)</f>
        <v>#REF!</v>
      </c>
      <c r="AJ55" s="378" t="e">
        <f>IF('Non-Salary'!#REF!="","",#REF!&amp;" - "&amp;'Non-Salary'!#REF!)</f>
        <v>#REF!</v>
      </c>
      <c r="AK55" s="378" t="e">
        <f>IF('Non-Salary'!#REF!="","",#REF!&amp;" - "&amp;'Non-Salary'!#REF!)</f>
        <v>#REF!</v>
      </c>
      <c r="AL55" s="378" t="e">
        <f>IF('Non-Salary'!E11="","",#REF!&amp;" - "&amp;'Non-Salary'!E11)</f>
        <v>#REF!</v>
      </c>
      <c r="AM55" s="378" t="e">
        <f>IF('Non-Salary'!#REF!="","",#REF!&amp;" - "&amp;'Non-Salary'!#REF!)</f>
        <v>#REF!</v>
      </c>
      <c r="AN55" s="378" t="e">
        <f>IF('Non-Salary'!#REF!="","",#REF!&amp;" - "&amp;'Non-Salary'!#REF!)</f>
        <v>#REF!</v>
      </c>
      <c r="AO55" s="378" t="e">
        <f>IF('Non-Salary'!#REF!="","",#REF!&amp;" - "&amp;'Non-Salary'!#REF!)</f>
        <v>#REF!</v>
      </c>
      <c r="AP55" s="378" t="e">
        <f>IF('Non-Salary'!#REF!="","",#REF!&amp;" - "&amp;'Non-Salary'!#REF!)</f>
        <v>#REF!</v>
      </c>
      <c r="AQ55" s="378" t="e">
        <f>IF('Non-Salary'!F11="","",#REF!&amp;" - "&amp;'Non-Salary'!F11)</f>
        <v>#REF!</v>
      </c>
      <c r="AR55" s="378" t="e">
        <f>IF('Non-Salary'!#REF!="","",#REF!&amp;" - "&amp;'Non-Salary'!#REF!)</f>
        <v>#REF!</v>
      </c>
      <c r="AS55" s="378" t="e">
        <f>IF('Non-Salary'!#REF!="","",#REF!&amp;" - "&amp;'Non-Salary'!#REF!)</f>
        <v>#REF!</v>
      </c>
      <c r="AT55" s="379" t="e">
        <f>IF('Non-Salary'!#REF!="","",#REF!&amp;" - "&amp;'Non-Salary'!#REF!)</f>
        <v>#REF!</v>
      </c>
      <c r="AU55" s="351"/>
      <c r="AV55" s="377" t="e">
        <f>IF('Non-Salary'!#REF!="","",#REF!&amp;" - "&amp;'Non-Salary'!#REF!)</f>
        <v>#REF!</v>
      </c>
      <c r="AW55" s="379" t="e">
        <f>IF('Non-Salary'!G11="","",#REF!&amp;" - "&amp;'Non-Salary'!G11)</f>
        <v>#REF!</v>
      </c>
    </row>
    <row r="56" spans="1:49">
      <c r="A56" s="228"/>
      <c r="B56" s="19" t="e">
        <f>IF(OR(I56="",I56="HS"),'Non-Salary'!#REF!,Assumptions!#REF!)</f>
        <v>#REF!</v>
      </c>
      <c r="C56" s="19" t="s">
        <v>92</v>
      </c>
      <c r="D56" s="20" t="e">
        <f>Assumptions!#REF!</f>
        <v>#REF!</v>
      </c>
      <c r="E56" s="20"/>
      <c r="F56" s="20" t="s">
        <v>41</v>
      </c>
      <c r="G56" s="56" t="s">
        <v>153</v>
      </c>
      <c r="H56" s="869"/>
      <c r="I56" s="317"/>
      <c r="J56" s="117" t="str">
        <f>IF(ISERROR(VLOOKUP(G56,[3]Object!Query_from_cayprod,2,FALSE)),"",VLOOKUP(G56,[3]Object!Query_from_cayprod,2,FALSE))</f>
        <v>REPAIRS AND MAINTENANCE SVCS</v>
      </c>
      <c r="K56" s="83"/>
      <c r="L56" s="164"/>
      <c r="M56" s="229"/>
      <c r="N56" s="9"/>
      <c r="O56" s="290"/>
      <c r="P56" s="291"/>
      <c r="Q56" s="291"/>
      <c r="R56" s="291"/>
      <c r="S56" s="291"/>
      <c r="T56" s="377" t="str">
        <f>IF('Non-Salary'!D12="","",#REF!&amp;" - "&amp;'Non-Salary'!D12)</f>
        <v/>
      </c>
      <c r="U56" s="378" t="e">
        <f>IF('Non-Salary'!#REF!="","",#REF!&amp;" - "&amp;'Non-Salary'!#REF!)</f>
        <v>#REF!</v>
      </c>
      <c r="V56" s="378" t="e">
        <f>IF('Non-Salary'!#REF!="","",#REF!&amp;" - "&amp;'Non-Salary'!#REF!)</f>
        <v>#REF!</v>
      </c>
      <c r="W56" s="378" t="e">
        <f>IF('Non-Salary'!#REF!="","",#REF!&amp;" - "&amp;'Non-Salary'!#REF!)</f>
        <v>#REF!</v>
      </c>
      <c r="X56" s="378" t="e">
        <f>IF('Non-Salary'!#REF!="","",#REF!&amp;" - "&amp;'Non-Salary'!#REF!)</f>
        <v>#REF!</v>
      </c>
      <c r="Y56" s="378" t="e">
        <f>IF('Non-Salary'!#REF!="","",#REF!&amp;" - "&amp;'Non-Salary'!#REF!)</f>
        <v>#REF!</v>
      </c>
      <c r="Z56" s="378" t="e">
        <f>IF('Non-Salary'!#REF!="","",#REF!&amp;" - "&amp;'Non-Salary'!#REF!)</f>
        <v>#REF!</v>
      </c>
      <c r="AA56" s="378" t="e">
        <f>IF('Non-Salary'!#REF!="","",#REF!&amp;" - "&amp;'Non-Salary'!#REF!)</f>
        <v>#REF!</v>
      </c>
      <c r="AB56" s="378" t="e">
        <f>IF('Non-Salary'!#REF!="","",#REF!&amp;" - "&amp;'Non-Salary'!#REF!)</f>
        <v>#REF!</v>
      </c>
      <c r="AC56" s="378" t="e">
        <f>IF('Non-Salary'!#REF!="","",#REF!&amp;" - "&amp;'Non-Salary'!#REF!)</f>
        <v>#REF!</v>
      </c>
      <c r="AD56" s="378" t="e">
        <f>IF('Non-Salary'!#REF!="","",#REF!&amp;" - "&amp;'Non-Salary'!#REF!)</f>
        <v>#REF!</v>
      </c>
      <c r="AE56" s="378" t="e">
        <f>IF('Non-Salary'!#REF!="","",#REF!&amp;" - "&amp;'Non-Salary'!#REF!)</f>
        <v>#REF!</v>
      </c>
      <c r="AF56" s="378" t="e">
        <f>IF('Non-Salary'!#REF!="","",#REF!&amp;" - "&amp;'Non-Salary'!#REF!)</f>
        <v>#REF!</v>
      </c>
      <c r="AG56" s="378" t="e">
        <f>IF('Non-Salary'!#REF!="","",#REF!&amp;" - "&amp;'Non-Salary'!#REF!)</f>
        <v>#REF!</v>
      </c>
      <c r="AH56" s="378" t="e">
        <f>IF('Non-Salary'!#REF!="","",#REF!&amp;" - "&amp;'Non-Salary'!#REF!)</f>
        <v>#REF!</v>
      </c>
      <c r="AI56" s="378" t="e">
        <f>IF('Non-Salary'!#REF!="","",#REF!&amp;" - "&amp;'Non-Salary'!#REF!)</f>
        <v>#REF!</v>
      </c>
      <c r="AJ56" s="378" t="e">
        <f>IF('Non-Salary'!#REF!="","",#REF!&amp;" - "&amp;'Non-Salary'!#REF!)</f>
        <v>#REF!</v>
      </c>
      <c r="AK56" s="378" t="e">
        <f>IF('Non-Salary'!#REF!="","",#REF!&amp;" - "&amp;'Non-Salary'!#REF!)</f>
        <v>#REF!</v>
      </c>
      <c r="AL56" s="378" t="str">
        <f>IF('Non-Salary'!E12="","",#REF!&amp;" - "&amp;'Non-Salary'!E12)</f>
        <v/>
      </c>
      <c r="AM56" s="378" t="e">
        <f>IF('Non-Salary'!#REF!="","",#REF!&amp;" - "&amp;'Non-Salary'!#REF!)</f>
        <v>#REF!</v>
      </c>
      <c r="AN56" s="378" t="e">
        <f>IF('Non-Salary'!#REF!="","",#REF!&amp;" - "&amp;'Non-Salary'!#REF!)</f>
        <v>#REF!</v>
      </c>
      <c r="AO56" s="378" t="e">
        <f>IF('Non-Salary'!#REF!="","",#REF!&amp;" - "&amp;'Non-Salary'!#REF!)</f>
        <v>#REF!</v>
      </c>
      <c r="AP56" s="378" t="e">
        <f>IF('Non-Salary'!#REF!="","",#REF!&amp;" - "&amp;'Non-Salary'!#REF!)</f>
        <v>#REF!</v>
      </c>
      <c r="AQ56" s="378" t="str">
        <f>IF('Non-Salary'!F12="","",#REF!&amp;" - "&amp;'Non-Salary'!F12)</f>
        <v/>
      </c>
      <c r="AR56" s="378" t="e">
        <f>IF('Non-Salary'!#REF!="","",#REF!&amp;" - "&amp;'Non-Salary'!#REF!)</f>
        <v>#REF!</v>
      </c>
      <c r="AS56" s="378" t="e">
        <f>IF('Non-Salary'!#REF!="","",#REF!&amp;" - "&amp;'Non-Salary'!#REF!)</f>
        <v>#REF!</v>
      </c>
      <c r="AT56" s="379" t="e">
        <f>IF('Non-Salary'!#REF!="","",#REF!&amp;" - "&amp;'Non-Salary'!#REF!)</f>
        <v>#REF!</v>
      </c>
      <c r="AU56" s="351"/>
      <c r="AV56" s="377" t="e">
        <f>IF('Non-Salary'!#REF!="","",#REF!&amp;" - "&amp;'Non-Salary'!#REF!)</f>
        <v>#REF!</v>
      </c>
      <c r="AW56" s="379" t="str">
        <f>IF('Non-Salary'!G12="","",#REF!&amp;" - "&amp;'Non-Salary'!G12)</f>
        <v/>
      </c>
    </row>
    <row r="57" spans="1:49">
      <c r="A57" s="228"/>
      <c r="B57" s="19" t="e">
        <f>IF(OR(I57="",I57="HS"),'Non-Salary'!#REF!,Assumptions!#REF!)</f>
        <v>#REF!</v>
      </c>
      <c r="C57" s="19" t="s">
        <v>92</v>
      </c>
      <c r="D57" s="20" t="e">
        <f>Assumptions!#REF!</f>
        <v>#REF!</v>
      </c>
      <c r="E57" s="20"/>
      <c r="F57" s="20" t="s">
        <v>41</v>
      </c>
      <c r="G57" s="56" t="s">
        <v>40</v>
      </c>
      <c r="H57" s="869"/>
      <c r="I57" s="317"/>
      <c r="J57" s="117" t="str">
        <f>IF(ISERROR(VLOOKUP(G57,[3]Object!Query_from_cayprod,2,FALSE)),"",VLOOKUP(G57,[3]Object!Query_from_cayprod,2,FALSE))</f>
        <v>TRAVEL AND REGISTRATION</v>
      </c>
      <c r="K57" s="83"/>
      <c r="L57" s="164"/>
      <c r="M57" s="229"/>
      <c r="N57" s="9"/>
      <c r="O57" s="290"/>
      <c r="P57" s="291"/>
      <c r="Q57" s="291"/>
      <c r="R57" s="291"/>
      <c r="S57" s="291"/>
      <c r="T57" s="377" t="str">
        <f>IF('Non-Salary'!D13="","",#REF!&amp;" - "&amp;'Non-Salary'!D13)</f>
        <v/>
      </c>
      <c r="U57" s="378" t="e">
        <f>IF('Non-Salary'!#REF!="","",#REF!&amp;" - "&amp;'Non-Salary'!#REF!)</f>
        <v>#REF!</v>
      </c>
      <c r="V57" s="378" t="e">
        <f>IF('Non-Salary'!#REF!="","",#REF!&amp;" - "&amp;'Non-Salary'!#REF!)</f>
        <v>#REF!</v>
      </c>
      <c r="W57" s="378" t="e">
        <f>IF('Non-Salary'!#REF!="","",#REF!&amp;" - "&amp;'Non-Salary'!#REF!)</f>
        <v>#REF!</v>
      </c>
      <c r="X57" s="378" t="e">
        <f>IF('Non-Salary'!#REF!="","",#REF!&amp;" - "&amp;'Non-Salary'!#REF!)</f>
        <v>#REF!</v>
      </c>
      <c r="Y57" s="378" t="e">
        <f>IF('Non-Salary'!#REF!="","",#REF!&amp;" - "&amp;'Non-Salary'!#REF!)</f>
        <v>#REF!</v>
      </c>
      <c r="Z57" s="378" t="e">
        <f>IF('Non-Salary'!#REF!="","",#REF!&amp;" - "&amp;'Non-Salary'!#REF!)</f>
        <v>#REF!</v>
      </c>
      <c r="AA57" s="378" t="e">
        <f>IF('Non-Salary'!#REF!="","",#REF!&amp;" - "&amp;'Non-Salary'!#REF!)</f>
        <v>#REF!</v>
      </c>
      <c r="AB57" s="378" t="e">
        <f>IF('Non-Salary'!#REF!="","",#REF!&amp;" - "&amp;'Non-Salary'!#REF!)</f>
        <v>#REF!</v>
      </c>
      <c r="AC57" s="378" t="e">
        <f>IF('Non-Salary'!#REF!="","",#REF!&amp;" - "&amp;'Non-Salary'!#REF!)</f>
        <v>#REF!</v>
      </c>
      <c r="AD57" s="378" t="e">
        <f>IF('Non-Salary'!#REF!="","",#REF!&amp;" - "&amp;'Non-Salary'!#REF!)</f>
        <v>#REF!</v>
      </c>
      <c r="AE57" s="378" t="e">
        <f>IF('Non-Salary'!#REF!="","",#REF!&amp;" - "&amp;'Non-Salary'!#REF!)</f>
        <v>#REF!</v>
      </c>
      <c r="AF57" s="378" t="e">
        <f>IF('Non-Salary'!#REF!="","",#REF!&amp;" - "&amp;'Non-Salary'!#REF!)</f>
        <v>#REF!</v>
      </c>
      <c r="AG57" s="378" t="e">
        <f>IF('Non-Salary'!#REF!="","",#REF!&amp;" - "&amp;'Non-Salary'!#REF!)</f>
        <v>#REF!</v>
      </c>
      <c r="AH57" s="378" t="e">
        <f>IF('Non-Salary'!#REF!="","",#REF!&amp;" - "&amp;'Non-Salary'!#REF!)</f>
        <v>#REF!</v>
      </c>
      <c r="AI57" s="378" t="e">
        <f>IF('Non-Salary'!#REF!="","",#REF!&amp;" - "&amp;'Non-Salary'!#REF!)</f>
        <v>#REF!</v>
      </c>
      <c r="AJ57" s="378" t="e">
        <f>IF('Non-Salary'!#REF!="","",#REF!&amp;" - "&amp;'Non-Salary'!#REF!)</f>
        <v>#REF!</v>
      </c>
      <c r="AK57" s="378" t="e">
        <f>IF('Non-Salary'!#REF!="","",#REF!&amp;" - "&amp;'Non-Salary'!#REF!)</f>
        <v>#REF!</v>
      </c>
      <c r="AL57" s="378" t="str">
        <f>IF('Non-Salary'!E13="","",#REF!&amp;" - "&amp;'Non-Salary'!E13)</f>
        <v/>
      </c>
      <c r="AM57" s="378" t="e">
        <f>IF('Non-Salary'!#REF!="","",#REF!&amp;" - "&amp;'Non-Salary'!#REF!)</f>
        <v>#REF!</v>
      </c>
      <c r="AN57" s="378" t="e">
        <f>IF('Non-Salary'!#REF!="","",#REF!&amp;" - "&amp;'Non-Salary'!#REF!)</f>
        <v>#REF!</v>
      </c>
      <c r="AO57" s="378" t="e">
        <f>IF('Non-Salary'!#REF!="","",#REF!&amp;" - "&amp;'Non-Salary'!#REF!)</f>
        <v>#REF!</v>
      </c>
      <c r="AP57" s="378" t="e">
        <f>IF('Non-Salary'!#REF!="","",#REF!&amp;" - "&amp;'Non-Salary'!#REF!)</f>
        <v>#REF!</v>
      </c>
      <c r="AQ57" s="378" t="str">
        <f>IF('Non-Salary'!F13="","",#REF!&amp;" - "&amp;'Non-Salary'!F13)</f>
        <v/>
      </c>
      <c r="AR57" s="378" t="e">
        <f>IF('Non-Salary'!#REF!="","",#REF!&amp;" - "&amp;'Non-Salary'!#REF!)</f>
        <v>#REF!</v>
      </c>
      <c r="AS57" s="378" t="e">
        <f>IF('Non-Salary'!#REF!="","",#REF!&amp;" - "&amp;'Non-Salary'!#REF!)</f>
        <v>#REF!</v>
      </c>
      <c r="AT57" s="379" t="e">
        <f>IF('Non-Salary'!#REF!="","",#REF!&amp;" - "&amp;'Non-Salary'!#REF!)</f>
        <v>#REF!</v>
      </c>
      <c r="AU57" s="351"/>
      <c r="AV57" s="377" t="e">
        <f>IF('Non-Salary'!#REF!="","",#REF!&amp;" - "&amp;'Non-Salary'!#REF!)</f>
        <v>#REF!</v>
      </c>
      <c r="AW57" s="379" t="str">
        <f>IF('Non-Salary'!G13="","",#REF!&amp;" - "&amp;'Non-Salary'!G13)</f>
        <v/>
      </c>
    </row>
    <row r="58" spans="1:49">
      <c r="A58" s="228"/>
      <c r="B58" s="19" t="e">
        <f>IF(OR(I58="",I58="HS"),'Non-Salary'!#REF!,Assumptions!#REF!)</f>
        <v>#REF!</v>
      </c>
      <c r="C58" s="19" t="s">
        <v>92</v>
      </c>
      <c r="D58" s="20" t="e">
        <f>Assumptions!#REF!</f>
        <v>#REF!</v>
      </c>
      <c r="E58" s="20"/>
      <c r="F58" s="20" t="s">
        <v>41</v>
      </c>
      <c r="G58" s="56" t="s">
        <v>155</v>
      </c>
      <c r="H58" s="869"/>
      <c r="I58" s="317"/>
      <c r="J58" s="117" t="str">
        <f>IF(ISERROR(VLOOKUP(G58,[3]Object!Query_from_cayprod,2,FALSE)),"",VLOOKUP(G58,[3]Object!Query_from_cayprod,2,FALSE))</f>
        <v>OTHER SUPPLIES</v>
      </c>
      <c r="K58" s="83"/>
      <c r="L58" s="164"/>
      <c r="M58" s="229"/>
      <c r="N58" s="9"/>
      <c r="O58" s="290"/>
      <c r="P58" s="291"/>
      <c r="Q58" s="291"/>
      <c r="R58" s="291"/>
      <c r="S58" s="291"/>
      <c r="T58" s="377" t="e">
        <f>IF('Non-Salary'!#REF!="","",#REF!&amp;" - "&amp;'Non-Salary'!#REF!)</f>
        <v>#REF!</v>
      </c>
      <c r="U58" s="378" t="e">
        <f>IF('Non-Salary'!#REF!="","",#REF!&amp;" - "&amp;'Non-Salary'!#REF!)</f>
        <v>#REF!</v>
      </c>
      <c r="V58" s="378" t="e">
        <f>IF('Non-Salary'!#REF!="","",#REF!&amp;" - "&amp;'Non-Salary'!#REF!)</f>
        <v>#REF!</v>
      </c>
      <c r="W58" s="378" t="e">
        <f>IF('Non-Salary'!#REF!="","",#REF!&amp;" - "&amp;'Non-Salary'!#REF!)</f>
        <v>#REF!</v>
      </c>
      <c r="X58" s="378" t="e">
        <f>IF('Non-Salary'!#REF!="","",#REF!&amp;" - "&amp;'Non-Salary'!#REF!)</f>
        <v>#REF!</v>
      </c>
      <c r="Y58" s="378" t="e">
        <f>IF('Non-Salary'!#REF!="","",#REF!&amp;" - "&amp;'Non-Salary'!#REF!)</f>
        <v>#REF!</v>
      </c>
      <c r="Z58" s="378" t="e">
        <f>IF('Non-Salary'!#REF!="","",#REF!&amp;" - "&amp;'Non-Salary'!#REF!)</f>
        <v>#REF!</v>
      </c>
      <c r="AA58" s="378" t="e">
        <f>IF('Non-Salary'!#REF!="","",#REF!&amp;" - "&amp;'Non-Salary'!#REF!)</f>
        <v>#REF!</v>
      </c>
      <c r="AB58" s="378" t="e">
        <f>IF('Non-Salary'!#REF!="","",#REF!&amp;" - "&amp;'Non-Salary'!#REF!)</f>
        <v>#REF!</v>
      </c>
      <c r="AC58" s="378" t="e">
        <f>IF('Non-Salary'!#REF!="","",#REF!&amp;" - "&amp;'Non-Salary'!#REF!)</f>
        <v>#REF!</v>
      </c>
      <c r="AD58" s="378" t="e">
        <f>IF('Non-Salary'!#REF!="","",#REF!&amp;" - "&amp;'Non-Salary'!#REF!)</f>
        <v>#REF!</v>
      </c>
      <c r="AE58" s="378" t="e">
        <f>IF('Non-Salary'!#REF!="","",#REF!&amp;" - "&amp;'Non-Salary'!#REF!)</f>
        <v>#REF!</v>
      </c>
      <c r="AF58" s="378" t="e">
        <f>IF('Non-Salary'!#REF!="","",#REF!&amp;" - "&amp;'Non-Salary'!#REF!)</f>
        <v>#REF!</v>
      </c>
      <c r="AG58" s="378" t="e">
        <f>IF('Non-Salary'!#REF!="","",#REF!&amp;" - "&amp;'Non-Salary'!#REF!)</f>
        <v>#REF!</v>
      </c>
      <c r="AH58" s="378" t="e">
        <f>IF('Non-Salary'!#REF!="","",#REF!&amp;" - "&amp;'Non-Salary'!#REF!)</f>
        <v>#REF!</v>
      </c>
      <c r="AI58" s="378" t="e">
        <f>IF('Non-Salary'!#REF!="","",#REF!&amp;" - "&amp;'Non-Salary'!#REF!)</f>
        <v>#REF!</v>
      </c>
      <c r="AJ58" s="378" t="e">
        <f>IF('Non-Salary'!#REF!="","",#REF!&amp;" - "&amp;'Non-Salary'!#REF!)</f>
        <v>#REF!</v>
      </c>
      <c r="AK58" s="378" t="e">
        <f>IF('Non-Salary'!#REF!="","",#REF!&amp;" - "&amp;'Non-Salary'!#REF!)</f>
        <v>#REF!</v>
      </c>
      <c r="AL58" s="378" t="e">
        <f>IF('Non-Salary'!#REF!="","",#REF!&amp;" - "&amp;'Non-Salary'!#REF!)</f>
        <v>#REF!</v>
      </c>
      <c r="AM58" s="378" t="e">
        <f>IF('Non-Salary'!#REF!="","",#REF!&amp;" - "&amp;'Non-Salary'!#REF!)</f>
        <v>#REF!</v>
      </c>
      <c r="AN58" s="378" t="e">
        <f>IF('Non-Salary'!#REF!="","",#REF!&amp;" - "&amp;'Non-Salary'!#REF!)</f>
        <v>#REF!</v>
      </c>
      <c r="AO58" s="378" t="e">
        <f>IF('Non-Salary'!#REF!="","",#REF!&amp;" - "&amp;'Non-Salary'!#REF!)</f>
        <v>#REF!</v>
      </c>
      <c r="AP58" s="378" t="e">
        <f>IF('Non-Salary'!#REF!="","",#REF!&amp;" - "&amp;'Non-Salary'!#REF!)</f>
        <v>#REF!</v>
      </c>
      <c r="AQ58" s="378" t="e">
        <f>IF('Non-Salary'!#REF!="","",#REF!&amp;" - "&amp;'Non-Salary'!#REF!)</f>
        <v>#REF!</v>
      </c>
      <c r="AR58" s="378" t="e">
        <f>IF('Non-Salary'!#REF!="","",#REF!&amp;" - "&amp;'Non-Salary'!#REF!)</f>
        <v>#REF!</v>
      </c>
      <c r="AS58" s="378" t="e">
        <f>IF('Non-Salary'!#REF!="","",#REF!&amp;" - "&amp;'Non-Salary'!#REF!)</f>
        <v>#REF!</v>
      </c>
      <c r="AT58" s="379" t="e">
        <f>IF('Non-Salary'!#REF!="","",#REF!&amp;" - "&amp;'Non-Salary'!#REF!)</f>
        <v>#REF!</v>
      </c>
      <c r="AU58" s="351"/>
      <c r="AV58" s="377" t="e">
        <f>IF('Non-Salary'!#REF!="","",#REF!&amp;" - "&amp;'Non-Salary'!#REF!)</f>
        <v>#REF!</v>
      </c>
      <c r="AW58" s="379" t="e">
        <f>IF('Non-Salary'!#REF!="","",#REF!&amp;" - "&amp;'Non-Salary'!#REF!)</f>
        <v>#REF!</v>
      </c>
    </row>
    <row r="59" spans="1:49">
      <c r="A59" s="228"/>
      <c r="B59" s="19" t="e">
        <f>IF(OR(I59="",I59="HS"),'Non-Salary'!#REF!,Assumptions!#REF!)</f>
        <v>#REF!</v>
      </c>
      <c r="C59" s="19" t="s">
        <v>92</v>
      </c>
      <c r="D59" s="20" t="e">
        <f>Assumptions!#REF!</f>
        <v>#REF!</v>
      </c>
      <c r="E59" s="20"/>
      <c r="F59" s="20" t="s">
        <v>41</v>
      </c>
      <c r="G59" s="56" t="s">
        <v>154</v>
      </c>
      <c r="H59" s="869"/>
      <c r="I59" s="317"/>
      <c r="J59" s="117" t="str">
        <f>IF(ISERROR(VLOOKUP(G59,[3]Object!Query_from_cayprod,2,FALSE)),"",VLOOKUP(G59,[3]Object!Query_from_cayprod,2,FALSE))</f>
        <v>OTHER PURCHASED SERVICES</v>
      </c>
      <c r="K59" s="83"/>
      <c r="L59" s="164"/>
      <c r="M59" s="229"/>
      <c r="N59" s="9"/>
      <c r="O59" s="290"/>
      <c r="P59" s="291"/>
      <c r="Q59" s="291"/>
      <c r="R59" s="291"/>
      <c r="S59" s="291"/>
      <c r="T59" s="377" t="e">
        <f>IF('Non-Salary'!#REF!="","",#REF!&amp;" - "&amp;'Non-Salary'!#REF!)</f>
        <v>#REF!</v>
      </c>
      <c r="U59" s="378" t="e">
        <f>IF('Non-Salary'!#REF!="","",#REF!&amp;" - "&amp;'Non-Salary'!#REF!)</f>
        <v>#REF!</v>
      </c>
      <c r="V59" s="378" t="e">
        <f>IF('Non-Salary'!#REF!="","",#REF!&amp;" - "&amp;'Non-Salary'!#REF!)</f>
        <v>#REF!</v>
      </c>
      <c r="W59" s="378" t="e">
        <f>IF('Non-Salary'!#REF!="","",#REF!&amp;" - "&amp;'Non-Salary'!#REF!)</f>
        <v>#REF!</v>
      </c>
      <c r="X59" s="378" t="e">
        <f>IF('Non-Salary'!#REF!="","",#REF!&amp;" - "&amp;'Non-Salary'!#REF!)</f>
        <v>#REF!</v>
      </c>
      <c r="Y59" s="378" t="e">
        <f>IF('Non-Salary'!#REF!="","",#REF!&amp;" - "&amp;'Non-Salary'!#REF!)</f>
        <v>#REF!</v>
      </c>
      <c r="Z59" s="378" t="e">
        <f>IF('Non-Salary'!#REF!="","",#REF!&amp;" - "&amp;'Non-Salary'!#REF!)</f>
        <v>#REF!</v>
      </c>
      <c r="AA59" s="378" t="e">
        <f>IF('Non-Salary'!#REF!="","",#REF!&amp;" - "&amp;'Non-Salary'!#REF!)</f>
        <v>#REF!</v>
      </c>
      <c r="AB59" s="378" t="e">
        <f>IF('Non-Salary'!#REF!="","",#REF!&amp;" - "&amp;'Non-Salary'!#REF!)</f>
        <v>#REF!</v>
      </c>
      <c r="AC59" s="378" t="e">
        <f>IF('Non-Salary'!#REF!="","",#REF!&amp;" - "&amp;'Non-Salary'!#REF!)</f>
        <v>#REF!</v>
      </c>
      <c r="AD59" s="378" t="e">
        <f>IF('Non-Salary'!#REF!="","",#REF!&amp;" - "&amp;'Non-Salary'!#REF!)</f>
        <v>#REF!</v>
      </c>
      <c r="AE59" s="378" t="e">
        <f>IF('Non-Salary'!#REF!="","",#REF!&amp;" - "&amp;'Non-Salary'!#REF!)</f>
        <v>#REF!</v>
      </c>
      <c r="AF59" s="378" t="e">
        <f>IF('Non-Salary'!#REF!="","",#REF!&amp;" - "&amp;'Non-Salary'!#REF!)</f>
        <v>#REF!</v>
      </c>
      <c r="AG59" s="378" t="e">
        <f>IF('Non-Salary'!#REF!="","",#REF!&amp;" - "&amp;'Non-Salary'!#REF!)</f>
        <v>#REF!</v>
      </c>
      <c r="AH59" s="378" t="e">
        <f>IF('Non-Salary'!#REF!="","",#REF!&amp;" - "&amp;'Non-Salary'!#REF!)</f>
        <v>#REF!</v>
      </c>
      <c r="AI59" s="378" t="e">
        <f>IF('Non-Salary'!#REF!="","",#REF!&amp;" - "&amp;'Non-Salary'!#REF!)</f>
        <v>#REF!</v>
      </c>
      <c r="AJ59" s="378" t="e">
        <f>IF('Non-Salary'!#REF!="","",#REF!&amp;" - "&amp;'Non-Salary'!#REF!)</f>
        <v>#REF!</v>
      </c>
      <c r="AK59" s="378" t="e">
        <f>IF('Non-Salary'!#REF!="","",#REF!&amp;" - "&amp;'Non-Salary'!#REF!)</f>
        <v>#REF!</v>
      </c>
      <c r="AL59" s="378" t="e">
        <f>IF('Non-Salary'!#REF!="","",#REF!&amp;" - "&amp;'Non-Salary'!#REF!)</f>
        <v>#REF!</v>
      </c>
      <c r="AM59" s="378" t="e">
        <f>IF('Non-Salary'!#REF!="","",#REF!&amp;" - "&amp;'Non-Salary'!#REF!)</f>
        <v>#REF!</v>
      </c>
      <c r="AN59" s="378" t="e">
        <f>IF('Non-Salary'!#REF!="","",#REF!&amp;" - "&amp;'Non-Salary'!#REF!)</f>
        <v>#REF!</v>
      </c>
      <c r="AO59" s="378" t="e">
        <f>IF('Non-Salary'!#REF!="","",#REF!&amp;" - "&amp;'Non-Salary'!#REF!)</f>
        <v>#REF!</v>
      </c>
      <c r="AP59" s="378" t="e">
        <f>IF('Non-Salary'!#REF!="","",#REF!&amp;" - "&amp;'Non-Salary'!#REF!)</f>
        <v>#REF!</v>
      </c>
      <c r="AQ59" s="378" t="e">
        <f>IF('Non-Salary'!#REF!="","",#REF!&amp;" - "&amp;'Non-Salary'!#REF!)</f>
        <v>#REF!</v>
      </c>
      <c r="AR59" s="378" t="e">
        <f>IF('Non-Salary'!#REF!="","",#REF!&amp;" - "&amp;'Non-Salary'!#REF!)</f>
        <v>#REF!</v>
      </c>
      <c r="AS59" s="378" t="e">
        <f>IF('Non-Salary'!#REF!="","",#REF!&amp;" - "&amp;'Non-Salary'!#REF!)</f>
        <v>#REF!</v>
      </c>
      <c r="AT59" s="379" t="e">
        <f>IF('Non-Salary'!#REF!="","",#REF!&amp;" - "&amp;'Non-Salary'!#REF!)</f>
        <v>#REF!</v>
      </c>
      <c r="AU59" s="351"/>
      <c r="AV59" s="377" t="e">
        <f>IF('Non-Salary'!#REF!="","",#REF!&amp;" - "&amp;'Non-Salary'!#REF!)</f>
        <v>#REF!</v>
      </c>
      <c r="AW59" s="379" t="e">
        <f>IF('Non-Salary'!#REF!="","",#REF!&amp;" - "&amp;'Non-Salary'!#REF!)</f>
        <v>#REF!</v>
      </c>
    </row>
    <row r="60" spans="1:49">
      <c r="A60" s="228"/>
      <c r="B60" s="19" t="e">
        <f>IF(OR(I60="",I60="HS"),'Non-Salary'!#REF!,Assumptions!#REF!)</f>
        <v>#REF!</v>
      </c>
      <c r="C60" s="19" t="s">
        <v>92</v>
      </c>
      <c r="D60" s="20" t="e">
        <f>Assumptions!#REF!</f>
        <v>#REF!</v>
      </c>
      <c r="E60" s="20"/>
      <c r="F60" s="20" t="s">
        <v>41</v>
      </c>
      <c r="G60" s="56" t="s">
        <v>161</v>
      </c>
      <c r="H60" s="869"/>
      <c r="I60" s="317"/>
      <c r="J60" s="118" t="str">
        <f>IF(ISERROR(VLOOKUP(G60,[3]Object!Query_from_cayprod,2,FALSE)),"",VLOOKUP(G60,[3]Object!Query_from_cayprod,2,FALSE))</f>
        <v>DUES AND FEES</v>
      </c>
      <c r="K60" s="85"/>
      <c r="L60" s="164"/>
      <c r="M60" s="229"/>
      <c r="N60" s="9"/>
      <c r="O60" s="290"/>
      <c r="P60" s="291"/>
      <c r="Q60" s="291"/>
      <c r="R60" s="291"/>
      <c r="S60" s="291"/>
      <c r="T60" s="377" t="str">
        <f>IF('Non-Salary'!D14="","",#REF!&amp;" - "&amp;'Non-Salary'!D14)</f>
        <v/>
      </c>
      <c r="U60" s="378" t="e">
        <f>IF('Non-Salary'!#REF!="","",#REF!&amp;" - "&amp;'Non-Salary'!#REF!)</f>
        <v>#REF!</v>
      </c>
      <c r="V60" s="378" t="e">
        <f>IF('Non-Salary'!#REF!="","",#REF!&amp;" - "&amp;'Non-Salary'!#REF!)</f>
        <v>#REF!</v>
      </c>
      <c r="W60" s="378" t="e">
        <f>IF('Non-Salary'!#REF!="","",#REF!&amp;" - "&amp;'Non-Salary'!#REF!)</f>
        <v>#REF!</v>
      </c>
      <c r="X60" s="378" t="e">
        <f>IF('Non-Salary'!#REF!="","",#REF!&amp;" - "&amp;'Non-Salary'!#REF!)</f>
        <v>#REF!</v>
      </c>
      <c r="Y60" s="378" t="e">
        <f>IF('Non-Salary'!#REF!="","",#REF!&amp;" - "&amp;'Non-Salary'!#REF!)</f>
        <v>#REF!</v>
      </c>
      <c r="Z60" s="378" t="e">
        <f>IF('Non-Salary'!#REF!="","",#REF!&amp;" - "&amp;'Non-Salary'!#REF!)</f>
        <v>#REF!</v>
      </c>
      <c r="AA60" s="378" t="e">
        <f>IF('Non-Salary'!#REF!="","",#REF!&amp;" - "&amp;'Non-Salary'!#REF!)</f>
        <v>#REF!</v>
      </c>
      <c r="AB60" s="378" t="e">
        <f>IF('Non-Salary'!#REF!="","",#REF!&amp;" - "&amp;'Non-Salary'!#REF!)</f>
        <v>#REF!</v>
      </c>
      <c r="AC60" s="378" t="e">
        <f>IF('Non-Salary'!#REF!="","",#REF!&amp;" - "&amp;'Non-Salary'!#REF!)</f>
        <v>#REF!</v>
      </c>
      <c r="AD60" s="378" t="e">
        <f>IF('Non-Salary'!#REF!="","",#REF!&amp;" - "&amp;'Non-Salary'!#REF!)</f>
        <v>#REF!</v>
      </c>
      <c r="AE60" s="378" t="e">
        <f>IF('Non-Salary'!#REF!="","",#REF!&amp;" - "&amp;'Non-Salary'!#REF!)</f>
        <v>#REF!</v>
      </c>
      <c r="AF60" s="378" t="e">
        <f>IF('Non-Salary'!#REF!="","",#REF!&amp;" - "&amp;'Non-Salary'!#REF!)</f>
        <v>#REF!</v>
      </c>
      <c r="AG60" s="378" t="e">
        <f>IF('Non-Salary'!#REF!="","",#REF!&amp;" - "&amp;'Non-Salary'!#REF!)</f>
        <v>#REF!</v>
      </c>
      <c r="AH60" s="378" t="e">
        <f>IF('Non-Salary'!#REF!="","",#REF!&amp;" - "&amp;'Non-Salary'!#REF!)</f>
        <v>#REF!</v>
      </c>
      <c r="AI60" s="378" t="e">
        <f>IF('Non-Salary'!#REF!="","",#REF!&amp;" - "&amp;'Non-Salary'!#REF!)</f>
        <v>#REF!</v>
      </c>
      <c r="AJ60" s="378" t="e">
        <f>IF('Non-Salary'!#REF!="","",#REF!&amp;" - "&amp;'Non-Salary'!#REF!)</f>
        <v>#REF!</v>
      </c>
      <c r="AK60" s="378" t="e">
        <f>IF('Non-Salary'!#REF!="","",#REF!&amp;" - "&amp;'Non-Salary'!#REF!)</f>
        <v>#REF!</v>
      </c>
      <c r="AL60" s="378" t="str">
        <f>IF('Non-Salary'!E14="","",#REF!&amp;" - "&amp;'Non-Salary'!E14)</f>
        <v/>
      </c>
      <c r="AM60" s="378" t="e">
        <f>IF('Non-Salary'!#REF!="","",#REF!&amp;" - "&amp;'Non-Salary'!#REF!)</f>
        <v>#REF!</v>
      </c>
      <c r="AN60" s="378" t="e">
        <f>IF('Non-Salary'!#REF!="","",#REF!&amp;" - "&amp;'Non-Salary'!#REF!)</f>
        <v>#REF!</v>
      </c>
      <c r="AO60" s="378" t="e">
        <f>IF('Non-Salary'!#REF!="","",#REF!&amp;" - "&amp;'Non-Salary'!#REF!)</f>
        <v>#REF!</v>
      </c>
      <c r="AP60" s="378" t="e">
        <f>IF('Non-Salary'!#REF!="","",#REF!&amp;" - "&amp;'Non-Salary'!#REF!)</f>
        <v>#REF!</v>
      </c>
      <c r="AQ60" s="378" t="str">
        <f>IF('Non-Salary'!F14="","",#REF!&amp;" - "&amp;'Non-Salary'!F14)</f>
        <v/>
      </c>
      <c r="AR60" s="378" t="e">
        <f>IF('Non-Salary'!#REF!="","",#REF!&amp;" - "&amp;'Non-Salary'!#REF!)</f>
        <v>#REF!</v>
      </c>
      <c r="AS60" s="378" t="e">
        <f>IF('Non-Salary'!#REF!="","",#REF!&amp;" - "&amp;'Non-Salary'!#REF!)</f>
        <v>#REF!</v>
      </c>
      <c r="AT60" s="379" t="e">
        <f>IF('Non-Salary'!#REF!="","",#REF!&amp;" - "&amp;'Non-Salary'!#REF!)</f>
        <v>#REF!</v>
      </c>
      <c r="AU60" s="351"/>
      <c r="AV60" s="377" t="e">
        <f>IF('Non-Salary'!#REF!="","",#REF!&amp;" - "&amp;'Non-Salary'!#REF!)</f>
        <v>#REF!</v>
      </c>
      <c r="AW60" s="379" t="str">
        <f>IF('Non-Salary'!G14="","",#REF!&amp;" - "&amp;'Non-Salary'!G14)</f>
        <v/>
      </c>
    </row>
    <row r="61" spans="1:49" ht="13.5" thickBot="1">
      <c r="A61" s="228"/>
      <c r="B61" s="19" t="e">
        <f>IF(OR(I61="",I61="HS"),'Non-Salary'!#REF!,Assumptions!#REF!)</f>
        <v>#REF!</v>
      </c>
      <c r="C61" s="19" t="s">
        <v>92</v>
      </c>
      <c r="D61" s="20" t="e">
        <f>Assumptions!#REF!</f>
        <v>#REF!</v>
      </c>
      <c r="E61" s="20"/>
      <c r="F61" s="20" t="s">
        <v>41</v>
      </c>
      <c r="G61" s="56" t="s">
        <v>1</v>
      </c>
      <c r="H61" s="869"/>
      <c r="I61" s="317"/>
      <c r="J61" s="84" t="str">
        <f>IF(ISERROR(VLOOKUP(G61,[3]Object!Query_from_cayprod,2,FALSE)),"",VLOOKUP(G61,[3]Object!Query_from_cayprod,2,FALSE))</f>
        <v>ENROLLMENT HOLDING</v>
      </c>
      <c r="K61" s="85"/>
      <c r="L61" s="164"/>
      <c r="M61" s="229"/>
      <c r="N61" s="9"/>
      <c r="O61" s="290"/>
      <c r="P61" s="291"/>
      <c r="Q61" s="291"/>
      <c r="R61" s="291"/>
      <c r="S61" s="291"/>
      <c r="T61" s="377" t="e">
        <f>IF('Non-Salary'!D15="","",#REF!&amp;" - "&amp;'Non-Salary'!D15)</f>
        <v>#REF!</v>
      </c>
      <c r="U61" s="378" t="e">
        <f>IF('Non-Salary'!#REF!="","",#REF!&amp;" - "&amp;'Non-Salary'!#REF!)</f>
        <v>#REF!</v>
      </c>
      <c r="V61" s="378" t="e">
        <f>IF('Non-Salary'!#REF!="","",#REF!&amp;" - "&amp;'Non-Salary'!#REF!)</f>
        <v>#REF!</v>
      </c>
      <c r="W61" s="378" t="e">
        <f>IF('Non-Salary'!#REF!="","",#REF!&amp;" - "&amp;'Non-Salary'!#REF!)</f>
        <v>#REF!</v>
      </c>
      <c r="X61" s="378" t="e">
        <f>IF('Non-Salary'!#REF!="","",#REF!&amp;" - "&amp;'Non-Salary'!#REF!)</f>
        <v>#REF!</v>
      </c>
      <c r="Y61" s="378" t="e">
        <f>IF('Non-Salary'!#REF!="","",#REF!&amp;" - "&amp;'Non-Salary'!#REF!)</f>
        <v>#REF!</v>
      </c>
      <c r="Z61" s="378" t="e">
        <f>IF('Non-Salary'!#REF!="","",#REF!&amp;" - "&amp;'Non-Salary'!#REF!)</f>
        <v>#REF!</v>
      </c>
      <c r="AA61" s="378" t="e">
        <f>IF('Non-Salary'!#REF!="","",#REF!&amp;" - "&amp;'Non-Salary'!#REF!)</f>
        <v>#REF!</v>
      </c>
      <c r="AB61" s="378" t="e">
        <f>IF('Non-Salary'!#REF!="","",#REF!&amp;" - "&amp;'Non-Salary'!#REF!)</f>
        <v>#REF!</v>
      </c>
      <c r="AC61" s="378" t="e">
        <f>IF('Non-Salary'!#REF!="","",#REF!&amp;" - "&amp;'Non-Salary'!#REF!)</f>
        <v>#REF!</v>
      </c>
      <c r="AD61" s="378" t="e">
        <f>IF('Non-Salary'!#REF!="","",#REF!&amp;" - "&amp;'Non-Salary'!#REF!)</f>
        <v>#REF!</v>
      </c>
      <c r="AE61" s="378" t="e">
        <f>IF('Non-Salary'!#REF!="","",#REF!&amp;" - "&amp;'Non-Salary'!#REF!)</f>
        <v>#REF!</v>
      </c>
      <c r="AF61" s="378" t="e">
        <f>IF('Non-Salary'!#REF!="","",#REF!&amp;" - "&amp;'Non-Salary'!#REF!)</f>
        <v>#REF!</v>
      </c>
      <c r="AG61" s="378" t="e">
        <f>IF('Non-Salary'!#REF!="","",#REF!&amp;" - "&amp;'Non-Salary'!#REF!)</f>
        <v>#REF!</v>
      </c>
      <c r="AH61" s="378" t="e">
        <f>IF('Non-Salary'!#REF!="","",#REF!&amp;" - "&amp;'Non-Salary'!#REF!)</f>
        <v>#REF!</v>
      </c>
      <c r="AI61" s="378" t="e">
        <f>IF('Non-Salary'!#REF!="","",#REF!&amp;" - "&amp;'Non-Salary'!#REF!)</f>
        <v>#REF!</v>
      </c>
      <c r="AJ61" s="378" t="e">
        <f>IF('Non-Salary'!#REF!="","",#REF!&amp;" - "&amp;'Non-Salary'!#REF!)</f>
        <v>#REF!</v>
      </c>
      <c r="AK61" s="378" t="e">
        <f>IF('Non-Salary'!#REF!="","",#REF!&amp;" - "&amp;'Non-Salary'!#REF!)</f>
        <v>#REF!</v>
      </c>
      <c r="AL61" s="378" t="e">
        <f>IF('Non-Salary'!E15="","",#REF!&amp;" - "&amp;'Non-Salary'!E15)</f>
        <v>#REF!</v>
      </c>
      <c r="AM61" s="378" t="e">
        <f>IF('Non-Salary'!#REF!="","",#REF!&amp;" - "&amp;'Non-Salary'!#REF!)</f>
        <v>#REF!</v>
      </c>
      <c r="AN61" s="378" t="e">
        <f>IF('Non-Salary'!#REF!="","",#REF!&amp;" - "&amp;'Non-Salary'!#REF!)</f>
        <v>#REF!</v>
      </c>
      <c r="AO61" s="378" t="e">
        <f>IF('Non-Salary'!#REF!="","",#REF!&amp;" - "&amp;'Non-Salary'!#REF!)</f>
        <v>#REF!</v>
      </c>
      <c r="AP61" s="378" t="e">
        <f>IF('Non-Salary'!#REF!="","",#REF!&amp;" - "&amp;'Non-Salary'!#REF!)</f>
        <v>#REF!</v>
      </c>
      <c r="AQ61" s="378" t="e">
        <f>IF('Non-Salary'!F15="","",#REF!&amp;" - "&amp;'Non-Salary'!F15)</f>
        <v>#REF!</v>
      </c>
      <c r="AR61" s="378" t="e">
        <f>IF('Non-Salary'!#REF!="","",#REF!&amp;" - "&amp;'Non-Salary'!#REF!)</f>
        <v>#REF!</v>
      </c>
      <c r="AS61" s="378" t="e">
        <f>IF('Non-Salary'!#REF!="","",#REF!&amp;" - "&amp;'Non-Salary'!#REF!)</f>
        <v>#REF!</v>
      </c>
      <c r="AT61" s="379" t="e">
        <f>IF('Non-Salary'!#REF!="","",#REF!&amp;" - "&amp;'Non-Salary'!#REF!)</f>
        <v>#REF!</v>
      </c>
      <c r="AU61" s="351"/>
      <c r="AV61" s="377" t="e">
        <f>IF('Non-Salary'!#REF!="","",#REF!&amp;" - "&amp;'Non-Salary'!#REF!)</f>
        <v>#REF!</v>
      </c>
      <c r="AW61" s="379" t="e">
        <f>IF('Non-Salary'!G15="","",#REF!&amp;" - "&amp;'Non-Salary'!G15)</f>
        <v>#REF!</v>
      </c>
    </row>
    <row r="62" spans="1:49" outlineLevel="1">
      <c r="A62" s="219"/>
      <c r="B62" s="50" t="e">
        <f>IF(OR(I62="",I62="HS"),'Non-Salary'!#REF!,Assumptions!#REF!)</f>
        <v>#REF!</v>
      </c>
      <c r="C62" s="50" t="s">
        <v>92</v>
      </c>
      <c r="D62" s="51" t="e">
        <f>Assumptions!#REF!</f>
        <v>#REF!</v>
      </c>
      <c r="E62" s="51"/>
      <c r="F62" s="51" t="s">
        <v>41</v>
      </c>
      <c r="G62" s="55" t="s">
        <v>42</v>
      </c>
      <c r="H62" s="869"/>
      <c r="I62" s="318"/>
      <c r="J62" s="80" t="str">
        <f>IF(ISERROR(VLOOKUP(G62,[3]Object!Query_from_cayprod,2,FALSE)),"",VLOOKUP(G62,[3]Object!Query_from_cayprod,2,FALSE))</f>
        <v>GENERAL SUPPLIES</v>
      </c>
      <c r="K62" s="81"/>
      <c r="L62" s="164"/>
      <c r="M62" s="274"/>
      <c r="N62" s="9"/>
      <c r="O62" s="290"/>
      <c r="P62" s="291"/>
      <c r="Q62" s="291"/>
      <c r="R62" s="291"/>
      <c r="S62" s="291"/>
      <c r="T62" s="377" t="e">
        <f>IF('Non-Salary'!#REF!="","",#REF!&amp;" - "&amp;'Non-Salary'!#REF!)</f>
        <v>#REF!</v>
      </c>
      <c r="U62" s="378" t="e">
        <f>IF('Non-Salary'!#REF!="","",#REF!&amp;" - "&amp;'Non-Salary'!#REF!)</f>
        <v>#REF!</v>
      </c>
      <c r="V62" s="378" t="e">
        <f>IF('Non-Salary'!#REF!="","",#REF!&amp;" - "&amp;'Non-Salary'!#REF!)</f>
        <v>#REF!</v>
      </c>
      <c r="W62" s="378" t="e">
        <f>IF('Non-Salary'!#REF!="","",#REF!&amp;" - "&amp;'Non-Salary'!#REF!)</f>
        <v>#REF!</v>
      </c>
      <c r="X62" s="378" t="e">
        <f>IF('Non-Salary'!#REF!="","",#REF!&amp;" - "&amp;'Non-Salary'!#REF!)</f>
        <v>#REF!</v>
      </c>
      <c r="Y62" s="378" t="e">
        <f>IF('Non-Salary'!#REF!="","",#REF!&amp;" - "&amp;'Non-Salary'!#REF!)</f>
        <v>#REF!</v>
      </c>
      <c r="Z62" s="378" t="e">
        <f>IF('Non-Salary'!#REF!="","",#REF!&amp;" - "&amp;'Non-Salary'!#REF!)</f>
        <v>#REF!</v>
      </c>
      <c r="AA62" s="378" t="e">
        <f>IF('Non-Salary'!#REF!="","",#REF!&amp;" - "&amp;'Non-Salary'!#REF!)</f>
        <v>#REF!</v>
      </c>
      <c r="AB62" s="378" t="e">
        <f>IF('Non-Salary'!#REF!="","",#REF!&amp;" - "&amp;'Non-Salary'!#REF!)</f>
        <v>#REF!</v>
      </c>
      <c r="AC62" s="378" t="e">
        <f>IF('Non-Salary'!#REF!="","",#REF!&amp;" - "&amp;'Non-Salary'!#REF!)</f>
        <v>#REF!</v>
      </c>
      <c r="AD62" s="378" t="e">
        <f>IF('Non-Salary'!#REF!="","",#REF!&amp;" - "&amp;'Non-Salary'!#REF!)</f>
        <v>#REF!</v>
      </c>
      <c r="AE62" s="378" t="e">
        <f>IF('Non-Salary'!#REF!="","",#REF!&amp;" - "&amp;'Non-Salary'!#REF!)</f>
        <v>#REF!</v>
      </c>
      <c r="AF62" s="378" t="e">
        <f>IF('Non-Salary'!#REF!="","",#REF!&amp;" - "&amp;'Non-Salary'!#REF!)</f>
        <v>#REF!</v>
      </c>
      <c r="AG62" s="378" t="e">
        <f>IF('Non-Salary'!#REF!="","",#REF!&amp;" - "&amp;'Non-Salary'!#REF!)</f>
        <v>#REF!</v>
      </c>
      <c r="AH62" s="378" t="e">
        <f>IF('Non-Salary'!#REF!="","",#REF!&amp;" - "&amp;'Non-Salary'!#REF!)</f>
        <v>#REF!</v>
      </c>
      <c r="AI62" s="378" t="e">
        <f>IF('Non-Salary'!#REF!="","",#REF!&amp;" - "&amp;'Non-Salary'!#REF!)</f>
        <v>#REF!</v>
      </c>
      <c r="AJ62" s="378" t="e">
        <f>IF('Non-Salary'!#REF!="","",#REF!&amp;" - "&amp;'Non-Salary'!#REF!)</f>
        <v>#REF!</v>
      </c>
      <c r="AK62" s="378" t="e">
        <f>IF('Non-Salary'!#REF!="","",#REF!&amp;" - "&amp;'Non-Salary'!#REF!)</f>
        <v>#REF!</v>
      </c>
      <c r="AL62" s="378" t="e">
        <f>IF('Non-Salary'!#REF!="","",#REF!&amp;" - "&amp;'Non-Salary'!#REF!)</f>
        <v>#REF!</v>
      </c>
      <c r="AM62" s="378" t="e">
        <f>IF('Non-Salary'!#REF!="","",#REF!&amp;" - "&amp;'Non-Salary'!#REF!)</f>
        <v>#REF!</v>
      </c>
      <c r="AN62" s="378" t="e">
        <f>IF('Non-Salary'!#REF!="","",#REF!&amp;" - "&amp;'Non-Salary'!#REF!)</f>
        <v>#REF!</v>
      </c>
      <c r="AO62" s="378" t="e">
        <f>IF('Non-Salary'!#REF!="","",#REF!&amp;" - "&amp;'Non-Salary'!#REF!)</f>
        <v>#REF!</v>
      </c>
      <c r="AP62" s="378" t="e">
        <f>IF('Non-Salary'!#REF!="","",#REF!&amp;" - "&amp;'Non-Salary'!#REF!)</f>
        <v>#REF!</v>
      </c>
      <c r="AQ62" s="378" t="e">
        <f>IF('Non-Salary'!#REF!="","",#REF!&amp;" - "&amp;'Non-Salary'!#REF!)</f>
        <v>#REF!</v>
      </c>
      <c r="AR62" s="378" t="e">
        <f>IF('Non-Salary'!#REF!="","",#REF!&amp;" - "&amp;'Non-Salary'!#REF!)</f>
        <v>#REF!</v>
      </c>
      <c r="AS62" s="378" t="e">
        <f>IF('Non-Salary'!#REF!="","",#REF!&amp;" - "&amp;'Non-Salary'!#REF!)</f>
        <v>#REF!</v>
      </c>
      <c r="AT62" s="379" t="e">
        <f>IF('Non-Salary'!#REF!="","",#REF!&amp;" - "&amp;'Non-Salary'!#REF!)</f>
        <v>#REF!</v>
      </c>
      <c r="AU62" s="351"/>
      <c r="AV62" s="377" t="e">
        <f>IF('Non-Salary'!#REF!="","",#REF!&amp;" - "&amp;'Non-Salary'!#REF!)</f>
        <v>#REF!</v>
      </c>
      <c r="AW62" s="379" t="e">
        <f>IF('Non-Salary'!#REF!="","",#REF!&amp;" - "&amp;'Non-Salary'!#REF!)</f>
        <v>#REF!</v>
      </c>
    </row>
    <row r="63" spans="1:49" outlineLevel="1">
      <c r="A63" s="228"/>
      <c r="B63" s="19" t="e">
        <f>IF(OR(I63="",I63="HS"),'Non-Salary'!#REF!,Assumptions!#REF!)</f>
        <v>#REF!</v>
      </c>
      <c r="C63" s="57" t="s">
        <v>14</v>
      </c>
      <c r="D63" s="20" t="s">
        <v>15</v>
      </c>
      <c r="E63" s="20"/>
      <c r="F63" s="20" t="s">
        <v>41</v>
      </c>
      <c r="G63" s="56" t="s">
        <v>42</v>
      </c>
      <c r="H63" s="869"/>
      <c r="I63" s="317"/>
      <c r="J63" s="82" t="str">
        <f>CONCATENATE("LIBRARY",IF(ISERROR(VLOOKUP(G63,[3]Object!Query_from_cayprod,2,FALSE)),"",VLOOKUP(G63,[3]Object!Query_from_cayprod,2,FALSE)))</f>
        <v>LIBRARYGENERAL SUPPLIES</v>
      </c>
      <c r="K63" s="83"/>
      <c r="L63" s="164"/>
      <c r="M63" s="229"/>
      <c r="N63" s="9"/>
      <c r="O63" s="290"/>
      <c r="P63" s="291"/>
      <c r="Q63" s="291"/>
      <c r="R63" s="291"/>
      <c r="S63" s="291"/>
      <c r="T63" s="377" t="e">
        <f>IF('Non-Salary'!#REF!="","",#REF!&amp;" - "&amp;'Non-Salary'!#REF!)</f>
        <v>#REF!</v>
      </c>
      <c r="U63" s="378" t="e">
        <f>IF('Non-Salary'!#REF!="","",#REF!&amp;" - "&amp;'Non-Salary'!#REF!)</f>
        <v>#REF!</v>
      </c>
      <c r="V63" s="378" t="e">
        <f>IF('Non-Salary'!#REF!="","",#REF!&amp;" - "&amp;'Non-Salary'!#REF!)</f>
        <v>#REF!</v>
      </c>
      <c r="W63" s="378" t="e">
        <f>IF('Non-Salary'!#REF!="","",#REF!&amp;" - "&amp;'Non-Salary'!#REF!)</f>
        <v>#REF!</v>
      </c>
      <c r="X63" s="378" t="e">
        <f>IF('Non-Salary'!#REF!="","",#REF!&amp;" - "&amp;'Non-Salary'!#REF!)</f>
        <v>#REF!</v>
      </c>
      <c r="Y63" s="378" t="e">
        <f>IF('Non-Salary'!#REF!="","",#REF!&amp;" - "&amp;'Non-Salary'!#REF!)</f>
        <v>#REF!</v>
      </c>
      <c r="Z63" s="378" t="e">
        <f>IF('Non-Salary'!#REF!="","",#REF!&amp;" - "&amp;'Non-Salary'!#REF!)</f>
        <v>#REF!</v>
      </c>
      <c r="AA63" s="378" t="e">
        <f>IF('Non-Salary'!#REF!="","",#REF!&amp;" - "&amp;'Non-Salary'!#REF!)</f>
        <v>#REF!</v>
      </c>
      <c r="AB63" s="378" t="e">
        <f>IF('Non-Salary'!#REF!="","",#REF!&amp;" - "&amp;'Non-Salary'!#REF!)</f>
        <v>#REF!</v>
      </c>
      <c r="AC63" s="378" t="e">
        <f>IF('Non-Salary'!#REF!="","",#REF!&amp;" - "&amp;'Non-Salary'!#REF!)</f>
        <v>#REF!</v>
      </c>
      <c r="AD63" s="378" t="e">
        <f>IF('Non-Salary'!#REF!="","",#REF!&amp;" - "&amp;'Non-Salary'!#REF!)</f>
        <v>#REF!</v>
      </c>
      <c r="AE63" s="378" t="e">
        <f>IF('Non-Salary'!#REF!="","",#REF!&amp;" - "&amp;'Non-Salary'!#REF!)</f>
        <v>#REF!</v>
      </c>
      <c r="AF63" s="378" t="e">
        <f>IF('Non-Salary'!#REF!="","",#REF!&amp;" - "&amp;'Non-Salary'!#REF!)</f>
        <v>#REF!</v>
      </c>
      <c r="AG63" s="378" t="e">
        <f>IF('Non-Salary'!#REF!="","",#REF!&amp;" - "&amp;'Non-Salary'!#REF!)</f>
        <v>#REF!</v>
      </c>
      <c r="AH63" s="378" t="e">
        <f>IF('Non-Salary'!#REF!="","",#REF!&amp;" - "&amp;'Non-Salary'!#REF!)</f>
        <v>#REF!</v>
      </c>
      <c r="AI63" s="378" t="e">
        <f>IF('Non-Salary'!#REF!="","",#REF!&amp;" - "&amp;'Non-Salary'!#REF!)</f>
        <v>#REF!</v>
      </c>
      <c r="AJ63" s="378" t="e">
        <f>IF('Non-Salary'!#REF!="","",#REF!&amp;" - "&amp;'Non-Salary'!#REF!)</f>
        <v>#REF!</v>
      </c>
      <c r="AK63" s="378" t="e">
        <f>IF('Non-Salary'!#REF!="","",#REF!&amp;" - "&amp;'Non-Salary'!#REF!)</f>
        <v>#REF!</v>
      </c>
      <c r="AL63" s="378" t="e">
        <f>IF('Non-Salary'!#REF!="","",#REF!&amp;" - "&amp;'Non-Salary'!#REF!)</f>
        <v>#REF!</v>
      </c>
      <c r="AM63" s="378" t="e">
        <f>IF('Non-Salary'!#REF!="","",#REF!&amp;" - "&amp;'Non-Salary'!#REF!)</f>
        <v>#REF!</v>
      </c>
      <c r="AN63" s="378" t="e">
        <f>IF('Non-Salary'!#REF!="","",#REF!&amp;" - "&amp;'Non-Salary'!#REF!)</f>
        <v>#REF!</v>
      </c>
      <c r="AO63" s="378" t="e">
        <f>IF('Non-Salary'!#REF!="","",#REF!&amp;" - "&amp;'Non-Salary'!#REF!)</f>
        <v>#REF!</v>
      </c>
      <c r="AP63" s="378" t="e">
        <f>IF('Non-Salary'!#REF!="","",#REF!&amp;" - "&amp;'Non-Salary'!#REF!)</f>
        <v>#REF!</v>
      </c>
      <c r="AQ63" s="378" t="e">
        <f>IF('Non-Salary'!#REF!="","",#REF!&amp;" - "&amp;'Non-Salary'!#REF!)</f>
        <v>#REF!</v>
      </c>
      <c r="AR63" s="378" t="e">
        <f>IF('Non-Salary'!#REF!="","",#REF!&amp;" - "&amp;'Non-Salary'!#REF!)</f>
        <v>#REF!</v>
      </c>
      <c r="AS63" s="378" t="e">
        <f>IF('Non-Salary'!#REF!="","",#REF!&amp;" - "&amp;'Non-Salary'!#REF!)</f>
        <v>#REF!</v>
      </c>
      <c r="AT63" s="379" t="e">
        <f>IF('Non-Salary'!#REF!="","",#REF!&amp;" - "&amp;'Non-Salary'!#REF!)</f>
        <v>#REF!</v>
      </c>
      <c r="AU63" s="351"/>
      <c r="AV63" s="377" t="e">
        <f>IF('Non-Salary'!#REF!="","",#REF!&amp;" - "&amp;'Non-Salary'!#REF!)</f>
        <v>#REF!</v>
      </c>
      <c r="AW63" s="379" t="e">
        <f>IF('Non-Salary'!#REF!="","",#REF!&amp;" - "&amp;'Non-Salary'!#REF!)</f>
        <v>#REF!</v>
      </c>
    </row>
    <row r="64" spans="1:49" outlineLevel="1">
      <c r="A64" s="228"/>
      <c r="B64" s="19" t="e">
        <f>IF(OR(I64="",I64="HS"),'Non-Salary'!#REF!,Assumptions!#REF!)</f>
        <v>#REF!</v>
      </c>
      <c r="C64" s="19" t="s">
        <v>92</v>
      </c>
      <c r="D64" s="20" t="e">
        <f>Assumptions!#REF!</f>
        <v>#REF!</v>
      </c>
      <c r="E64" s="20"/>
      <c r="F64" s="20" t="s">
        <v>41</v>
      </c>
      <c r="G64" s="56" t="s">
        <v>39</v>
      </c>
      <c r="H64" s="869"/>
      <c r="I64" s="317"/>
      <c r="J64" s="82" t="str">
        <f>IF(ISERROR(VLOOKUP(G64,[3]Object!Query_from_cayprod,2,FALSE)),"",VLOOKUP(G64,[3]Object!Query_from_cayprod,2,FALSE))</f>
        <v>COPYING</v>
      </c>
      <c r="K64" s="83"/>
      <c r="L64" s="164"/>
      <c r="M64" s="229"/>
      <c r="N64" s="9"/>
      <c r="O64" s="290"/>
      <c r="P64" s="291"/>
      <c r="Q64" s="291"/>
      <c r="R64" s="291"/>
      <c r="S64" s="291"/>
      <c r="T64" s="377" t="e">
        <f>IF('Non-Salary'!#REF!="","",#REF!&amp;" - "&amp;'Non-Salary'!#REF!)</f>
        <v>#REF!</v>
      </c>
      <c r="U64" s="378" t="e">
        <f>IF('Non-Salary'!#REF!="","",#REF!&amp;" - "&amp;'Non-Salary'!#REF!)</f>
        <v>#REF!</v>
      </c>
      <c r="V64" s="378" t="e">
        <f>IF('Non-Salary'!#REF!="","",#REF!&amp;" - "&amp;'Non-Salary'!#REF!)</f>
        <v>#REF!</v>
      </c>
      <c r="W64" s="378" t="e">
        <f>IF('Non-Salary'!#REF!="","",#REF!&amp;" - "&amp;'Non-Salary'!#REF!)</f>
        <v>#REF!</v>
      </c>
      <c r="X64" s="378" t="e">
        <f>IF('Non-Salary'!#REF!="","",#REF!&amp;" - "&amp;'Non-Salary'!#REF!)</f>
        <v>#REF!</v>
      </c>
      <c r="Y64" s="378" t="e">
        <f>IF('Non-Salary'!#REF!="","",#REF!&amp;" - "&amp;'Non-Salary'!#REF!)</f>
        <v>#REF!</v>
      </c>
      <c r="Z64" s="378" t="e">
        <f>IF('Non-Salary'!#REF!="","",#REF!&amp;" - "&amp;'Non-Salary'!#REF!)</f>
        <v>#REF!</v>
      </c>
      <c r="AA64" s="378" t="e">
        <f>IF('Non-Salary'!#REF!="","",#REF!&amp;" - "&amp;'Non-Salary'!#REF!)</f>
        <v>#REF!</v>
      </c>
      <c r="AB64" s="378" t="e">
        <f>IF('Non-Salary'!#REF!="","",#REF!&amp;" - "&amp;'Non-Salary'!#REF!)</f>
        <v>#REF!</v>
      </c>
      <c r="AC64" s="378" t="e">
        <f>IF('Non-Salary'!#REF!="","",#REF!&amp;" - "&amp;'Non-Salary'!#REF!)</f>
        <v>#REF!</v>
      </c>
      <c r="AD64" s="378" t="e">
        <f>IF('Non-Salary'!#REF!="","",#REF!&amp;" - "&amp;'Non-Salary'!#REF!)</f>
        <v>#REF!</v>
      </c>
      <c r="AE64" s="378" t="e">
        <f>IF('Non-Salary'!#REF!="","",#REF!&amp;" - "&amp;'Non-Salary'!#REF!)</f>
        <v>#REF!</v>
      </c>
      <c r="AF64" s="378" t="e">
        <f>IF('Non-Salary'!#REF!="","",#REF!&amp;" - "&amp;'Non-Salary'!#REF!)</f>
        <v>#REF!</v>
      </c>
      <c r="AG64" s="378" t="e">
        <f>IF('Non-Salary'!#REF!="","",#REF!&amp;" - "&amp;'Non-Salary'!#REF!)</f>
        <v>#REF!</v>
      </c>
      <c r="AH64" s="378" t="e">
        <f>IF('Non-Salary'!#REF!="","",#REF!&amp;" - "&amp;'Non-Salary'!#REF!)</f>
        <v>#REF!</v>
      </c>
      <c r="AI64" s="378" t="e">
        <f>IF('Non-Salary'!#REF!="","",#REF!&amp;" - "&amp;'Non-Salary'!#REF!)</f>
        <v>#REF!</v>
      </c>
      <c r="AJ64" s="378" t="e">
        <f>IF('Non-Salary'!#REF!="","",#REF!&amp;" - "&amp;'Non-Salary'!#REF!)</f>
        <v>#REF!</v>
      </c>
      <c r="AK64" s="378" t="e">
        <f>IF('Non-Salary'!#REF!="","",#REF!&amp;" - "&amp;'Non-Salary'!#REF!)</f>
        <v>#REF!</v>
      </c>
      <c r="AL64" s="378" t="e">
        <f>IF('Non-Salary'!#REF!="","",#REF!&amp;" - "&amp;'Non-Salary'!#REF!)</f>
        <v>#REF!</v>
      </c>
      <c r="AM64" s="378" t="e">
        <f>IF('Non-Salary'!#REF!="","",#REF!&amp;" - "&amp;'Non-Salary'!#REF!)</f>
        <v>#REF!</v>
      </c>
      <c r="AN64" s="378" t="e">
        <f>IF('Non-Salary'!#REF!="","",#REF!&amp;" - "&amp;'Non-Salary'!#REF!)</f>
        <v>#REF!</v>
      </c>
      <c r="AO64" s="378" t="e">
        <f>IF('Non-Salary'!#REF!="","",#REF!&amp;" - "&amp;'Non-Salary'!#REF!)</f>
        <v>#REF!</v>
      </c>
      <c r="AP64" s="378" t="e">
        <f>IF('Non-Salary'!#REF!="","",#REF!&amp;" - "&amp;'Non-Salary'!#REF!)</f>
        <v>#REF!</v>
      </c>
      <c r="AQ64" s="378" t="e">
        <f>IF('Non-Salary'!#REF!="","",#REF!&amp;" - "&amp;'Non-Salary'!#REF!)</f>
        <v>#REF!</v>
      </c>
      <c r="AR64" s="378" t="e">
        <f>IF('Non-Salary'!#REF!="","",#REF!&amp;" - "&amp;'Non-Salary'!#REF!)</f>
        <v>#REF!</v>
      </c>
      <c r="AS64" s="378" t="e">
        <f>IF('Non-Salary'!#REF!="","",#REF!&amp;" - "&amp;'Non-Salary'!#REF!)</f>
        <v>#REF!</v>
      </c>
      <c r="AT64" s="379" t="e">
        <f>IF('Non-Salary'!#REF!="","",#REF!&amp;" - "&amp;'Non-Salary'!#REF!)</f>
        <v>#REF!</v>
      </c>
      <c r="AU64" s="351"/>
      <c r="AV64" s="377" t="e">
        <f>IF('Non-Salary'!#REF!="","",#REF!&amp;" - "&amp;'Non-Salary'!#REF!)</f>
        <v>#REF!</v>
      </c>
      <c r="AW64" s="379" t="e">
        <f>IF('Non-Salary'!#REF!="","",#REF!&amp;" - "&amp;'Non-Salary'!#REF!)</f>
        <v>#REF!</v>
      </c>
    </row>
    <row r="65" spans="1:49" outlineLevel="1">
      <c r="A65" s="228"/>
      <c r="B65" s="19" t="e">
        <f>IF(OR(I65="",I65="HS"),'Non-Salary'!#REF!,Assumptions!#REF!)</f>
        <v>#REF!</v>
      </c>
      <c r="C65" s="19" t="s">
        <v>92</v>
      </c>
      <c r="D65" s="20" t="e">
        <f>Assumptions!#REF!</f>
        <v>#REF!</v>
      </c>
      <c r="E65" s="20"/>
      <c r="F65" s="20" t="s">
        <v>41</v>
      </c>
      <c r="G65" s="56" t="s">
        <v>152</v>
      </c>
      <c r="H65" s="869"/>
      <c r="I65" s="317"/>
      <c r="J65" s="82" t="str">
        <f>IF(ISERROR(VLOOKUP(G65,[3]Object!Query_from_cayprod,2,FALSE)),"",VLOOKUP(G65,[3]Object!Query_from_cayprod,2,FALSE))</f>
        <v>ELECTRONIC MEDIA MATERIALS</v>
      </c>
      <c r="K65" s="83"/>
      <c r="L65" s="164"/>
      <c r="M65" s="229"/>
      <c r="N65" s="9"/>
      <c r="O65" s="290"/>
      <c r="P65" s="291"/>
      <c r="Q65" s="291"/>
      <c r="R65" s="291"/>
      <c r="S65" s="291"/>
      <c r="T65" s="377" t="e">
        <f>IF('Non-Salary'!#REF!="","",#REF!&amp;" - "&amp;'Non-Salary'!#REF!)</f>
        <v>#REF!</v>
      </c>
      <c r="U65" s="378" t="e">
        <f>IF('Non-Salary'!#REF!="","",#REF!&amp;" - "&amp;'Non-Salary'!#REF!)</f>
        <v>#REF!</v>
      </c>
      <c r="V65" s="378" t="e">
        <f>IF('Non-Salary'!#REF!="","",#REF!&amp;" - "&amp;'Non-Salary'!#REF!)</f>
        <v>#REF!</v>
      </c>
      <c r="W65" s="378" t="e">
        <f>IF('Non-Salary'!#REF!="","",#REF!&amp;" - "&amp;'Non-Salary'!#REF!)</f>
        <v>#REF!</v>
      </c>
      <c r="X65" s="378" t="e">
        <f>IF('Non-Salary'!#REF!="","",#REF!&amp;" - "&amp;'Non-Salary'!#REF!)</f>
        <v>#REF!</v>
      </c>
      <c r="Y65" s="378" t="e">
        <f>IF('Non-Salary'!#REF!="","",#REF!&amp;" - "&amp;'Non-Salary'!#REF!)</f>
        <v>#REF!</v>
      </c>
      <c r="Z65" s="378" t="e">
        <f>IF('Non-Salary'!#REF!="","",#REF!&amp;" - "&amp;'Non-Salary'!#REF!)</f>
        <v>#REF!</v>
      </c>
      <c r="AA65" s="378" t="e">
        <f>IF('Non-Salary'!#REF!="","",#REF!&amp;" - "&amp;'Non-Salary'!#REF!)</f>
        <v>#REF!</v>
      </c>
      <c r="AB65" s="378" t="e">
        <f>IF('Non-Salary'!#REF!="","",#REF!&amp;" - "&amp;'Non-Salary'!#REF!)</f>
        <v>#REF!</v>
      </c>
      <c r="AC65" s="378" t="e">
        <f>IF('Non-Salary'!#REF!="","",#REF!&amp;" - "&amp;'Non-Salary'!#REF!)</f>
        <v>#REF!</v>
      </c>
      <c r="AD65" s="378" t="e">
        <f>IF('Non-Salary'!#REF!="","",#REF!&amp;" - "&amp;'Non-Salary'!#REF!)</f>
        <v>#REF!</v>
      </c>
      <c r="AE65" s="378" t="e">
        <f>IF('Non-Salary'!#REF!="","",#REF!&amp;" - "&amp;'Non-Salary'!#REF!)</f>
        <v>#REF!</v>
      </c>
      <c r="AF65" s="378" t="e">
        <f>IF('Non-Salary'!#REF!="","",#REF!&amp;" - "&amp;'Non-Salary'!#REF!)</f>
        <v>#REF!</v>
      </c>
      <c r="AG65" s="378" t="e">
        <f>IF('Non-Salary'!#REF!="","",#REF!&amp;" - "&amp;'Non-Salary'!#REF!)</f>
        <v>#REF!</v>
      </c>
      <c r="AH65" s="378" t="e">
        <f>IF('Non-Salary'!#REF!="","",#REF!&amp;" - "&amp;'Non-Salary'!#REF!)</f>
        <v>#REF!</v>
      </c>
      <c r="AI65" s="378" t="e">
        <f>IF('Non-Salary'!#REF!="","",#REF!&amp;" - "&amp;'Non-Salary'!#REF!)</f>
        <v>#REF!</v>
      </c>
      <c r="AJ65" s="378" t="e">
        <f>IF('Non-Salary'!#REF!="","",#REF!&amp;" - "&amp;'Non-Salary'!#REF!)</f>
        <v>#REF!</v>
      </c>
      <c r="AK65" s="378" t="e">
        <f>IF('Non-Salary'!#REF!="","",#REF!&amp;" - "&amp;'Non-Salary'!#REF!)</f>
        <v>#REF!</v>
      </c>
      <c r="AL65" s="378" t="e">
        <f>IF('Non-Salary'!#REF!="","",#REF!&amp;" - "&amp;'Non-Salary'!#REF!)</f>
        <v>#REF!</v>
      </c>
      <c r="AM65" s="378" t="e">
        <f>IF('Non-Salary'!#REF!="","",#REF!&amp;" - "&amp;'Non-Salary'!#REF!)</f>
        <v>#REF!</v>
      </c>
      <c r="AN65" s="378" t="e">
        <f>IF('Non-Salary'!#REF!="","",#REF!&amp;" - "&amp;'Non-Salary'!#REF!)</f>
        <v>#REF!</v>
      </c>
      <c r="AO65" s="378" t="e">
        <f>IF('Non-Salary'!#REF!="","",#REF!&amp;" - "&amp;'Non-Salary'!#REF!)</f>
        <v>#REF!</v>
      </c>
      <c r="AP65" s="378" t="e">
        <f>IF('Non-Salary'!#REF!="","",#REF!&amp;" - "&amp;'Non-Salary'!#REF!)</f>
        <v>#REF!</v>
      </c>
      <c r="AQ65" s="378" t="e">
        <f>IF('Non-Salary'!#REF!="","",#REF!&amp;" - "&amp;'Non-Salary'!#REF!)</f>
        <v>#REF!</v>
      </c>
      <c r="AR65" s="378" t="e">
        <f>IF('Non-Salary'!#REF!="","",#REF!&amp;" - "&amp;'Non-Salary'!#REF!)</f>
        <v>#REF!</v>
      </c>
      <c r="AS65" s="378" t="e">
        <f>IF('Non-Salary'!#REF!="","",#REF!&amp;" - "&amp;'Non-Salary'!#REF!)</f>
        <v>#REF!</v>
      </c>
      <c r="AT65" s="379" t="e">
        <f>IF('Non-Salary'!#REF!="","",#REF!&amp;" - "&amp;'Non-Salary'!#REF!)</f>
        <v>#REF!</v>
      </c>
      <c r="AU65" s="351"/>
      <c r="AV65" s="377" t="e">
        <f>IF('Non-Salary'!#REF!="","",#REF!&amp;" - "&amp;'Non-Salary'!#REF!)</f>
        <v>#REF!</v>
      </c>
      <c r="AW65" s="379" t="e">
        <f>IF('Non-Salary'!#REF!="","",#REF!&amp;" - "&amp;'Non-Salary'!#REF!)</f>
        <v>#REF!</v>
      </c>
    </row>
    <row r="66" spans="1:49" outlineLevel="1">
      <c r="A66" s="228"/>
      <c r="B66" s="19" t="e">
        <f>IF(OR(I66="",I66="HS"),'Non-Salary'!#REF!,Assumptions!#REF!)</f>
        <v>#REF!</v>
      </c>
      <c r="C66" s="19" t="s">
        <v>92</v>
      </c>
      <c r="D66" s="20" t="e">
        <f>Assumptions!#REF!</f>
        <v>#REF!</v>
      </c>
      <c r="E66" s="20"/>
      <c r="F66" s="20" t="s">
        <v>41</v>
      </c>
      <c r="G66" s="56" t="s">
        <v>54</v>
      </c>
      <c r="H66" s="869"/>
      <c r="I66" s="317"/>
      <c r="J66" s="82" t="str">
        <f>IF(ISERROR(VLOOKUP(G66,[3]Object!Query_from_cayprod,2,FALSE)),"",VLOOKUP(G66,[3]Object!Query_from_cayprod,2,FALSE))</f>
        <v>TRANSPORTATION/FIELD TRIPS</v>
      </c>
      <c r="K66" s="83"/>
      <c r="L66" s="164"/>
      <c r="M66" s="229"/>
      <c r="N66" s="9"/>
      <c r="O66" s="290"/>
      <c r="P66" s="291"/>
      <c r="Q66" s="291"/>
      <c r="R66" s="291"/>
      <c r="S66" s="291"/>
      <c r="T66" s="377" t="e">
        <f>IF('Non-Salary'!#REF!="","",#REF!&amp;" - "&amp;'Non-Salary'!#REF!)</f>
        <v>#REF!</v>
      </c>
      <c r="U66" s="378" t="e">
        <f>IF('Non-Salary'!#REF!="","",#REF!&amp;" - "&amp;'Non-Salary'!#REF!)</f>
        <v>#REF!</v>
      </c>
      <c r="V66" s="378" t="e">
        <f>IF('Non-Salary'!#REF!="","",#REF!&amp;" - "&amp;'Non-Salary'!#REF!)</f>
        <v>#REF!</v>
      </c>
      <c r="W66" s="378" t="e">
        <f>IF('Non-Salary'!#REF!="","",#REF!&amp;" - "&amp;'Non-Salary'!#REF!)</f>
        <v>#REF!</v>
      </c>
      <c r="X66" s="378" t="e">
        <f>IF('Non-Salary'!#REF!="","",#REF!&amp;" - "&amp;'Non-Salary'!#REF!)</f>
        <v>#REF!</v>
      </c>
      <c r="Y66" s="378" t="e">
        <f>IF('Non-Salary'!#REF!="","",#REF!&amp;" - "&amp;'Non-Salary'!#REF!)</f>
        <v>#REF!</v>
      </c>
      <c r="Z66" s="378" t="e">
        <f>IF('Non-Salary'!#REF!="","",#REF!&amp;" - "&amp;'Non-Salary'!#REF!)</f>
        <v>#REF!</v>
      </c>
      <c r="AA66" s="378" t="e">
        <f>IF('Non-Salary'!#REF!="","",#REF!&amp;" - "&amp;'Non-Salary'!#REF!)</f>
        <v>#REF!</v>
      </c>
      <c r="AB66" s="378" t="e">
        <f>IF('Non-Salary'!#REF!="","",#REF!&amp;" - "&amp;'Non-Salary'!#REF!)</f>
        <v>#REF!</v>
      </c>
      <c r="AC66" s="378" t="e">
        <f>IF('Non-Salary'!#REF!="","",#REF!&amp;" - "&amp;'Non-Salary'!#REF!)</f>
        <v>#REF!</v>
      </c>
      <c r="AD66" s="378" t="e">
        <f>IF('Non-Salary'!#REF!="","",#REF!&amp;" - "&amp;'Non-Salary'!#REF!)</f>
        <v>#REF!</v>
      </c>
      <c r="AE66" s="378" t="e">
        <f>IF('Non-Salary'!#REF!="","",#REF!&amp;" - "&amp;'Non-Salary'!#REF!)</f>
        <v>#REF!</v>
      </c>
      <c r="AF66" s="378" t="e">
        <f>IF('Non-Salary'!#REF!="","",#REF!&amp;" - "&amp;'Non-Salary'!#REF!)</f>
        <v>#REF!</v>
      </c>
      <c r="AG66" s="378" t="e">
        <f>IF('Non-Salary'!#REF!="","",#REF!&amp;" - "&amp;'Non-Salary'!#REF!)</f>
        <v>#REF!</v>
      </c>
      <c r="AH66" s="378" t="e">
        <f>IF('Non-Salary'!#REF!="","",#REF!&amp;" - "&amp;'Non-Salary'!#REF!)</f>
        <v>#REF!</v>
      </c>
      <c r="AI66" s="378" t="e">
        <f>IF('Non-Salary'!#REF!="","",#REF!&amp;" - "&amp;'Non-Salary'!#REF!)</f>
        <v>#REF!</v>
      </c>
      <c r="AJ66" s="378" t="e">
        <f>IF('Non-Salary'!#REF!="","",#REF!&amp;" - "&amp;'Non-Salary'!#REF!)</f>
        <v>#REF!</v>
      </c>
      <c r="AK66" s="378" t="e">
        <f>IF('Non-Salary'!#REF!="","",#REF!&amp;" - "&amp;'Non-Salary'!#REF!)</f>
        <v>#REF!</v>
      </c>
      <c r="AL66" s="378" t="e">
        <f>IF('Non-Salary'!#REF!="","",#REF!&amp;" - "&amp;'Non-Salary'!#REF!)</f>
        <v>#REF!</v>
      </c>
      <c r="AM66" s="378" t="e">
        <f>IF('Non-Salary'!#REF!="","",#REF!&amp;" - "&amp;'Non-Salary'!#REF!)</f>
        <v>#REF!</v>
      </c>
      <c r="AN66" s="378" t="e">
        <f>IF('Non-Salary'!#REF!="","",#REF!&amp;" - "&amp;'Non-Salary'!#REF!)</f>
        <v>#REF!</v>
      </c>
      <c r="AO66" s="378" t="e">
        <f>IF('Non-Salary'!#REF!="","",#REF!&amp;" - "&amp;'Non-Salary'!#REF!)</f>
        <v>#REF!</v>
      </c>
      <c r="AP66" s="378" t="e">
        <f>IF('Non-Salary'!#REF!="","",#REF!&amp;" - "&amp;'Non-Salary'!#REF!)</f>
        <v>#REF!</v>
      </c>
      <c r="AQ66" s="378" t="e">
        <f>IF('Non-Salary'!#REF!="","",#REF!&amp;" - "&amp;'Non-Salary'!#REF!)</f>
        <v>#REF!</v>
      </c>
      <c r="AR66" s="378" t="e">
        <f>IF('Non-Salary'!#REF!="","",#REF!&amp;" - "&amp;'Non-Salary'!#REF!)</f>
        <v>#REF!</v>
      </c>
      <c r="AS66" s="378" t="e">
        <f>IF('Non-Salary'!#REF!="","",#REF!&amp;" - "&amp;'Non-Salary'!#REF!)</f>
        <v>#REF!</v>
      </c>
      <c r="AT66" s="379" t="e">
        <f>IF('Non-Salary'!#REF!="","",#REF!&amp;" - "&amp;'Non-Salary'!#REF!)</f>
        <v>#REF!</v>
      </c>
      <c r="AU66" s="351"/>
      <c r="AV66" s="377" t="e">
        <f>IF('Non-Salary'!#REF!="","",#REF!&amp;" - "&amp;'Non-Salary'!#REF!)</f>
        <v>#REF!</v>
      </c>
      <c r="AW66" s="379" t="e">
        <f>IF('Non-Salary'!#REF!="","",#REF!&amp;" - "&amp;'Non-Salary'!#REF!)</f>
        <v>#REF!</v>
      </c>
    </row>
    <row r="67" spans="1:49" outlineLevel="1">
      <c r="A67" s="228"/>
      <c r="B67" s="19" t="e">
        <f>IF(OR(I67="",I67="HS"),'Non-Salary'!#REF!,Assumptions!#REF!)</f>
        <v>#REF!</v>
      </c>
      <c r="C67" s="19" t="s">
        <v>92</v>
      </c>
      <c r="D67" s="20" t="e">
        <f>Assumptions!#REF!</f>
        <v>#REF!</v>
      </c>
      <c r="E67" s="20"/>
      <c r="F67" s="20" t="s">
        <v>41</v>
      </c>
      <c r="G67" s="56" t="s">
        <v>48</v>
      </c>
      <c r="H67" s="869"/>
      <c r="I67" s="317"/>
      <c r="J67" s="82" t="str">
        <f>IF(ISERROR(VLOOKUP(G67,[3]Object!Query_from_cayprod,2,FALSE)),"",VLOOKUP(G67,[3]Object!Query_from_cayprod,2,FALSE))</f>
        <v>NON-CAPITAL EQUIPMENT</v>
      </c>
      <c r="K67" s="83"/>
      <c r="L67" s="164"/>
      <c r="M67" s="229"/>
      <c r="N67" s="9"/>
      <c r="O67" s="290"/>
      <c r="P67" s="291"/>
      <c r="Q67" s="291"/>
      <c r="R67" s="291"/>
      <c r="S67" s="291"/>
      <c r="T67" s="377" t="e">
        <f>IF('Non-Salary'!#REF!="","",#REF!&amp;" - "&amp;'Non-Salary'!#REF!)</f>
        <v>#REF!</v>
      </c>
      <c r="U67" s="378" t="e">
        <f>IF('Non-Salary'!#REF!="","",#REF!&amp;" - "&amp;'Non-Salary'!#REF!)</f>
        <v>#REF!</v>
      </c>
      <c r="V67" s="378" t="e">
        <f>IF('Non-Salary'!#REF!="","",#REF!&amp;" - "&amp;'Non-Salary'!#REF!)</f>
        <v>#REF!</v>
      </c>
      <c r="W67" s="378" t="e">
        <f>IF('Non-Salary'!#REF!="","",#REF!&amp;" - "&amp;'Non-Salary'!#REF!)</f>
        <v>#REF!</v>
      </c>
      <c r="X67" s="378" t="e">
        <f>IF('Non-Salary'!#REF!="","",#REF!&amp;" - "&amp;'Non-Salary'!#REF!)</f>
        <v>#REF!</v>
      </c>
      <c r="Y67" s="378" t="e">
        <f>IF('Non-Salary'!#REF!="","",#REF!&amp;" - "&amp;'Non-Salary'!#REF!)</f>
        <v>#REF!</v>
      </c>
      <c r="Z67" s="378" t="e">
        <f>IF('Non-Salary'!#REF!="","",#REF!&amp;" - "&amp;'Non-Salary'!#REF!)</f>
        <v>#REF!</v>
      </c>
      <c r="AA67" s="378" t="e">
        <f>IF('Non-Salary'!#REF!="","",#REF!&amp;" - "&amp;'Non-Salary'!#REF!)</f>
        <v>#REF!</v>
      </c>
      <c r="AB67" s="378" t="e">
        <f>IF('Non-Salary'!#REF!="","",#REF!&amp;" - "&amp;'Non-Salary'!#REF!)</f>
        <v>#REF!</v>
      </c>
      <c r="AC67" s="378" t="e">
        <f>IF('Non-Salary'!#REF!="","",#REF!&amp;" - "&amp;'Non-Salary'!#REF!)</f>
        <v>#REF!</v>
      </c>
      <c r="AD67" s="378" t="e">
        <f>IF('Non-Salary'!#REF!="","",#REF!&amp;" - "&amp;'Non-Salary'!#REF!)</f>
        <v>#REF!</v>
      </c>
      <c r="AE67" s="378" t="e">
        <f>IF('Non-Salary'!#REF!="","",#REF!&amp;" - "&amp;'Non-Salary'!#REF!)</f>
        <v>#REF!</v>
      </c>
      <c r="AF67" s="378" t="e">
        <f>IF('Non-Salary'!#REF!="","",#REF!&amp;" - "&amp;'Non-Salary'!#REF!)</f>
        <v>#REF!</v>
      </c>
      <c r="AG67" s="378" t="e">
        <f>IF('Non-Salary'!#REF!="","",#REF!&amp;" - "&amp;'Non-Salary'!#REF!)</f>
        <v>#REF!</v>
      </c>
      <c r="AH67" s="378" t="e">
        <f>IF('Non-Salary'!#REF!="","",#REF!&amp;" - "&amp;'Non-Salary'!#REF!)</f>
        <v>#REF!</v>
      </c>
      <c r="AI67" s="378" t="e">
        <f>IF('Non-Salary'!#REF!="","",#REF!&amp;" - "&amp;'Non-Salary'!#REF!)</f>
        <v>#REF!</v>
      </c>
      <c r="AJ67" s="378" t="e">
        <f>IF('Non-Salary'!#REF!="","",#REF!&amp;" - "&amp;'Non-Salary'!#REF!)</f>
        <v>#REF!</v>
      </c>
      <c r="AK67" s="378" t="e">
        <f>IF('Non-Salary'!#REF!="","",#REF!&amp;" - "&amp;'Non-Salary'!#REF!)</f>
        <v>#REF!</v>
      </c>
      <c r="AL67" s="378" t="e">
        <f>IF('Non-Salary'!#REF!="","",#REF!&amp;" - "&amp;'Non-Salary'!#REF!)</f>
        <v>#REF!</v>
      </c>
      <c r="AM67" s="378" t="e">
        <f>IF('Non-Salary'!#REF!="","",#REF!&amp;" - "&amp;'Non-Salary'!#REF!)</f>
        <v>#REF!</v>
      </c>
      <c r="AN67" s="378" t="e">
        <f>IF('Non-Salary'!#REF!="","",#REF!&amp;" - "&amp;'Non-Salary'!#REF!)</f>
        <v>#REF!</v>
      </c>
      <c r="AO67" s="378" t="e">
        <f>IF('Non-Salary'!#REF!="","",#REF!&amp;" - "&amp;'Non-Salary'!#REF!)</f>
        <v>#REF!</v>
      </c>
      <c r="AP67" s="378" t="e">
        <f>IF('Non-Salary'!#REF!="","",#REF!&amp;" - "&amp;'Non-Salary'!#REF!)</f>
        <v>#REF!</v>
      </c>
      <c r="AQ67" s="378" t="e">
        <f>IF('Non-Salary'!#REF!="","",#REF!&amp;" - "&amp;'Non-Salary'!#REF!)</f>
        <v>#REF!</v>
      </c>
      <c r="AR67" s="378" t="e">
        <f>IF('Non-Salary'!#REF!="","",#REF!&amp;" - "&amp;'Non-Salary'!#REF!)</f>
        <v>#REF!</v>
      </c>
      <c r="AS67" s="378" t="e">
        <f>IF('Non-Salary'!#REF!="","",#REF!&amp;" - "&amp;'Non-Salary'!#REF!)</f>
        <v>#REF!</v>
      </c>
      <c r="AT67" s="379" t="e">
        <f>IF('Non-Salary'!#REF!="","",#REF!&amp;" - "&amp;'Non-Salary'!#REF!)</f>
        <v>#REF!</v>
      </c>
      <c r="AU67" s="351"/>
      <c r="AV67" s="377" t="e">
        <f>IF('Non-Salary'!#REF!="","",#REF!&amp;" - "&amp;'Non-Salary'!#REF!)</f>
        <v>#REF!</v>
      </c>
      <c r="AW67" s="379" t="e">
        <f>IF('Non-Salary'!#REF!="","",#REF!&amp;" - "&amp;'Non-Salary'!#REF!)</f>
        <v>#REF!</v>
      </c>
    </row>
    <row r="68" spans="1:49" outlineLevel="1">
      <c r="A68" s="228"/>
      <c r="B68" s="19" t="e">
        <f>IF(OR(I68="",I68="HS"),'Non-Salary'!#REF!,Assumptions!#REF!)</f>
        <v>#REF!</v>
      </c>
      <c r="C68" s="19" t="s">
        <v>92</v>
      </c>
      <c r="D68" s="20" t="e">
        <f>Assumptions!#REF!</f>
        <v>#REF!</v>
      </c>
      <c r="E68" s="20"/>
      <c r="F68" s="20" t="s">
        <v>41</v>
      </c>
      <c r="G68" s="56" t="s">
        <v>45</v>
      </c>
      <c r="H68" s="869"/>
      <c r="I68" s="317"/>
      <c r="J68" s="82" t="str">
        <f>IF(ISERROR(VLOOKUP(G68,[3]Object!Query_from_cayprod,2,FALSE)),"",VLOOKUP(G68,[3]Object!Query_from_cayprod,2,FALSE))</f>
        <v>BOOKS AND PERIODICALS</v>
      </c>
      <c r="K68" s="83"/>
      <c r="L68" s="164"/>
      <c r="M68" s="229"/>
      <c r="N68" s="9"/>
      <c r="O68" s="290"/>
      <c r="P68" s="291"/>
      <c r="Q68" s="291"/>
      <c r="R68" s="291"/>
      <c r="S68" s="291"/>
      <c r="T68" s="377" t="e">
        <f>IF('Non-Salary'!#REF!="","",#REF!&amp;" - "&amp;'Non-Salary'!#REF!)</f>
        <v>#REF!</v>
      </c>
      <c r="U68" s="378" t="e">
        <f>IF('Non-Salary'!#REF!="","",#REF!&amp;" - "&amp;'Non-Salary'!#REF!)</f>
        <v>#REF!</v>
      </c>
      <c r="V68" s="378" t="e">
        <f>IF('Non-Salary'!#REF!="","",#REF!&amp;" - "&amp;'Non-Salary'!#REF!)</f>
        <v>#REF!</v>
      </c>
      <c r="W68" s="378" t="e">
        <f>IF('Non-Salary'!#REF!="","",#REF!&amp;" - "&amp;'Non-Salary'!#REF!)</f>
        <v>#REF!</v>
      </c>
      <c r="X68" s="378" t="e">
        <f>IF('Non-Salary'!#REF!="","",#REF!&amp;" - "&amp;'Non-Salary'!#REF!)</f>
        <v>#REF!</v>
      </c>
      <c r="Y68" s="378" t="e">
        <f>IF('Non-Salary'!#REF!="","",#REF!&amp;" - "&amp;'Non-Salary'!#REF!)</f>
        <v>#REF!</v>
      </c>
      <c r="Z68" s="378" t="e">
        <f>IF('Non-Salary'!#REF!="","",#REF!&amp;" - "&amp;'Non-Salary'!#REF!)</f>
        <v>#REF!</v>
      </c>
      <c r="AA68" s="378" t="e">
        <f>IF('Non-Salary'!#REF!="","",#REF!&amp;" - "&amp;'Non-Salary'!#REF!)</f>
        <v>#REF!</v>
      </c>
      <c r="AB68" s="378" t="e">
        <f>IF('Non-Salary'!#REF!="","",#REF!&amp;" - "&amp;'Non-Salary'!#REF!)</f>
        <v>#REF!</v>
      </c>
      <c r="AC68" s="378" t="e">
        <f>IF('Non-Salary'!#REF!="","",#REF!&amp;" - "&amp;'Non-Salary'!#REF!)</f>
        <v>#REF!</v>
      </c>
      <c r="AD68" s="378" t="e">
        <f>IF('Non-Salary'!#REF!="","",#REF!&amp;" - "&amp;'Non-Salary'!#REF!)</f>
        <v>#REF!</v>
      </c>
      <c r="AE68" s="378" t="e">
        <f>IF('Non-Salary'!#REF!="","",#REF!&amp;" - "&amp;'Non-Salary'!#REF!)</f>
        <v>#REF!</v>
      </c>
      <c r="AF68" s="378" t="e">
        <f>IF('Non-Salary'!#REF!="","",#REF!&amp;" - "&amp;'Non-Salary'!#REF!)</f>
        <v>#REF!</v>
      </c>
      <c r="AG68" s="378" t="e">
        <f>IF('Non-Salary'!#REF!="","",#REF!&amp;" - "&amp;'Non-Salary'!#REF!)</f>
        <v>#REF!</v>
      </c>
      <c r="AH68" s="378" t="e">
        <f>IF('Non-Salary'!#REF!="","",#REF!&amp;" - "&amp;'Non-Salary'!#REF!)</f>
        <v>#REF!</v>
      </c>
      <c r="AI68" s="378" t="e">
        <f>IF('Non-Salary'!#REF!="","",#REF!&amp;" - "&amp;'Non-Salary'!#REF!)</f>
        <v>#REF!</v>
      </c>
      <c r="AJ68" s="378" t="e">
        <f>IF('Non-Salary'!#REF!="","",#REF!&amp;" - "&amp;'Non-Salary'!#REF!)</f>
        <v>#REF!</v>
      </c>
      <c r="AK68" s="378" t="e">
        <f>IF('Non-Salary'!#REF!="","",#REF!&amp;" - "&amp;'Non-Salary'!#REF!)</f>
        <v>#REF!</v>
      </c>
      <c r="AL68" s="378" t="e">
        <f>IF('Non-Salary'!#REF!="","",#REF!&amp;" - "&amp;'Non-Salary'!#REF!)</f>
        <v>#REF!</v>
      </c>
      <c r="AM68" s="378" t="e">
        <f>IF('Non-Salary'!#REF!="","",#REF!&amp;" - "&amp;'Non-Salary'!#REF!)</f>
        <v>#REF!</v>
      </c>
      <c r="AN68" s="378" t="e">
        <f>IF('Non-Salary'!#REF!="","",#REF!&amp;" - "&amp;'Non-Salary'!#REF!)</f>
        <v>#REF!</v>
      </c>
      <c r="AO68" s="378" t="e">
        <f>IF('Non-Salary'!#REF!="","",#REF!&amp;" - "&amp;'Non-Salary'!#REF!)</f>
        <v>#REF!</v>
      </c>
      <c r="AP68" s="378" t="e">
        <f>IF('Non-Salary'!#REF!="","",#REF!&amp;" - "&amp;'Non-Salary'!#REF!)</f>
        <v>#REF!</v>
      </c>
      <c r="AQ68" s="378" t="e">
        <f>IF('Non-Salary'!#REF!="","",#REF!&amp;" - "&amp;'Non-Salary'!#REF!)</f>
        <v>#REF!</v>
      </c>
      <c r="AR68" s="378" t="e">
        <f>IF('Non-Salary'!#REF!="","",#REF!&amp;" - "&amp;'Non-Salary'!#REF!)</f>
        <v>#REF!</v>
      </c>
      <c r="AS68" s="378" t="e">
        <f>IF('Non-Salary'!#REF!="","",#REF!&amp;" - "&amp;'Non-Salary'!#REF!)</f>
        <v>#REF!</v>
      </c>
      <c r="AT68" s="379" t="e">
        <f>IF('Non-Salary'!#REF!="","",#REF!&amp;" - "&amp;'Non-Salary'!#REF!)</f>
        <v>#REF!</v>
      </c>
      <c r="AU68" s="351"/>
      <c r="AV68" s="377" t="e">
        <f>IF('Non-Salary'!#REF!="","",#REF!&amp;" - "&amp;'Non-Salary'!#REF!)</f>
        <v>#REF!</v>
      </c>
      <c r="AW68" s="379" t="e">
        <f>IF('Non-Salary'!#REF!="","",#REF!&amp;" - "&amp;'Non-Salary'!#REF!)</f>
        <v>#REF!</v>
      </c>
    </row>
    <row r="69" spans="1:49" outlineLevel="1">
      <c r="A69" s="228"/>
      <c r="B69" s="19" t="e">
        <f>IF(OR(I69="",I69="HS"),'Non-Salary'!#REF!,Assumptions!#REF!)</f>
        <v>#REF!</v>
      </c>
      <c r="C69" s="19" t="s">
        <v>92</v>
      </c>
      <c r="D69" s="20" t="e">
        <f>Assumptions!#REF!</f>
        <v>#REF!</v>
      </c>
      <c r="E69" s="20"/>
      <c r="F69" s="20" t="s">
        <v>41</v>
      </c>
      <c r="G69" s="56" t="s">
        <v>117</v>
      </c>
      <c r="H69" s="869"/>
      <c r="I69" s="317"/>
      <c r="J69" s="82" t="str">
        <f>IF(ISERROR(VLOOKUP(G69,[3]Object!Query_from_cayprod,2,FALSE)),"",VLOOKUP(G69,[3]Object!Query_from_cayprod,2,FALSE))</f>
        <v>OTHER PROFESSIONAL SERVICES</v>
      </c>
      <c r="K69" s="83"/>
      <c r="L69" s="164"/>
      <c r="M69" s="229"/>
      <c r="N69" s="9"/>
      <c r="O69" s="290"/>
      <c r="P69" s="291"/>
      <c r="Q69" s="291"/>
      <c r="R69" s="291"/>
      <c r="S69" s="291"/>
      <c r="T69" s="377" t="e">
        <f>IF('Non-Salary'!#REF!="","",#REF!&amp;" - "&amp;'Non-Salary'!#REF!)</f>
        <v>#REF!</v>
      </c>
      <c r="U69" s="378" t="e">
        <f>IF('Non-Salary'!#REF!="","",#REF!&amp;" - "&amp;'Non-Salary'!#REF!)</f>
        <v>#REF!</v>
      </c>
      <c r="V69" s="378" t="e">
        <f>IF('Non-Salary'!#REF!="","",#REF!&amp;" - "&amp;'Non-Salary'!#REF!)</f>
        <v>#REF!</v>
      </c>
      <c r="W69" s="378" t="e">
        <f>IF('Non-Salary'!#REF!="","",#REF!&amp;" - "&amp;'Non-Salary'!#REF!)</f>
        <v>#REF!</v>
      </c>
      <c r="X69" s="378" t="e">
        <f>IF('Non-Salary'!#REF!="","",#REF!&amp;" - "&amp;'Non-Salary'!#REF!)</f>
        <v>#REF!</v>
      </c>
      <c r="Y69" s="378" t="e">
        <f>IF('Non-Salary'!#REF!="","",#REF!&amp;" - "&amp;'Non-Salary'!#REF!)</f>
        <v>#REF!</v>
      </c>
      <c r="Z69" s="378" t="e">
        <f>IF('Non-Salary'!#REF!="","",#REF!&amp;" - "&amp;'Non-Salary'!#REF!)</f>
        <v>#REF!</v>
      </c>
      <c r="AA69" s="378" t="e">
        <f>IF('Non-Salary'!#REF!="","",#REF!&amp;" - "&amp;'Non-Salary'!#REF!)</f>
        <v>#REF!</v>
      </c>
      <c r="AB69" s="378" t="e">
        <f>IF('Non-Salary'!#REF!="","",#REF!&amp;" - "&amp;'Non-Salary'!#REF!)</f>
        <v>#REF!</v>
      </c>
      <c r="AC69" s="378" t="e">
        <f>IF('Non-Salary'!#REF!="","",#REF!&amp;" - "&amp;'Non-Salary'!#REF!)</f>
        <v>#REF!</v>
      </c>
      <c r="AD69" s="378" t="e">
        <f>IF('Non-Salary'!#REF!="","",#REF!&amp;" - "&amp;'Non-Salary'!#REF!)</f>
        <v>#REF!</v>
      </c>
      <c r="AE69" s="378" t="e">
        <f>IF('Non-Salary'!#REF!="","",#REF!&amp;" - "&amp;'Non-Salary'!#REF!)</f>
        <v>#REF!</v>
      </c>
      <c r="AF69" s="378" t="e">
        <f>IF('Non-Salary'!#REF!="","",#REF!&amp;" - "&amp;'Non-Salary'!#REF!)</f>
        <v>#REF!</v>
      </c>
      <c r="AG69" s="378" t="e">
        <f>IF('Non-Salary'!#REF!="","",#REF!&amp;" - "&amp;'Non-Salary'!#REF!)</f>
        <v>#REF!</v>
      </c>
      <c r="AH69" s="378" t="e">
        <f>IF('Non-Salary'!#REF!="","",#REF!&amp;" - "&amp;'Non-Salary'!#REF!)</f>
        <v>#REF!</v>
      </c>
      <c r="AI69" s="378" t="e">
        <f>IF('Non-Salary'!#REF!="","",#REF!&amp;" - "&amp;'Non-Salary'!#REF!)</f>
        <v>#REF!</v>
      </c>
      <c r="AJ69" s="378" t="e">
        <f>IF('Non-Salary'!#REF!="","",#REF!&amp;" - "&amp;'Non-Salary'!#REF!)</f>
        <v>#REF!</v>
      </c>
      <c r="AK69" s="378" t="e">
        <f>IF('Non-Salary'!#REF!="","",#REF!&amp;" - "&amp;'Non-Salary'!#REF!)</f>
        <v>#REF!</v>
      </c>
      <c r="AL69" s="378" t="e">
        <f>IF('Non-Salary'!#REF!="","",#REF!&amp;" - "&amp;'Non-Salary'!#REF!)</f>
        <v>#REF!</v>
      </c>
      <c r="AM69" s="378" t="e">
        <f>IF('Non-Salary'!#REF!="","",#REF!&amp;" - "&amp;'Non-Salary'!#REF!)</f>
        <v>#REF!</v>
      </c>
      <c r="AN69" s="378" t="e">
        <f>IF('Non-Salary'!#REF!="","",#REF!&amp;" - "&amp;'Non-Salary'!#REF!)</f>
        <v>#REF!</v>
      </c>
      <c r="AO69" s="378" t="e">
        <f>IF('Non-Salary'!#REF!="","",#REF!&amp;" - "&amp;'Non-Salary'!#REF!)</f>
        <v>#REF!</v>
      </c>
      <c r="AP69" s="378" t="e">
        <f>IF('Non-Salary'!#REF!="","",#REF!&amp;" - "&amp;'Non-Salary'!#REF!)</f>
        <v>#REF!</v>
      </c>
      <c r="AQ69" s="378" t="e">
        <f>IF('Non-Salary'!#REF!="","",#REF!&amp;" - "&amp;'Non-Salary'!#REF!)</f>
        <v>#REF!</v>
      </c>
      <c r="AR69" s="378" t="e">
        <f>IF('Non-Salary'!#REF!="","",#REF!&amp;" - "&amp;'Non-Salary'!#REF!)</f>
        <v>#REF!</v>
      </c>
      <c r="AS69" s="378" t="e">
        <f>IF('Non-Salary'!#REF!="","",#REF!&amp;" - "&amp;'Non-Salary'!#REF!)</f>
        <v>#REF!</v>
      </c>
      <c r="AT69" s="379" t="e">
        <f>IF('Non-Salary'!#REF!="","",#REF!&amp;" - "&amp;'Non-Salary'!#REF!)</f>
        <v>#REF!</v>
      </c>
      <c r="AU69" s="351"/>
      <c r="AV69" s="377" t="e">
        <f>IF('Non-Salary'!#REF!="","",#REF!&amp;" - "&amp;'Non-Salary'!#REF!)</f>
        <v>#REF!</v>
      </c>
      <c r="AW69" s="379" t="e">
        <f>IF('Non-Salary'!#REF!="","",#REF!&amp;" - "&amp;'Non-Salary'!#REF!)</f>
        <v>#REF!</v>
      </c>
    </row>
    <row r="70" spans="1:49" outlineLevel="1">
      <c r="A70" s="228"/>
      <c r="B70" s="19" t="e">
        <f>IF(OR(I70="",I70="HS"),'Non-Salary'!#REF!,Assumptions!#REF!)</f>
        <v>#REF!</v>
      </c>
      <c r="C70" s="19" t="s">
        <v>92</v>
      </c>
      <c r="D70" s="20" t="e">
        <f>Assumptions!#REF!</f>
        <v>#REF!</v>
      </c>
      <c r="E70" s="20"/>
      <c r="F70" s="20" t="s">
        <v>41</v>
      </c>
      <c r="G70" s="56" t="s">
        <v>153</v>
      </c>
      <c r="H70" s="869"/>
      <c r="I70" s="317"/>
      <c r="J70" s="82" t="str">
        <f>IF(ISERROR(VLOOKUP(G70,[3]Object!Query_from_cayprod,2,FALSE)),"",VLOOKUP(G70,[3]Object!Query_from_cayprod,2,FALSE))</f>
        <v>REPAIRS AND MAINTENANCE SVCS</v>
      </c>
      <c r="K70" s="83"/>
      <c r="L70" s="164"/>
      <c r="M70" s="229"/>
      <c r="N70" s="9"/>
      <c r="O70" s="290"/>
      <c r="P70" s="291"/>
      <c r="Q70" s="291"/>
      <c r="R70" s="291"/>
      <c r="S70" s="291"/>
      <c r="T70" s="377" t="e">
        <f>IF('Non-Salary'!#REF!="","",#REF!&amp;" - "&amp;'Non-Salary'!#REF!)</f>
        <v>#REF!</v>
      </c>
      <c r="U70" s="378" t="e">
        <f>IF('Non-Salary'!#REF!="","",#REF!&amp;" - "&amp;'Non-Salary'!#REF!)</f>
        <v>#REF!</v>
      </c>
      <c r="V70" s="378" t="e">
        <f>IF('Non-Salary'!#REF!="","",#REF!&amp;" - "&amp;'Non-Salary'!#REF!)</f>
        <v>#REF!</v>
      </c>
      <c r="W70" s="378" t="e">
        <f>IF('Non-Salary'!#REF!="","",#REF!&amp;" - "&amp;'Non-Salary'!#REF!)</f>
        <v>#REF!</v>
      </c>
      <c r="X70" s="378" t="e">
        <f>IF('Non-Salary'!#REF!="","",#REF!&amp;" - "&amp;'Non-Salary'!#REF!)</f>
        <v>#REF!</v>
      </c>
      <c r="Y70" s="378" t="e">
        <f>IF('Non-Salary'!#REF!="","",#REF!&amp;" - "&amp;'Non-Salary'!#REF!)</f>
        <v>#REF!</v>
      </c>
      <c r="Z70" s="378" t="e">
        <f>IF('Non-Salary'!#REF!="","",#REF!&amp;" - "&amp;'Non-Salary'!#REF!)</f>
        <v>#REF!</v>
      </c>
      <c r="AA70" s="378" t="e">
        <f>IF('Non-Salary'!#REF!="","",#REF!&amp;" - "&amp;'Non-Salary'!#REF!)</f>
        <v>#REF!</v>
      </c>
      <c r="AB70" s="378" t="e">
        <f>IF('Non-Salary'!#REF!="","",#REF!&amp;" - "&amp;'Non-Salary'!#REF!)</f>
        <v>#REF!</v>
      </c>
      <c r="AC70" s="378" t="e">
        <f>IF('Non-Salary'!#REF!="","",#REF!&amp;" - "&amp;'Non-Salary'!#REF!)</f>
        <v>#REF!</v>
      </c>
      <c r="AD70" s="378" t="e">
        <f>IF('Non-Salary'!#REF!="","",#REF!&amp;" - "&amp;'Non-Salary'!#REF!)</f>
        <v>#REF!</v>
      </c>
      <c r="AE70" s="378" t="e">
        <f>IF('Non-Salary'!#REF!="","",#REF!&amp;" - "&amp;'Non-Salary'!#REF!)</f>
        <v>#REF!</v>
      </c>
      <c r="AF70" s="378" t="e">
        <f>IF('Non-Salary'!#REF!="","",#REF!&amp;" - "&amp;'Non-Salary'!#REF!)</f>
        <v>#REF!</v>
      </c>
      <c r="AG70" s="378" t="e">
        <f>IF('Non-Salary'!#REF!="","",#REF!&amp;" - "&amp;'Non-Salary'!#REF!)</f>
        <v>#REF!</v>
      </c>
      <c r="AH70" s="378" t="e">
        <f>IF('Non-Salary'!#REF!="","",#REF!&amp;" - "&amp;'Non-Salary'!#REF!)</f>
        <v>#REF!</v>
      </c>
      <c r="AI70" s="378" t="e">
        <f>IF('Non-Salary'!#REF!="","",#REF!&amp;" - "&amp;'Non-Salary'!#REF!)</f>
        <v>#REF!</v>
      </c>
      <c r="AJ70" s="378" t="e">
        <f>IF('Non-Salary'!#REF!="","",#REF!&amp;" - "&amp;'Non-Salary'!#REF!)</f>
        <v>#REF!</v>
      </c>
      <c r="AK70" s="378" t="e">
        <f>IF('Non-Salary'!#REF!="","",#REF!&amp;" - "&amp;'Non-Salary'!#REF!)</f>
        <v>#REF!</v>
      </c>
      <c r="AL70" s="378" t="e">
        <f>IF('Non-Salary'!#REF!="","",#REF!&amp;" - "&amp;'Non-Salary'!#REF!)</f>
        <v>#REF!</v>
      </c>
      <c r="AM70" s="378" t="e">
        <f>IF('Non-Salary'!#REF!="","",#REF!&amp;" - "&amp;'Non-Salary'!#REF!)</f>
        <v>#REF!</v>
      </c>
      <c r="AN70" s="378" t="e">
        <f>IF('Non-Salary'!#REF!="","",#REF!&amp;" - "&amp;'Non-Salary'!#REF!)</f>
        <v>#REF!</v>
      </c>
      <c r="AO70" s="378" t="e">
        <f>IF('Non-Salary'!#REF!="","",#REF!&amp;" - "&amp;'Non-Salary'!#REF!)</f>
        <v>#REF!</v>
      </c>
      <c r="AP70" s="378" t="e">
        <f>IF('Non-Salary'!#REF!="","",#REF!&amp;" - "&amp;'Non-Salary'!#REF!)</f>
        <v>#REF!</v>
      </c>
      <c r="AQ70" s="378" t="e">
        <f>IF('Non-Salary'!#REF!="","",#REF!&amp;" - "&amp;'Non-Salary'!#REF!)</f>
        <v>#REF!</v>
      </c>
      <c r="AR70" s="378" t="e">
        <f>IF('Non-Salary'!#REF!="","",#REF!&amp;" - "&amp;'Non-Salary'!#REF!)</f>
        <v>#REF!</v>
      </c>
      <c r="AS70" s="378" t="e">
        <f>IF('Non-Salary'!#REF!="","",#REF!&amp;" - "&amp;'Non-Salary'!#REF!)</f>
        <v>#REF!</v>
      </c>
      <c r="AT70" s="379" t="e">
        <f>IF('Non-Salary'!#REF!="","",#REF!&amp;" - "&amp;'Non-Salary'!#REF!)</f>
        <v>#REF!</v>
      </c>
      <c r="AU70" s="351"/>
      <c r="AV70" s="377" t="e">
        <f>IF('Non-Salary'!#REF!="","",#REF!&amp;" - "&amp;'Non-Salary'!#REF!)</f>
        <v>#REF!</v>
      </c>
      <c r="AW70" s="379" t="e">
        <f>IF('Non-Salary'!#REF!="","",#REF!&amp;" - "&amp;'Non-Salary'!#REF!)</f>
        <v>#REF!</v>
      </c>
    </row>
    <row r="71" spans="1:49" outlineLevel="1">
      <c r="A71" s="228"/>
      <c r="B71" s="19" t="e">
        <f>IF(OR(I71="",I71="HS"),'Non-Salary'!#REF!,Assumptions!#REF!)</f>
        <v>#REF!</v>
      </c>
      <c r="C71" s="19" t="s">
        <v>92</v>
      </c>
      <c r="D71" s="20" t="e">
        <f>Assumptions!#REF!</f>
        <v>#REF!</v>
      </c>
      <c r="E71" s="20"/>
      <c r="F71" s="20" t="s">
        <v>41</v>
      </c>
      <c r="G71" s="56" t="s">
        <v>40</v>
      </c>
      <c r="H71" s="869"/>
      <c r="I71" s="317"/>
      <c r="J71" s="82" t="str">
        <f>IF(ISERROR(VLOOKUP(G71,[3]Object!Query_from_cayprod,2,FALSE)),"",VLOOKUP(G71,[3]Object!Query_from_cayprod,2,FALSE))</f>
        <v>TRAVEL AND REGISTRATION</v>
      </c>
      <c r="K71" s="83"/>
      <c r="L71" s="164"/>
      <c r="M71" s="229"/>
      <c r="N71" s="9"/>
      <c r="O71" s="290"/>
      <c r="P71" s="291"/>
      <c r="Q71" s="291"/>
      <c r="R71" s="291"/>
      <c r="S71" s="291"/>
      <c r="T71" s="377" t="e">
        <f>IF('Non-Salary'!#REF!="","",#REF!&amp;" - "&amp;'Non-Salary'!#REF!)</f>
        <v>#REF!</v>
      </c>
      <c r="U71" s="378" t="e">
        <f>IF('Non-Salary'!#REF!="","",#REF!&amp;" - "&amp;'Non-Salary'!#REF!)</f>
        <v>#REF!</v>
      </c>
      <c r="V71" s="378" t="e">
        <f>IF('Non-Salary'!#REF!="","",#REF!&amp;" - "&amp;'Non-Salary'!#REF!)</f>
        <v>#REF!</v>
      </c>
      <c r="W71" s="378" t="e">
        <f>IF('Non-Salary'!#REF!="","",#REF!&amp;" - "&amp;'Non-Salary'!#REF!)</f>
        <v>#REF!</v>
      </c>
      <c r="X71" s="378" t="e">
        <f>IF('Non-Salary'!#REF!="","",#REF!&amp;" - "&amp;'Non-Salary'!#REF!)</f>
        <v>#REF!</v>
      </c>
      <c r="Y71" s="378" t="e">
        <f>IF('Non-Salary'!#REF!="","",#REF!&amp;" - "&amp;'Non-Salary'!#REF!)</f>
        <v>#REF!</v>
      </c>
      <c r="Z71" s="378" t="e">
        <f>IF('Non-Salary'!#REF!="","",#REF!&amp;" - "&amp;'Non-Salary'!#REF!)</f>
        <v>#REF!</v>
      </c>
      <c r="AA71" s="378" t="e">
        <f>IF('Non-Salary'!#REF!="","",#REF!&amp;" - "&amp;'Non-Salary'!#REF!)</f>
        <v>#REF!</v>
      </c>
      <c r="AB71" s="378" t="e">
        <f>IF('Non-Salary'!#REF!="","",#REF!&amp;" - "&amp;'Non-Salary'!#REF!)</f>
        <v>#REF!</v>
      </c>
      <c r="AC71" s="378" t="e">
        <f>IF('Non-Salary'!#REF!="","",#REF!&amp;" - "&amp;'Non-Salary'!#REF!)</f>
        <v>#REF!</v>
      </c>
      <c r="AD71" s="378" t="e">
        <f>IF('Non-Salary'!#REF!="","",#REF!&amp;" - "&amp;'Non-Salary'!#REF!)</f>
        <v>#REF!</v>
      </c>
      <c r="AE71" s="378" t="e">
        <f>IF('Non-Salary'!#REF!="","",#REF!&amp;" - "&amp;'Non-Salary'!#REF!)</f>
        <v>#REF!</v>
      </c>
      <c r="AF71" s="378" t="e">
        <f>IF('Non-Salary'!#REF!="","",#REF!&amp;" - "&amp;'Non-Salary'!#REF!)</f>
        <v>#REF!</v>
      </c>
      <c r="AG71" s="378" t="e">
        <f>IF('Non-Salary'!#REF!="","",#REF!&amp;" - "&amp;'Non-Salary'!#REF!)</f>
        <v>#REF!</v>
      </c>
      <c r="AH71" s="378" t="e">
        <f>IF('Non-Salary'!#REF!="","",#REF!&amp;" - "&amp;'Non-Salary'!#REF!)</f>
        <v>#REF!</v>
      </c>
      <c r="AI71" s="378" t="e">
        <f>IF('Non-Salary'!#REF!="","",#REF!&amp;" - "&amp;'Non-Salary'!#REF!)</f>
        <v>#REF!</v>
      </c>
      <c r="AJ71" s="378" t="e">
        <f>IF('Non-Salary'!#REF!="","",#REF!&amp;" - "&amp;'Non-Salary'!#REF!)</f>
        <v>#REF!</v>
      </c>
      <c r="AK71" s="378" t="e">
        <f>IF('Non-Salary'!#REF!="","",#REF!&amp;" - "&amp;'Non-Salary'!#REF!)</f>
        <v>#REF!</v>
      </c>
      <c r="AL71" s="378" t="e">
        <f>IF('Non-Salary'!#REF!="","",#REF!&amp;" - "&amp;'Non-Salary'!#REF!)</f>
        <v>#REF!</v>
      </c>
      <c r="AM71" s="378" t="e">
        <f>IF('Non-Salary'!#REF!="","",#REF!&amp;" - "&amp;'Non-Salary'!#REF!)</f>
        <v>#REF!</v>
      </c>
      <c r="AN71" s="378" t="e">
        <f>IF('Non-Salary'!#REF!="","",#REF!&amp;" - "&amp;'Non-Salary'!#REF!)</f>
        <v>#REF!</v>
      </c>
      <c r="AO71" s="378" t="e">
        <f>IF('Non-Salary'!#REF!="","",#REF!&amp;" - "&amp;'Non-Salary'!#REF!)</f>
        <v>#REF!</v>
      </c>
      <c r="AP71" s="378" t="e">
        <f>IF('Non-Salary'!#REF!="","",#REF!&amp;" - "&amp;'Non-Salary'!#REF!)</f>
        <v>#REF!</v>
      </c>
      <c r="AQ71" s="378" t="e">
        <f>IF('Non-Salary'!#REF!="","",#REF!&amp;" - "&amp;'Non-Salary'!#REF!)</f>
        <v>#REF!</v>
      </c>
      <c r="AR71" s="378" t="e">
        <f>IF('Non-Salary'!#REF!="","",#REF!&amp;" - "&amp;'Non-Salary'!#REF!)</f>
        <v>#REF!</v>
      </c>
      <c r="AS71" s="378" t="e">
        <f>IF('Non-Salary'!#REF!="","",#REF!&amp;" - "&amp;'Non-Salary'!#REF!)</f>
        <v>#REF!</v>
      </c>
      <c r="AT71" s="379" t="e">
        <f>IF('Non-Salary'!#REF!="","",#REF!&amp;" - "&amp;'Non-Salary'!#REF!)</f>
        <v>#REF!</v>
      </c>
      <c r="AU71" s="351"/>
      <c r="AV71" s="377" t="e">
        <f>IF('Non-Salary'!#REF!="","",#REF!&amp;" - "&amp;'Non-Salary'!#REF!)</f>
        <v>#REF!</v>
      </c>
      <c r="AW71" s="379" t="e">
        <f>IF('Non-Salary'!#REF!="","",#REF!&amp;" - "&amp;'Non-Salary'!#REF!)</f>
        <v>#REF!</v>
      </c>
    </row>
    <row r="72" spans="1:49" outlineLevel="1">
      <c r="A72" s="228"/>
      <c r="B72" s="19" t="e">
        <f>IF(OR(I72="",I72="HS"),'Non-Salary'!#REF!,Assumptions!#REF!)</f>
        <v>#REF!</v>
      </c>
      <c r="C72" s="19" t="s">
        <v>92</v>
      </c>
      <c r="D72" s="20" t="e">
        <f>Assumptions!#REF!</f>
        <v>#REF!</v>
      </c>
      <c r="E72" s="20"/>
      <c r="F72" s="20" t="s">
        <v>41</v>
      </c>
      <c r="G72" s="56" t="s">
        <v>155</v>
      </c>
      <c r="H72" s="869"/>
      <c r="I72" s="317"/>
      <c r="J72" s="82" t="str">
        <f>IF(ISERROR(VLOOKUP(G72,[3]Object!Query_from_cayprod,2,FALSE)),"",VLOOKUP(G72,[3]Object!Query_from_cayprod,2,FALSE))</f>
        <v>OTHER SUPPLIES</v>
      </c>
      <c r="K72" s="83"/>
      <c r="L72" s="164"/>
      <c r="M72" s="229"/>
      <c r="N72" s="9"/>
      <c r="O72" s="290"/>
      <c r="P72" s="291"/>
      <c r="Q72" s="291"/>
      <c r="R72" s="291"/>
      <c r="S72" s="291"/>
      <c r="T72" s="377" t="e">
        <f>IF('Non-Salary'!#REF!="","",#REF!&amp;" - "&amp;'Non-Salary'!#REF!)</f>
        <v>#REF!</v>
      </c>
      <c r="U72" s="378" t="e">
        <f>IF('Non-Salary'!#REF!="","",#REF!&amp;" - "&amp;'Non-Salary'!#REF!)</f>
        <v>#REF!</v>
      </c>
      <c r="V72" s="378" t="e">
        <f>IF('Non-Salary'!#REF!="","",#REF!&amp;" - "&amp;'Non-Salary'!#REF!)</f>
        <v>#REF!</v>
      </c>
      <c r="W72" s="378" t="e">
        <f>IF('Non-Salary'!#REF!="","",#REF!&amp;" - "&amp;'Non-Salary'!#REF!)</f>
        <v>#REF!</v>
      </c>
      <c r="X72" s="378" t="e">
        <f>IF('Non-Salary'!#REF!="","",#REF!&amp;" - "&amp;'Non-Salary'!#REF!)</f>
        <v>#REF!</v>
      </c>
      <c r="Y72" s="378" t="e">
        <f>IF('Non-Salary'!#REF!="","",#REF!&amp;" - "&amp;'Non-Salary'!#REF!)</f>
        <v>#REF!</v>
      </c>
      <c r="Z72" s="378" t="e">
        <f>IF('Non-Salary'!#REF!="","",#REF!&amp;" - "&amp;'Non-Salary'!#REF!)</f>
        <v>#REF!</v>
      </c>
      <c r="AA72" s="378" t="e">
        <f>IF('Non-Salary'!#REF!="","",#REF!&amp;" - "&amp;'Non-Salary'!#REF!)</f>
        <v>#REF!</v>
      </c>
      <c r="AB72" s="378" t="e">
        <f>IF('Non-Salary'!#REF!="","",#REF!&amp;" - "&amp;'Non-Salary'!#REF!)</f>
        <v>#REF!</v>
      </c>
      <c r="AC72" s="378" t="e">
        <f>IF('Non-Salary'!#REF!="","",#REF!&amp;" - "&amp;'Non-Salary'!#REF!)</f>
        <v>#REF!</v>
      </c>
      <c r="AD72" s="378" t="e">
        <f>IF('Non-Salary'!#REF!="","",#REF!&amp;" - "&amp;'Non-Salary'!#REF!)</f>
        <v>#REF!</v>
      </c>
      <c r="AE72" s="378" t="e">
        <f>IF('Non-Salary'!#REF!="","",#REF!&amp;" - "&amp;'Non-Salary'!#REF!)</f>
        <v>#REF!</v>
      </c>
      <c r="AF72" s="378" t="e">
        <f>IF('Non-Salary'!#REF!="","",#REF!&amp;" - "&amp;'Non-Salary'!#REF!)</f>
        <v>#REF!</v>
      </c>
      <c r="AG72" s="378" t="e">
        <f>IF('Non-Salary'!#REF!="","",#REF!&amp;" - "&amp;'Non-Salary'!#REF!)</f>
        <v>#REF!</v>
      </c>
      <c r="AH72" s="378" t="e">
        <f>IF('Non-Salary'!#REF!="","",#REF!&amp;" - "&amp;'Non-Salary'!#REF!)</f>
        <v>#REF!</v>
      </c>
      <c r="AI72" s="378" t="e">
        <f>IF('Non-Salary'!#REF!="","",#REF!&amp;" - "&amp;'Non-Salary'!#REF!)</f>
        <v>#REF!</v>
      </c>
      <c r="AJ72" s="378" t="e">
        <f>IF('Non-Salary'!#REF!="","",#REF!&amp;" - "&amp;'Non-Salary'!#REF!)</f>
        <v>#REF!</v>
      </c>
      <c r="AK72" s="378" t="e">
        <f>IF('Non-Salary'!#REF!="","",#REF!&amp;" - "&amp;'Non-Salary'!#REF!)</f>
        <v>#REF!</v>
      </c>
      <c r="AL72" s="378" t="e">
        <f>IF('Non-Salary'!#REF!="","",#REF!&amp;" - "&amp;'Non-Salary'!#REF!)</f>
        <v>#REF!</v>
      </c>
      <c r="AM72" s="378" t="e">
        <f>IF('Non-Salary'!#REF!="","",#REF!&amp;" - "&amp;'Non-Salary'!#REF!)</f>
        <v>#REF!</v>
      </c>
      <c r="AN72" s="378" t="e">
        <f>IF('Non-Salary'!#REF!="","",#REF!&amp;" - "&amp;'Non-Salary'!#REF!)</f>
        <v>#REF!</v>
      </c>
      <c r="AO72" s="378" t="e">
        <f>IF('Non-Salary'!#REF!="","",#REF!&amp;" - "&amp;'Non-Salary'!#REF!)</f>
        <v>#REF!</v>
      </c>
      <c r="AP72" s="378" t="e">
        <f>IF('Non-Salary'!#REF!="","",#REF!&amp;" - "&amp;'Non-Salary'!#REF!)</f>
        <v>#REF!</v>
      </c>
      <c r="AQ72" s="378" t="e">
        <f>IF('Non-Salary'!#REF!="","",#REF!&amp;" - "&amp;'Non-Salary'!#REF!)</f>
        <v>#REF!</v>
      </c>
      <c r="AR72" s="378" t="e">
        <f>IF('Non-Salary'!#REF!="","",#REF!&amp;" - "&amp;'Non-Salary'!#REF!)</f>
        <v>#REF!</v>
      </c>
      <c r="AS72" s="378" t="e">
        <f>IF('Non-Salary'!#REF!="","",#REF!&amp;" - "&amp;'Non-Salary'!#REF!)</f>
        <v>#REF!</v>
      </c>
      <c r="AT72" s="379" t="e">
        <f>IF('Non-Salary'!#REF!="","",#REF!&amp;" - "&amp;'Non-Salary'!#REF!)</f>
        <v>#REF!</v>
      </c>
      <c r="AU72" s="351"/>
      <c r="AV72" s="377" t="e">
        <f>IF('Non-Salary'!#REF!="","",#REF!&amp;" - "&amp;'Non-Salary'!#REF!)</f>
        <v>#REF!</v>
      </c>
      <c r="AW72" s="379" t="e">
        <f>IF('Non-Salary'!#REF!="","",#REF!&amp;" - "&amp;'Non-Salary'!#REF!)</f>
        <v>#REF!</v>
      </c>
    </row>
    <row r="73" spans="1:49" outlineLevel="1">
      <c r="A73" s="228"/>
      <c r="B73" s="19" t="e">
        <f>IF(OR(I73="",I73="HS"),'Non-Salary'!#REF!,Assumptions!#REF!)</f>
        <v>#REF!</v>
      </c>
      <c r="C73" s="19" t="s">
        <v>92</v>
      </c>
      <c r="D73" s="20" t="e">
        <f>Assumptions!#REF!</f>
        <v>#REF!</v>
      </c>
      <c r="E73" s="20"/>
      <c r="F73" s="20" t="s">
        <v>41</v>
      </c>
      <c r="G73" s="56" t="s">
        <v>154</v>
      </c>
      <c r="H73" s="869"/>
      <c r="I73" s="317"/>
      <c r="J73" s="82" t="str">
        <f>IF(ISERROR(VLOOKUP(G73,[3]Object!Query_from_cayprod,2,FALSE)),"",VLOOKUP(G73,[3]Object!Query_from_cayprod,2,FALSE))</f>
        <v>OTHER PURCHASED SERVICES</v>
      </c>
      <c r="K73" s="83"/>
      <c r="L73" s="164"/>
      <c r="M73" s="229"/>
      <c r="N73" s="9"/>
      <c r="O73" s="290"/>
      <c r="P73" s="291"/>
      <c r="Q73" s="291"/>
      <c r="R73" s="291"/>
      <c r="S73" s="291"/>
      <c r="T73" s="377" t="e">
        <f>IF('Non-Salary'!#REF!="","",#REF!&amp;" - "&amp;'Non-Salary'!#REF!)</f>
        <v>#REF!</v>
      </c>
      <c r="U73" s="378" t="e">
        <f>IF('Non-Salary'!#REF!="","",#REF!&amp;" - "&amp;'Non-Salary'!#REF!)</f>
        <v>#REF!</v>
      </c>
      <c r="V73" s="378" t="e">
        <f>IF('Non-Salary'!#REF!="","",#REF!&amp;" - "&amp;'Non-Salary'!#REF!)</f>
        <v>#REF!</v>
      </c>
      <c r="W73" s="378" t="e">
        <f>IF('Non-Salary'!#REF!="","",#REF!&amp;" - "&amp;'Non-Salary'!#REF!)</f>
        <v>#REF!</v>
      </c>
      <c r="X73" s="378" t="e">
        <f>IF('Non-Salary'!#REF!="","",#REF!&amp;" - "&amp;'Non-Salary'!#REF!)</f>
        <v>#REF!</v>
      </c>
      <c r="Y73" s="378" t="e">
        <f>IF('Non-Salary'!#REF!="","",#REF!&amp;" - "&amp;'Non-Salary'!#REF!)</f>
        <v>#REF!</v>
      </c>
      <c r="Z73" s="378" t="e">
        <f>IF('Non-Salary'!#REF!="","",#REF!&amp;" - "&amp;'Non-Salary'!#REF!)</f>
        <v>#REF!</v>
      </c>
      <c r="AA73" s="378" t="e">
        <f>IF('Non-Salary'!#REF!="","",#REF!&amp;" - "&amp;'Non-Salary'!#REF!)</f>
        <v>#REF!</v>
      </c>
      <c r="AB73" s="378" t="e">
        <f>IF('Non-Salary'!#REF!="","",#REF!&amp;" - "&amp;'Non-Salary'!#REF!)</f>
        <v>#REF!</v>
      </c>
      <c r="AC73" s="378" t="e">
        <f>IF('Non-Salary'!#REF!="","",#REF!&amp;" - "&amp;'Non-Salary'!#REF!)</f>
        <v>#REF!</v>
      </c>
      <c r="AD73" s="378" t="e">
        <f>IF('Non-Salary'!#REF!="","",#REF!&amp;" - "&amp;'Non-Salary'!#REF!)</f>
        <v>#REF!</v>
      </c>
      <c r="AE73" s="378" t="e">
        <f>IF('Non-Salary'!#REF!="","",#REF!&amp;" - "&amp;'Non-Salary'!#REF!)</f>
        <v>#REF!</v>
      </c>
      <c r="AF73" s="378" t="e">
        <f>IF('Non-Salary'!#REF!="","",#REF!&amp;" - "&amp;'Non-Salary'!#REF!)</f>
        <v>#REF!</v>
      </c>
      <c r="AG73" s="378" t="e">
        <f>IF('Non-Salary'!#REF!="","",#REF!&amp;" - "&amp;'Non-Salary'!#REF!)</f>
        <v>#REF!</v>
      </c>
      <c r="AH73" s="378" t="e">
        <f>IF('Non-Salary'!#REF!="","",#REF!&amp;" - "&amp;'Non-Salary'!#REF!)</f>
        <v>#REF!</v>
      </c>
      <c r="AI73" s="378" t="e">
        <f>IF('Non-Salary'!#REF!="","",#REF!&amp;" - "&amp;'Non-Salary'!#REF!)</f>
        <v>#REF!</v>
      </c>
      <c r="AJ73" s="378" t="e">
        <f>IF('Non-Salary'!#REF!="","",#REF!&amp;" - "&amp;'Non-Salary'!#REF!)</f>
        <v>#REF!</v>
      </c>
      <c r="AK73" s="378" t="e">
        <f>IF('Non-Salary'!#REF!="","",#REF!&amp;" - "&amp;'Non-Salary'!#REF!)</f>
        <v>#REF!</v>
      </c>
      <c r="AL73" s="378" t="e">
        <f>IF('Non-Salary'!#REF!="","",#REF!&amp;" - "&amp;'Non-Salary'!#REF!)</f>
        <v>#REF!</v>
      </c>
      <c r="AM73" s="378" t="e">
        <f>IF('Non-Salary'!#REF!="","",#REF!&amp;" - "&amp;'Non-Salary'!#REF!)</f>
        <v>#REF!</v>
      </c>
      <c r="AN73" s="378" t="e">
        <f>IF('Non-Salary'!#REF!="","",#REF!&amp;" - "&amp;'Non-Salary'!#REF!)</f>
        <v>#REF!</v>
      </c>
      <c r="AO73" s="378" t="e">
        <f>IF('Non-Salary'!#REF!="","",#REF!&amp;" - "&amp;'Non-Salary'!#REF!)</f>
        <v>#REF!</v>
      </c>
      <c r="AP73" s="378" t="e">
        <f>IF('Non-Salary'!#REF!="","",#REF!&amp;" - "&amp;'Non-Salary'!#REF!)</f>
        <v>#REF!</v>
      </c>
      <c r="AQ73" s="378" t="e">
        <f>IF('Non-Salary'!#REF!="","",#REF!&amp;" - "&amp;'Non-Salary'!#REF!)</f>
        <v>#REF!</v>
      </c>
      <c r="AR73" s="378" t="e">
        <f>IF('Non-Salary'!#REF!="","",#REF!&amp;" - "&amp;'Non-Salary'!#REF!)</f>
        <v>#REF!</v>
      </c>
      <c r="AS73" s="378" t="e">
        <f>IF('Non-Salary'!#REF!="","",#REF!&amp;" - "&amp;'Non-Salary'!#REF!)</f>
        <v>#REF!</v>
      </c>
      <c r="AT73" s="379" t="e">
        <f>IF('Non-Salary'!#REF!="","",#REF!&amp;" - "&amp;'Non-Salary'!#REF!)</f>
        <v>#REF!</v>
      </c>
      <c r="AU73" s="351"/>
      <c r="AV73" s="377" t="e">
        <f>IF('Non-Salary'!#REF!="","",#REF!&amp;" - "&amp;'Non-Salary'!#REF!)</f>
        <v>#REF!</v>
      </c>
      <c r="AW73" s="379" t="e">
        <f>IF('Non-Salary'!#REF!="","",#REF!&amp;" - "&amp;'Non-Salary'!#REF!)</f>
        <v>#REF!</v>
      </c>
    </row>
    <row r="74" spans="1:49" outlineLevel="1">
      <c r="A74" s="228"/>
      <c r="B74" s="19" t="e">
        <f>IF(OR(I74="",I74="HS"),'Non-Salary'!#REF!,Assumptions!#REF!)</f>
        <v>#REF!</v>
      </c>
      <c r="C74" s="19" t="s">
        <v>92</v>
      </c>
      <c r="D74" s="20" t="e">
        <f>Assumptions!#REF!</f>
        <v>#REF!</v>
      </c>
      <c r="E74" s="20"/>
      <c r="F74" s="20" t="s">
        <v>41</v>
      </c>
      <c r="G74" s="56" t="s">
        <v>161</v>
      </c>
      <c r="H74" s="869"/>
      <c r="I74" s="317"/>
      <c r="J74" s="84" t="str">
        <f>IF(ISERROR(VLOOKUP(G74,[3]Object!Query_from_cayprod,2,FALSE)),"",VLOOKUP(G74,[3]Object!Query_from_cayprod,2,FALSE))</f>
        <v>DUES AND FEES</v>
      </c>
      <c r="K74" s="85"/>
      <c r="L74" s="164"/>
      <c r="M74" s="229"/>
      <c r="N74" s="9"/>
      <c r="O74" s="290"/>
      <c r="P74" s="291"/>
      <c r="Q74" s="291"/>
      <c r="R74" s="291"/>
      <c r="S74" s="291"/>
      <c r="T74" s="377" t="e">
        <f>IF('Non-Salary'!#REF!="","",#REF!&amp;" - "&amp;'Non-Salary'!#REF!)</f>
        <v>#REF!</v>
      </c>
      <c r="U74" s="378" t="e">
        <f>IF('Non-Salary'!#REF!="","",#REF!&amp;" - "&amp;'Non-Salary'!#REF!)</f>
        <v>#REF!</v>
      </c>
      <c r="V74" s="378" t="e">
        <f>IF('Non-Salary'!#REF!="","",#REF!&amp;" - "&amp;'Non-Salary'!#REF!)</f>
        <v>#REF!</v>
      </c>
      <c r="W74" s="378" t="e">
        <f>IF('Non-Salary'!#REF!="","",#REF!&amp;" - "&amp;'Non-Salary'!#REF!)</f>
        <v>#REF!</v>
      </c>
      <c r="X74" s="378" t="e">
        <f>IF('Non-Salary'!#REF!="","",#REF!&amp;" - "&amp;'Non-Salary'!#REF!)</f>
        <v>#REF!</v>
      </c>
      <c r="Y74" s="378" t="e">
        <f>IF('Non-Salary'!#REF!="","",#REF!&amp;" - "&amp;'Non-Salary'!#REF!)</f>
        <v>#REF!</v>
      </c>
      <c r="Z74" s="378" t="e">
        <f>IF('Non-Salary'!#REF!="","",#REF!&amp;" - "&amp;'Non-Salary'!#REF!)</f>
        <v>#REF!</v>
      </c>
      <c r="AA74" s="378" t="e">
        <f>IF('Non-Salary'!#REF!="","",#REF!&amp;" - "&amp;'Non-Salary'!#REF!)</f>
        <v>#REF!</v>
      </c>
      <c r="AB74" s="378" t="e">
        <f>IF('Non-Salary'!#REF!="","",#REF!&amp;" - "&amp;'Non-Salary'!#REF!)</f>
        <v>#REF!</v>
      </c>
      <c r="AC74" s="378" t="e">
        <f>IF('Non-Salary'!#REF!="","",#REF!&amp;" - "&amp;'Non-Salary'!#REF!)</f>
        <v>#REF!</v>
      </c>
      <c r="AD74" s="378" t="e">
        <f>IF('Non-Salary'!#REF!="","",#REF!&amp;" - "&amp;'Non-Salary'!#REF!)</f>
        <v>#REF!</v>
      </c>
      <c r="AE74" s="378" t="e">
        <f>IF('Non-Salary'!#REF!="","",#REF!&amp;" - "&amp;'Non-Salary'!#REF!)</f>
        <v>#REF!</v>
      </c>
      <c r="AF74" s="378" t="e">
        <f>IF('Non-Salary'!#REF!="","",#REF!&amp;" - "&amp;'Non-Salary'!#REF!)</f>
        <v>#REF!</v>
      </c>
      <c r="AG74" s="378" t="e">
        <f>IF('Non-Salary'!#REF!="","",#REF!&amp;" - "&amp;'Non-Salary'!#REF!)</f>
        <v>#REF!</v>
      </c>
      <c r="AH74" s="378" t="e">
        <f>IF('Non-Salary'!#REF!="","",#REF!&amp;" - "&amp;'Non-Salary'!#REF!)</f>
        <v>#REF!</v>
      </c>
      <c r="AI74" s="378" t="e">
        <f>IF('Non-Salary'!#REF!="","",#REF!&amp;" - "&amp;'Non-Salary'!#REF!)</f>
        <v>#REF!</v>
      </c>
      <c r="AJ74" s="378" t="e">
        <f>IF('Non-Salary'!#REF!="","",#REF!&amp;" - "&amp;'Non-Salary'!#REF!)</f>
        <v>#REF!</v>
      </c>
      <c r="AK74" s="378" t="e">
        <f>IF('Non-Salary'!#REF!="","",#REF!&amp;" - "&amp;'Non-Salary'!#REF!)</f>
        <v>#REF!</v>
      </c>
      <c r="AL74" s="378" t="e">
        <f>IF('Non-Salary'!#REF!="","",#REF!&amp;" - "&amp;'Non-Salary'!#REF!)</f>
        <v>#REF!</v>
      </c>
      <c r="AM74" s="378" t="e">
        <f>IF('Non-Salary'!#REF!="","",#REF!&amp;" - "&amp;'Non-Salary'!#REF!)</f>
        <v>#REF!</v>
      </c>
      <c r="AN74" s="378" t="e">
        <f>IF('Non-Salary'!#REF!="","",#REF!&amp;" - "&amp;'Non-Salary'!#REF!)</f>
        <v>#REF!</v>
      </c>
      <c r="AO74" s="378" t="e">
        <f>IF('Non-Salary'!#REF!="","",#REF!&amp;" - "&amp;'Non-Salary'!#REF!)</f>
        <v>#REF!</v>
      </c>
      <c r="AP74" s="378" t="e">
        <f>IF('Non-Salary'!#REF!="","",#REF!&amp;" - "&amp;'Non-Salary'!#REF!)</f>
        <v>#REF!</v>
      </c>
      <c r="AQ74" s="378" t="e">
        <f>IF('Non-Salary'!#REF!="","",#REF!&amp;" - "&amp;'Non-Salary'!#REF!)</f>
        <v>#REF!</v>
      </c>
      <c r="AR74" s="378" t="e">
        <f>IF('Non-Salary'!#REF!="","",#REF!&amp;" - "&amp;'Non-Salary'!#REF!)</f>
        <v>#REF!</v>
      </c>
      <c r="AS74" s="378" t="e">
        <f>IF('Non-Salary'!#REF!="","",#REF!&amp;" - "&amp;'Non-Salary'!#REF!)</f>
        <v>#REF!</v>
      </c>
      <c r="AT74" s="379" t="e">
        <f>IF('Non-Salary'!#REF!="","",#REF!&amp;" - "&amp;'Non-Salary'!#REF!)</f>
        <v>#REF!</v>
      </c>
      <c r="AU74" s="351"/>
      <c r="AV74" s="377" t="e">
        <f>IF('Non-Salary'!#REF!="","",#REF!&amp;" - "&amp;'Non-Salary'!#REF!)</f>
        <v>#REF!</v>
      </c>
      <c r="AW74" s="379" t="e">
        <f>IF('Non-Salary'!#REF!="","",#REF!&amp;" - "&amp;'Non-Salary'!#REF!)</f>
        <v>#REF!</v>
      </c>
    </row>
    <row r="75" spans="1:49" ht="13.5" outlineLevel="1" thickBot="1">
      <c r="A75" s="228"/>
      <c r="B75" s="19" t="e">
        <f>IF(OR(I75="",I75="HS"),'Non-Salary'!#REF!,Assumptions!#REF!)</f>
        <v>#REF!</v>
      </c>
      <c r="C75" s="19" t="s">
        <v>92</v>
      </c>
      <c r="D75" s="20" t="e">
        <f>Assumptions!#REF!</f>
        <v>#REF!</v>
      </c>
      <c r="E75" s="20"/>
      <c r="F75" s="20" t="s">
        <v>41</v>
      </c>
      <c r="G75" s="56" t="s">
        <v>1</v>
      </c>
      <c r="H75" s="869"/>
      <c r="I75" s="319"/>
      <c r="J75" s="320" t="str">
        <f>IF(ISERROR(VLOOKUP(G75,[3]Object!Query_from_cayprod,2,FALSE)),"",VLOOKUP(G75,[3]Object!Query_from_cayprod,2,FALSE))</f>
        <v>ENROLLMENT HOLDING</v>
      </c>
      <c r="K75" s="321"/>
      <c r="L75" s="164"/>
      <c r="M75" s="237"/>
      <c r="N75" s="9"/>
      <c r="O75" s="290"/>
      <c r="P75" s="291"/>
      <c r="Q75" s="291"/>
      <c r="R75" s="291"/>
      <c r="S75" s="291"/>
      <c r="T75" s="377" t="e">
        <f>IF('Non-Salary'!#REF!="","",#REF!&amp;" - "&amp;'Non-Salary'!#REF!)</f>
        <v>#REF!</v>
      </c>
      <c r="U75" s="378" t="e">
        <f>IF('Non-Salary'!#REF!="","",#REF!&amp;" - "&amp;'Non-Salary'!#REF!)</f>
        <v>#REF!</v>
      </c>
      <c r="V75" s="378" t="e">
        <f>IF('Non-Salary'!#REF!="","",#REF!&amp;" - "&amp;'Non-Salary'!#REF!)</f>
        <v>#REF!</v>
      </c>
      <c r="W75" s="378" t="e">
        <f>IF('Non-Salary'!#REF!="","",#REF!&amp;" - "&amp;'Non-Salary'!#REF!)</f>
        <v>#REF!</v>
      </c>
      <c r="X75" s="378" t="e">
        <f>IF('Non-Salary'!#REF!="","",#REF!&amp;" - "&amp;'Non-Salary'!#REF!)</f>
        <v>#REF!</v>
      </c>
      <c r="Y75" s="378" t="e">
        <f>IF('Non-Salary'!#REF!="","",#REF!&amp;" - "&amp;'Non-Salary'!#REF!)</f>
        <v>#REF!</v>
      </c>
      <c r="Z75" s="378" t="e">
        <f>IF('Non-Salary'!#REF!="","",#REF!&amp;" - "&amp;'Non-Salary'!#REF!)</f>
        <v>#REF!</v>
      </c>
      <c r="AA75" s="378" t="e">
        <f>IF('Non-Salary'!#REF!="","",#REF!&amp;" - "&amp;'Non-Salary'!#REF!)</f>
        <v>#REF!</v>
      </c>
      <c r="AB75" s="378" t="e">
        <f>IF('Non-Salary'!#REF!="","",#REF!&amp;" - "&amp;'Non-Salary'!#REF!)</f>
        <v>#REF!</v>
      </c>
      <c r="AC75" s="378" t="e">
        <f>IF('Non-Salary'!#REF!="","",#REF!&amp;" - "&amp;'Non-Salary'!#REF!)</f>
        <v>#REF!</v>
      </c>
      <c r="AD75" s="378" t="e">
        <f>IF('Non-Salary'!#REF!="","",#REF!&amp;" - "&amp;'Non-Salary'!#REF!)</f>
        <v>#REF!</v>
      </c>
      <c r="AE75" s="378" t="e">
        <f>IF('Non-Salary'!#REF!="","",#REF!&amp;" - "&amp;'Non-Salary'!#REF!)</f>
        <v>#REF!</v>
      </c>
      <c r="AF75" s="378" t="e">
        <f>IF('Non-Salary'!#REF!="","",#REF!&amp;" - "&amp;'Non-Salary'!#REF!)</f>
        <v>#REF!</v>
      </c>
      <c r="AG75" s="378" t="e">
        <f>IF('Non-Salary'!#REF!="","",#REF!&amp;" - "&amp;'Non-Salary'!#REF!)</f>
        <v>#REF!</v>
      </c>
      <c r="AH75" s="378" t="e">
        <f>IF('Non-Salary'!#REF!="","",#REF!&amp;" - "&amp;'Non-Salary'!#REF!)</f>
        <v>#REF!</v>
      </c>
      <c r="AI75" s="378" t="e">
        <f>IF('Non-Salary'!#REF!="","",#REF!&amp;" - "&amp;'Non-Salary'!#REF!)</f>
        <v>#REF!</v>
      </c>
      <c r="AJ75" s="378" t="e">
        <f>IF('Non-Salary'!#REF!="","",#REF!&amp;" - "&amp;'Non-Salary'!#REF!)</f>
        <v>#REF!</v>
      </c>
      <c r="AK75" s="378" t="e">
        <f>IF('Non-Salary'!#REF!="","",#REF!&amp;" - "&amp;'Non-Salary'!#REF!)</f>
        <v>#REF!</v>
      </c>
      <c r="AL75" s="378" t="e">
        <f>IF('Non-Salary'!#REF!="","",#REF!&amp;" - "&amp;'Non-Salary'!#REF!)</f>
        <v>#REF!</v>
      </c>
      <c r="AM75" s="378" t="e">
        <f>IF('Non-Salary'!#REF!="","",#REF!&amp;" - "&amp;'Non-Salary'!#REF!)</f>
        <v>#REF!</v>
      </c>
      <c r="AN75" s="378" t="e">
        <f>IF('Non-Salary'!#REF!="","",#REF!&amp;" - "&amp;'Non-Salary'!#REF!)</f>
        <v>#REF!</v>
      </c>
      <c r="AO75" s="378" t="e">
        <f>IF('Non-Salary'!#REF!="","",#REF!&amp;" - "&amp;'Non-Salary'!#REF!)</f>
        <v>#REF!</v>
      </c>
      <c r="AP75" s="378" t="e">
        <f>IF('Non-Salary'!#REF!="","",#REF!&amp;" - "&amp;'Non-Salary'!#REF!)</f>
        <v>#REF!</v>
      </c>
      <c r="AQ75" s="378" t="e">
        <f>IF('Non-Salary'!#REF!="","",#REF!&amp;" - "&amp;'Non-Salary'!#REF!)</f>
        <v>#REF!</v>
      </c>
      <c r="AR75" s="378" t="e">
        <f>IF('Non-Salary'!#REF!="","",#REF!&amp;" - "&amp;'Non-Salary'!#REF!)</f>
        <v>#REF!</v>
      </c>
      <c r="AS75" s="378" t="e">
        <f>IF('Non-Salary'!#REF!="","",#REF!&amp;" - "&amp;'Non-Salary'!#REF!)</f>
        <v>#REF!</v>
      </c>
      <c r="AT75" s="379" t="e">
        <f>IF('Non-Salary'!#REF!="","",#REF!&amp;" - "&amp;'Non-Salary'!#REF!)</f>
        <v>#REF!</v>
      </c>
      <c r="AU75" s="351"/>
      <c r="AV75" s="377" t="e">
        <f>IF('Non-Salary'!#REF!="","",#REF!&amp;" - "&amp;'Non-Salary'!#REF!)</f>
        <v>#REF!</v>
      </c>
      <c r="AW75" s="379" t="e">
        <f>IF('Non-Salary'!#REF!="","",#REF!&amp;" - "&amp;'Non-Salary'!#REF!)</f>
        <v>#REF!</v>
      </c>
    </row>
    <row r="76" spans="1:49" s="21" customFormat="1" ht="13.5" thickBot="1">
      <c r="A76" s="228"/>
      <c r="B76" s="19" t="e">
        <f>IF(OR(I76="",I76="HS"),'Non-Salary'!#REF!,Assumptions!#REF!)</f>
        <v>#REF!</v>
      </c>
      <c r="C76" s="19"/>
      <c r="D76" s="20"/>
      <c r="E76" s="20"/>
      <c r="F76" s="20"/>
      <c r="G76" s="56"/>
      <c r="H76" s="869"/>
      <c r="I76" s="299"/>
      <c r="J76" s="107" t="s">
        <v>948</v>
      </c>
      <c r="K76" s="74"/>
      <c r="L76" s="164"/>
      <c r="M76" s="229"/>
      <c r="N76" s="9"/>
      <c r="O76" s="290"/>
      <c r="P76" s="291"/>
      <c r="Q76" s="291"/>
      <c r="R76" s="291"/>
      <c r="S76" s="291"/>
      <c r="T76" s="312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3"/>
      <c r="AH76" s="353"/>
      <c r="AI76" s="353"/>
      <c r="AJ76" s="353"/>
      <c r="AK76" s="353"/>
      <c r="AL76" s="353"/>
      <c r="AM76" s="353"/>
      <c r="AN76" s="353"/>
      <c r="AO76" s="353"/>
      <c r="AP76" s="353"/>
      <c r="AQ76" s="353"/>
      <c r="AR76" s="353"/>
      <c r="AS76" s="353"/>
      <c r="AT76" s="354"/>
      <c r="AU76" s="351"/>
      <c r="AV76" s="312"/>
      <c r="AW76" s="354"/>
    </row>
    <row r="77" spans="1:49">
      <c r="A77" s="228"/>
      <c r="B77" s="19" t="e">
        <f>IF(OR(I77="",I77="HS"),'Non-Salary'!#REF!,Assumptions!#REF!)</f>
        <v>#REF!</v>
      </c>
      <c r="C77" s="19" t="s">
        <v>92</v>
      </c>
      <c r="D77" s="20" t="e">
        <f>Assumptions!#REF!</f>
        <v>#REF!</v>
      </c>
      <c r="E77" s="20"/>
      <c r="F77" s="20" t="s">
        <v>41</v>
      </c>
      <c r="G77" s="56" t="str">
        <f>IF(J77="","",VLOOKUP(J77,#REF!,2,FALSE))</f>
        <v/>
      </c>
      <c r="H77" s="869"/>
      <c r="I77" s="313"/>
      <c r="J77" s="148"/>
      <c r="K77" s="149"/>
      <c r="L77" s="164"/>
      <c r="M77" s="274"/>
      <c r="N77" s="9"/>
      <c r="O77" s="290"/>
      <c r="P77" s="291"/>
      <c r="Q77" s="291"/>
      <c r="R77" s="291"/>
      <c r="S77" s="291"/>
      <c r="T77" s="377" t="e">
        <f>IF('Non-Salary'!#REF!="","",#REF!&amp;" - "&amp;'Non-Salary'!#REF!)</f>
        <v>#REF!</v>
      </c>
      <c r="U77" s="378" t="e">
        <f>IF('Non-Salary'!#REF!="","",#REF!&amp;" - "&amp;'Non-Salary'!#REF!)</f>
        <v>#REF!</v>
      </c>
      <c r="V77" s="378" t="e">
        <f>IF('Non-Salary'!#REF!="","",#REF!&amp;" - "&amp;'Non-Salary'!#REF!)</f>
        <v>#REF!</v>
      </c>
      <c r="W77" s="378" t="e">
        <f>IF('Non-Salary'!#REF!="","",#REF!&amp;" - "&amp;'Non-Salary'!#REF!)</f>
        <v>#REF!</v>
      </c>
      <c r="X77" s="378" t="e">
        <f>IF('Non-Salary'!#REF!="","",#REF!&amp;" - "&amp;'Non-Salary'!#REF!)</f>
        <v>#REF!</v>
      </c>
      <c r="Y77" s="378" t="e">
        <f>IF('Non-Salary'!#REF!="","",#REF!&amp;" - "&amp;'Non-Salary'!#REF!)</f>
        <v>#REF!</v>
      </c>
      <c r="Z77" s="378" t="e">
        <f>IF('Non-Salary'!#REF!="","",#REF!&amp;" - "&amp;'Non-Salary'!#REF!)</f>
        <v>#REF!</v>
      </c>
      <c r="AA77" s="378" t="e">
        <f>IF('Non-Salary'!#REF!="","",#REF!&amp;" - "&amp;'Non-Salary'!#REF!)</f>
        <v>#REF!</v>
      </c>
      <c r="AB77" s="378" t="e">
        <f>IF('Non-Salary'!#REF!="","",#REF!&amp;" - "&amp;'Non-Salary'!#REF!)</f>
        <v>#REF!</v>
      </c>
      <c r="AC77" s="378" t="e">
        <f>IF('Non-Salary'!#REF!="","",#REF!&amp;" - "&amp;'Non-Salary'!#REF!)</f>
        <v>#REF!</v>
      </c>
      <c r="AD77" s="378" t="e">
        <f>IF('Non-Salary'!#REF!="","",#REF!&amp;" - "&amp;'Non-Salary'!#REF!)</f>
        <v>#REF!</v>
      </c>
      <c r="AE77" s="378" t="e">
        <f>IF('Non-Salary'!#REF!="","",#REF!&amp;" - "&amp;'Non-Salary'!#REF!)</f>
        <v>#REF!</v>
      </c>
      <c r="AF77" s="378" t="e">
        <f>IF('Non-Salary'!#REF!="","",#REF!&amp;" - "&amp;'Non-Salary'!#REF!)</f>
        <v>#REF!</v>
      </c>
      <c r="AG77" s="378" t="e">
        <f>IF('Non-Salary'!#REF!="","",#REF!&amp;" - "&amp;'Non-Salary'!#REF!)</f>
        <v>#REF!</v>
      </c>
      <c r="AH77" s="378" t="e">
        <f>IF('Non-Salary'!#REF!="","",#REF!&amp;" - "&amp;'Non-Salary'!#REF!)</f>
        <v>#REF!</v>
      </c>
      <c r="AI77" s="378" t="e">
        <f>IF('Non-Salary'!#REF!="","",#REF!&amp;" - "&amp;'Non-Salary'!#REF!)</f>
        <v>#REF!</v>
      </c>
      <c r="AJ77" s="378" t="e">
        <f>IF('Non-Salary'!#REF!="","",#REF!&amp;" - "&amp;'Non-Salary'!#REF!)</f>
        <v>#REF!</v>
      </c>
      <c r="AK77" s="378" t="e">
        <f>IF('Non-Salary'!#REF!="","",#REF!&amp;" - "&amp;'Non-Salary'!#REF!)</f>
        <v>#REF!</v>
      </c>
      <c r="AL77" s="378" t="e">
        <f>IF('Non-Salary'!#REF!="","",#REF!&amp;" - "&amp;'Non-Salary'!#REF!)</f>
        <v>#REF!</v>
      </c>
      <c r="AM77" s="378" t="e">
        <f>IF('Non-Salary'!#REF!="","",#REF!&amp;" - "&amp;'Non-Salary'!#REF!)</f>
        <v>#REF!</v>
      </c>
      <c r="AN77" s="378" t="e">
        <f>IF('Non-Salary'!#REF!="","",#REF!&amp;" - "&amp;'Non-Salary'!#REF!)</f>
        <v>#REF!</v>
      </c>
      <c r="AO77" s="378" t="e">
        <f>IF('Non-Salary'!#REF!="","",#REF!&amp;" - "&amp;'Non-Salary'!#REF!)</f>
        <v>#REF!</v>
      </c>
      <c r="AP77" s="378" t="e">
        <f>IF('Non-Salary'!#REF!="","",#REF!&amp;" - "&amp;'Non-Salary'!#REF!)</f>
        <v>#REF!</v>
      </c>
      <c r="AQ77" s="378" t="e">
        <f>IF('Non-Salary'!#REF!="","",#REF!&amp;" - "&amp;'Non-Salary'!#REF!)</f>
        <v>#REF!</v>
      </c>
      <c r="AR77" s="378" t="e">
        <f>IF('Non-Salary'!#REF!="","",#REF!&amp;" - "&amp;'Non-Salary'!#REF!)</f>
        <v>#REF!</v>
      </c>
      <c r="AS77" s="378" t="e">
        <f>IF('Non-Salary'!#REF!="","",#REF!&amp;" - "&amp;'Non-Salary'!#REF!)</f>
        <v>#REF!</v>
      </c>
      <c r="AT77" s="379" t="e">
        <f>IF('Non-Salary'!#REF!="","",#REF!&amp;" - "&amp;'Non-Salary'!#REF!)</f>
        <v>#REF!</v>
      </c>
      <c r="AU77" s="351"/>
      <c r="AV77" s="377" t="e">
        <f>IF('Non-Salary'!#REF!="","",#REF!&amp;" - "&amp;'Non-Salary'!#REF!)</f>
        <v>#REF!</v>
      </c>
      <c r="AW77" s="379" t="e">
        <f>IF('Non-Salary'!#REF!="","",#REF!&amp;" - "&amp;'Non-Salary'!#REF!)</f>
        <v>#REF!</v>
      </c>
    </row>
    <row r="78" spans="1:49">
      <c r="A78" s="228"/>
      <c r="B78" s="19" t="e">
        <f>IF(OR(I78="",I78="HS"),'Non-Salary'!#REF!,Assumptions!#REF!)</f>
        <v>#REF!</v>
      </c>
      <c r="C78" s="19" t="s">
        <v>92</v>
      </c>
      <c r="D78" s="20" t="e">
        <f>Assumptions!#REF!</f>
        <v>#REF!</v>
      </c>
      <c r="E78" s="20"/>
      <c r="F78" s="20" t="s">
        <v>41</v>
      </c>
      <c r="G78" s="56" t="str">
        <f>IF(J78="","",VLOOKUP(J78,#REF!,2,FALSE))</f>
        <v/>
      </c>
      <c r="H78" s="869"/>
      <c r="I78" s="314"/>
      <c r="J78" s="373"/>
      <c r="K78" s="374"/>
      <c r="L78" s="164"/>
      <c r="M78" s="229"/>
      <c r="N78" s="9"/>
      <c r="O78" s="290"/>
      <c r="P78" s="291"/>
      <c r="Q78" s="291"/>
      <c r="R78" s="291"/>
      <c r="S78" s="291"/>
      <c r="T78" s="377" t="e">
        <f>IF('Non-Salary'!#REF!="","",#REF!&amp;" - "&amp;'Non-Salary'!#REF!)</f>
        <v>#REF!</v>
      </c>
      <c r="U78" s="378" t="e">
        <f>IF('Non-Salary'!#REF!="","",#REF!&amp;" - "&amp;'Non-Salary'!#REF!)</f>
        <v>#REF!</v>
      </c>
      <c r="V78" s="378" t="e">
        <f>IF('Non-Salary'!#REF!="","",#REF!&amp;" - "&amp;'Non-Salary'!#REF!)</f>
        <v>#REF!</v>
      </c>
      <c r="W78" s="378" t="e">
        <f>IF('Non-Salary'!#REF!="","",#REF!&amp;" - "&amp;'Non-Salary'!#REF!)</f>
        <v>#REF!</v>
      </c>
      <c r="X78" s="378" t="e">
        <f>IF('Non-Salary'!#REF!="","",#REF!&amp;" - "&amp;'Non-Salary'!#REF!)</f>
        <v>#REF!</v>
      </c>
      <c r="Y78" s="378" t="e">
        <f>IF('Non-Salary'!#REF!="","",#REF!&amp;" - "&amp;'Non-Salary'!#REF!)</f>
        <v>#REF!</v>
      </c>
      <c r="Z78" s="378" t="e">
        <f>IF('Non-Salary'!#REF!="","",#REF!&amp;" - "&amp;'Non-Salary'!#REF!)</f>
        <v>#REF!</v>
      </c>
      <c r="AA78" s="378" t="e">
        <f>IF('Non-Salary'!#REF!="","",#REF!&amp;" - "&amp;'Non-Salary'!#REF!)</f>
        <v>#REF!</v>
      </c>
      <c r="AB78" s="378" t="e">
        <f>IF('Non-Salary'!#REF!="","",#REF!&amp;" - "&amp;'Non-Salary'!#REF!)</f>
        <v>#REF!</v>
      </c>
      <c r="AC78" s="378" t="e">
        <f>IF('Non-Salary'!#REF!="","",#REF!&amp;" - "&amp;'Non-Salary'!#REF!)</f>
        <v>#REF!</v>
      </c>
      <c r="AD78" s="378" t="e">
        <f>IF('Non-Salary'!#REF!="","",#REF!&amp;" - "&amp;'Non-Salary'!#REF!)</f>
        <v>#REF!</v>
      </c>
      <c r="AE78" s="378" t="e">
        <f>IF('Non-Salary'!#REF!="","",#REF!&amp;" - "&amp;'Non-Salary'!#REF!)</f>
        <v>#REF!</v>
      </c>
      <c r="AF78" s="378" t="e">
        <f>IF('Non-Salary'!#REF!="","",#REF!&amp;" - "&amp;'Non-Salary'!#REF!)</f>
        <v>#REF!</v>
      </c>
      <c r="AG78" s="378" t="e">
        <f>IF('Non-Salary'!#REF!="","",#REF!&amp;" - "&amp;'Non-Salary'!#REF!)</f>
        <v>#REF!</v>
      </c>
      <c r="AH78" s="378" t="e">
        <f>IF('Non-Salary'!#REF!="","",#REF!&amp;" - "&amp;'Non-Salary'!#REF!)</f>
        <v>#REF!</v>
      </c>
      <c r="AI78" s="378" t="e">
        <f>IF('Non-Salary'!#REF!="","",#REF!&amp;" - "&amp;'Non-Salary'!#REF!)</f>
        <v>#REF!</v>
      </c>
      <c r="AJ78" s="378" t="e">
        <f>IF('Non-Salary'!#REF!="","",#REF!&amp;" - "&amp;'Non-Salary'!#REF!)</f>
        <v>#REF!</v>
      </c>
      <c r="AK78" s="378" t="e">
        <f>IF('Non-Salary'!#REF!="","",#REF!&amp;" - "&amp;'Non-Salary'!#REF!)</f>
        <v>#REF!</v>
      </c>
      <c r="AL78" s="378" t="e">
        <f>IF('Non-Salary'!#REF!="","",#REF!&amp;" - "&amp;'Non-Salary'!#REF!)</f>
        <v>#REF!</v>
      </c>
      <c r="AM78" s="378" t="e">
        <f>IF('Non-Salary'!#REF!="","",#REF!&amp;" - "&amp;'Non-Salary'!#REF!)</f>
        <v>#REF!</v>
      </c>
      <c r="AN78" s="378" t="e">
        <f>IF('Non-Salary'!#REF!="","",#REF!&amp;" - "&amp;'Non-Salary'!#REF!)</f>
        <v>#REF!</v>
      </c>
      <c r="AO78" s="378" t="e">
        <f>IF('Non-Salary'!#REF!="","",#REF!&amp;" - "&amp;'Non-Salary'!#REF!)</f>
        <v>#REF!</v>
      </c>
      <c r="AP78" s="378" t="e">
        <f>IF('Non-Salary'!#REF!="","",#REF!&amp;" - "&amp;'Non-Salary'!#REF!)</f>
        <v>#REF!</v>
      </c>
      <c r="AQ78" s="378" t="e">
        <f>IF('Non-Salary'!#REF!="","",#REF!&amp;" - "&amp;'Non-Salary'!#REF!)</f>
        <v>#REF!</v>
      </c>
      <c r="AR78" s="378" t="e">
        <f>IF('Non-Salary'!#REF!="","",#REF!&amp;" - "&amp;'Non-Salary'!#REF!)</f>
        <v>#REF!</v>
      </c>
      <c r="AS78" s="378" t="e">
        <f>IF('Non-Salary'!#REF!="","",#REF!&amp;" - "&amp;'Non-Salary'!#REF!)</f>
        <v>#REF!</v>
      </c>
      <c r="AT78" s="379" t="e">
        <f>IF('Non-Salary'!#REF!="","",#REF!&amp;" - "&amp;'Non-Salary'!#REF!)</f>
        <v>#REF!</v>
      </c>
      <c r="AU78" s="351"/>
      <c r="AV78" s="377" t="e">
        <f>IF('Non-Salary'!#REF!="","",#REF!&amp;" - "&amp;'Non-Salary'!#REF!)</f>
        <v>#REF!</v>
      </c>
      <c r="AW78" s="379" t="e">
        <f>IF('Non-Salary'!#REF!="","",#REF!&amp;" - "&amp;'Non-Salary'!#REF!)</f>
        <v>#REF!</v>
      </c>
    </row>
    <row r="79" spans="1:49">
      <c r="A79" s="228"/>
      <c r="B79" s="19" t="e">
        <f>IF(OR(I79="",I79="HS"),'Non-Salary'!#REF!,Assumptions!#REF!)</f>
        <v>#REF!</v>
      </c>
      <c r="C79" s="19" t="s">
        <v>92</v>
      </c>
      <c r="D79" s="20" t="e">
        <f>Assumptions!#REF!</f>
        <v>#REF!</v>
      </c>
      <c r="E79" s="20"/>
      <c r="F79" s="20" t="s">
        <v>41</v>
      </c>
      <c r="G79" s="56" t="str">
        <f>IF(J79="","",VLOOKUP(J79,#REF!,2,FALSE))</f>
        <v/>
      </c>
      <c r="H79" s="869"/>
      <c r="I79" s="314"/>
      <c r="J79" s="373"/>
      <c r="K79" s="374"/>
      <c r="L79" s="164"/>
      <c r="M79" s="229"/>
      <c r="N79" s="9"/>
      <c r="O79" s="290"/>
      <c r="P79" s="291"/>
      <c r="Q79" s="291"/>
      <c r="R79" s="291"/>
      <c r="S79" s="291"/>
      <c r="T79" s="377" t="e">
        <f>IF('Non-Salary'!#REF!="","",#REF!&amp;" - "&amp;'Non-Salary'!#REF!)</f>
        <v>#REF!</v>
      </c>
      <c r="U79" s="378" t="e">
        <f>IF('Non-Salary'!#REF!="","",#REF!&amp;" - "&amp;'Non-Salary'!#REF!)</f>
        <v>#REF!</v>
      </c>
      <c r="V79" s="378" t="e">
        <f>IF('Non-Salary'!#REF!="","",#REF!&amp;" - "&amp;'Non-Salary'!#REF!)</f>
        <v>#REF!</v>
      </c>
      <c r="W79" s="378" t="e">
        <f>IF('Non-Salary'!#REF!="","",#REF!&amp;" - "&amp;'Non-Salary'!#REF!)</f>
        <v>#REF!</v>
      </c>
      <c r="X79" s="378" t="e">
        <f>IF('Non-Salary'!#REF!="","",#REF!&amp;" - "&amp;'Non-Salary'!#REF!)</f>
        <v>#REF!</v>
      </c>
      <c r="Y79" s="378" t="e">
        <f>IF('Non-Salary'!#REF!="","",#REF!&amp;" - "&amp;'Non-Salary'!#REF!)</f>
        <v>#REF!</v>
      </c>
      <c r="Z79" s="378" t="e">
        <f>IF('Non-Salary'!#REF!="","",#REF!&amp;" - "&amp;'Non-Salary'!#REF!)</f>
        <v>#REF!</v>
      </c>
      <c r="AA79" s="378" t="e">
        <f>IF('Non-Salary'!#REF!="","",#REF!&amp;" - "&amp;'Non-Salary'!#REF!)</f>
        <v>#REF!</v>
      </c>
      <c r="AB79" s="378" t="e">
        <f>IF('Non-Salary'!#REF!="","",#REF!&amp;" - "&amp;'Non-Salary'!#REF!)</f>
        <v>#REF!</v>
      </c>
      <c r="AC79" s="378" t="e">
        <f>IF('Non-Salary'!#REF!="","",#REF!&amp;" - "&amp;'Non-Salary'!#REF!)</f>
        <v>#REF!</v>
      </c>
      <c r="AD79" s="378" t="e">
        <f>IF('Non-Salary'!#REF!="","",#REF!&amp;" - "&amp;'Non-Salary'!#REF!)</f>
        <v>#REF!</v>
      </c>
      <c r="AE79" s="378" t="e">
        <f>IF('Non-Salary'!#REF!="","",#REF!&amp;" - "&amp;'Non-Salary'!#REF!)</f>
        <v>#REF!</v>
      </c>
      <c r="AF79" s="378" t="e">
        <f>IF('Non-Salary'!#REF!="","",#REF!&amp;" - "&amp;'Non-Salary'!#REF!)</f>
        <v>#REF!</v>
      </c>
      <c r="AG79" s="378" t="e">
        <f>IF('Non-Salary'!#REF!="","",#REF!&amp;" - "&amp;'Non-Salary'!#REF!)</f>
        <v>#REF!</v>
      </c>
      <c r="AH79" s="378" t="e">
        <f>IF('Non-Salary'!#REF!="","",#REF!&amp;" - "&amp;'Non-Salary'!#REF!)</f>
        <v>#REF!</v>
      </c>
      <c r="AI79" s="378" t="e">
        <f>IF('Non-Salary'!#REF!="","",#REF!&amp;" - "&amp;'Non-Salary'!#REF!)</f>
        <v>#REF!</v>
      </c>
      <c r="AJ79" s="378" t="e">
        <f>IF('Non-Salary'!#REF!="","",#REF!&amp;" - "&amp;'Non-Salary'!#REF!)</f>
        <v>#REF!</v>
      </c>
      <c r="AK79" s="378" t="e">
        <f>IF('Non-Salary'!#REF!="","",#REF!&amp;" - "&amp;'Non-Salary'!#REF!)</f>
        <v>#REF!</v>
      </c>
      <c r="AL79" s="378" t="e">
        <f>IF('Non-Salary'!#REF!="","",#REF!&amp;" - "&amp;'Non-Salary'!#REF!)</f>
        <v>#REF!</v>
      </c>
      <c r="AM79" s="378" t="e">
        <f>IF('Non-Salary'!#REF!="","",#REF!&amp;" - "&amp;'Non-Salary'!#REF!)</f>
        <v>#REF!</v>
      </c>
      <c r="AN79" s="378" t="e">
        <f>IF('Non-Salary'!#REF!="","",#REF!&amp;" - "&amp;'Non-Salary'!#REF!)</f>
        <v>#REF!</v>
      </c>
      <c r="AO79" s="378" t="e">
        <f>IF('Non-Salary'!#REF!="","",#REF!&amp;" - "&amp;'Non-Salary'!#REF!)</f>
        <v>#REF!</v>
      </c>
      <c r="AP79" s="378" t="e">
        <f>IF('Non-Salary'!#REF!="","",#REF!&amp;" - "&amp;'Non-Salary'!#REF!)</f>
        <v>#REF!</v>
      </c>
      <c r="AQ79" s="378" t="e">
        <f>IF('Non-Salary'!#REF!="","",#REF!&amp;" - "&amp;'Non-Salary'!#REF!)</f>
        <v>#REF!</v>
      </c>
      <c r="AR79" s="378" t="e">
        <f>IF('Non-Salary'!#REF!="","",#REF!&amp;" - "&amp;'Non-Salary'!#REF!)</f>
        <v>#REF!</v>
      </c>
      <c r="AS79" s="378" t="e">
        <f>IF('Non-Salary'!#REF!="","",#REF!&amp;" - "&amp;'Non-Salary'!#REF!)</f>
        <v>#REF!</v>
      </c>
      <c r="AT79" s="379" t="e">
        <f>IF('Non-Salary'!#REF!="","",#REF!&amp;" - "&amp;'Non-Salary'!#REF!)</f>
        <v>#REF!</v>
      </c>
      <c r="AU79" s="351"/>
      <c r="AV79" s="377" t="e">
        <f>IF('Non-Salary'!#REF!="","",#REF!&amp;" - "&amp;'Non-Salary'!#REF!)</f>
        <v>#REF!</v>
      </c>
      <c r="AW79" s="379" t="e">
        <f>IF('Non-Salary'!#REF!="","",#REF!&amp;" - "&amp;'Non-Salary'!#REF!)</f>
        <v>#REF!</v>
      </c>
    </row>
    <row r="80" spans="1:49">
      <c r="A80" s="228"/>
      <c r="B80" s="19" t="e">
        <f>IF(OR(I80="",I80="HS"),'Non-Salary'!#REF!,Assumptions!#REF!)</f>
        <v>#REF!</v>
      </c>
      <c r="C80" s="19" t="s">
        <v>92</v>
      </c>
      <c r="D80" s="20" t="e">
        <f>Assumptions!#REF!</f>
        <v>#REF!</v>
      </c>
      <c r="E80" s="20"/>
      <c r="F80" s="20" t="s">
        <v>41</v>
      </c>
      <c r="G80" s="56" t="str">
        <f>IF(J80="","",VLOOKUP(J80,#REF!,2,FALSE))</f>
        <v/>
      </c>
      <c r="H80" s="869"/>
      <c r="I80" s="314"/>
      <c r="J80" s="373"/>
      <c r="K80" s="374"/>
      <c r="L80" s="164"/>
      <c r="M80" s="229"/>
      <c r="N80" s="9"/>
      <c r="O80" s="290"/>
      <c r="P80" s="291"/>
      <c r="Q80" s="291"/>
      <c r="R80" s="291"/>
      <c r="S80" s="291"/>
      <c r="T80" s="377" t="e">
        <f>IF('Non-Salary'!#REF!="","",#REF!&amp;" - "&amp;'Non-Salary'!#REF!)</f>
        <v>#REF!</v>
      </c>
      <c r="U80" s="378" t="e">
        <f>IF('Non-Salary'!#REF!="","",#REF!&amp;" - "&amp;'Non-Salary'!#REF!)</f>
        <v>#REF!</v>
      </c>
      <c r="V80" s="378" t="e">
        <f>IF('Non-Salary'!#REF!="","",#REF!&amp;" - "&amp;'Non-Salary'!#REF!)</f>
        <v>#REF!</v>
      </c>
      <c r="W80" s="378" t="e">
        <f>IF('Non-Salary'!#REF!="","",#REF!&amp;" - "&amp;'Non-Salary'!#REF!)</f>
        <v>#REF!</v>
      </c>
      <c r="X80" s="378" t="e">
        <f>IF('Non-Salary'!#REF!="","",#REF!&amp;" - "&amp;'Non-Salary'!#REF!)</f>
        <v>#REF!</v>
      </c>
      <c r="Y80" s="378" t="e">
        <f>IF('Non-Salary'!#REF!="","",#REF!&amp;" - "&amp;'Non-Salary'!#REF!)</f>
        <v>#REF!</v>
      </c>
      <c r="Z80" s="378" t="e">
        <f>IF('Non-Salary'!#REF!="","",#REF!&amp;" - "&amp;'Non-Salary'!#REF!)</f>
        <v>#REF!</v>
      </c>
      <c r="AA80" s="378" t="e">
        <f>IF('Non-Salary'!#REF!="","",#REF!&amp;" - "&amp;'Non-Salary'!#REF!)</f>
        <v>#REF!</v>
      </c>
      <c r="AB80" s="378" t="e">
        <f>IF('Non-Salary'!#REF!="","",#REF!&amp;" - "&amp;'Non-Salary'!#REF!)</f>
        <v>#REF!</v>
      </c>
      <c r="AC80" s="378" t="e">
        <f>IF('Non-Salary'!#REF!="","",#REF!&amp;" - "&amp;'Non-Salary'!#REF!)</f>
        <v>#REF!</v>
      </c>
      <c r="AD80" s="378" t="e">
        <f>IF('Non-Salary'!#REF!="","",#REF!&amp;" - "&amp;'Non-Salary'!#REF!)</f>
        <v>#REF!</v>
      </c>
      <c r="AE80" s="378" t="e">
        <f>IF('Non-Salary'!#REF!="","",#REF!&amp;" - "&amp;'Non-Salary'!#REF!)</f>
        <v>#REF!</v>
      </c>
      <c r="AF80" s="378" t="e">
        <f>IF('Non-Salary'!#REF!="","",#REF!&amp;" - "&amp;'Non-Salary'!#REF!)</f>
        <v>#REF!</v>
      </c>
      <c r="AG80" s="378" t="e">
        <f>IF('Non-Salary'!#REF!="","",#REF!&amp;" - "&amp;'Non-Salary'!#REF!)</f>
        <v>#REF!</v>
      </c>
      <c r="AH80" s="378" t="e">
        <f>IF('Non-Salary'!#REF!="","",#REF!&amp;" - "&amp;'Non-Salary'!#REF!)</f>
        <v>#REF!</v>
      </c>
      <c r="AI80" s="378" t="e">
        <f>IF('Non-Salary'!#REF!="","",#REF!&amp;" - "&amp;'Non-Salary'!#REF!)</f>
        <v>#REF!</v>
      </c>
      <c r="AJ80" s="378" t="e">
        <f>IF('Non-Salary'!#REF!="","",#REF!&amp;" - "&amp;'Non-Salary'!#REF!)</f>
        <v>#REF!</v>
      </c>
      <c r="AK80" s="378" t="e">
        <f>IF('Non-Salary'!#REF!="","",#REF!&amp;" - "&amp;'Non-Salary'!#REF!)</f>
        <v>#REF!</v>
      </c>
      <c r="AL80" s="378" t="e">
        <f>IF('Non-Salary'!#REF!="","",#REF!&amp;" - "&amp;'Non-Salary'!#REF!)</f>
        <v>#REF!</v>
      </c>
      <c r="AM80" s="378" t="e">
        <f>IF('Non-Salary'!#REF!="","",#REF!&amp;" - "&amp;'Non-Salary'!#REF!)</f>
        <v>#REF!</v>
      </c>
      <c r="AN80" s="378" t="e">
        <f>IF('Non-Salary'!#REF!="","",#REF!&amp;" - "&amp;'Non-Salary'!#REF!)</f>
        <v>#REF!</v>
      </c>
      <c r="AO80" s="378" t="e">
        <f>IF('Non-Salary'!#REF!="","",#REF!&amp;" - "&amp;'Non-Salary'!#REF!)</f>
        <v>#REF!</v>
      </c>
      <c r="AP80" s="378" t="e">
        <f>IF('Non-Salary'!#REF!="","",#REF!&amp;" - "&amp;'Non-Salary'!#REF!)</f>
        <v>#REF!</v>
      </c>
      <c r="AQ80" s="378" t="e">
        <f>IF('Non-Salary'!#REF!="","",#REF!&amp;" - "&amp;'Non-Salary'!#REF!)</f>
        <v>#REF!</v>
      </c>
      <c r="AR80" s="378" t="e">
        <f>IF('Non-Salary'!#REF!="","",#REF!&amp;" - "&amp;'Non-Salary'!#REF!)</f>
        <v>#REF!</v>
      </c>
      <c r="AS80" s="378" t="e">
        <f>IF('Non-Salary'!#REF!="","",#REF!&amp;" - "&amp;'Non-Salary'!#REF!)</f>
        <v>#REF!</v>
      </c>
      <c r="AT80" s="379" t="e">
        <f>IF('Non-Salary'!#REF!="","",#REF!&amp;" - "&amp;'Non-Salary'!#REF!)</f>
        <v>#REF!</v>
      </c>
      <c r="AU80" s="351"/>
      <c r="AV80" s="377" t="e">
        <f>IF('Non-Salary'!#REF!="","",#REF!&amp;" - "&amp;'Non-Salary'!#REF!)</f>
        <v>#REF!</v>
      </c>
      <c r="AW80" s="379" t="e">
        <f>IF('Non-Salary'!#REF!="","",#REF!&amp;" - "&amp;'Non-Salary'!#REF!)</f>
        <v>#REF!</v>
      </c>
    </row>
    <row r="81" spans="1:51">
      <c r="A81" s="228"/>
      <c r="B81" s="19" t="e">
        <f>IF(OR(I81="",I81="HS"),'Non-Salary'!#REF!,Assumptions!#REF!)</f>
        <v>#REF!</v>
      </c>
      <c r="C81" s="19" t="s">
        <v>92</v>
      </c>
      <c r="D81" s="20" t="e">
        <f>Assumptions!#REF!</f>
        <v>#REF!</v>
      </c>
      <c r="E81" s="20"/>
      <c r="F81" s="20" t="s">
        <v>41</v>
      </c>
      <c r="G81" s="56" t="str">
        <f>IF(J81="","",VLOOKUP(J81,#REF!,2,FALSE))</f>
        <v/>
      </c>
      <c r="H81" s="869"/>
      <c r="I81" s="314"/>
      <c r="J81" s="373"/>
      <c r="K81" s="374"/>
      <c r="L81" s="164"/>
      <c r="M81" s="229"/>
      <c r="N81" s="9"/>
      <c r="O81" s="290"/>
      <c r="P81" s="291"/>
      <c r="Q81" s="291"/>
      <c r="R81" s="291"/>
      <c r="S81" s="291"/>
      <c r="T81" s="377" t="e">
        <f>IF('Non-Salary'!#REF!="","",#REF!&amp;" - "&amp;'Non-Salary'!#REF!)</f>
        <v>#REF!</v>
      </c>
      <c r="U81" s="378" t="e">
        <f>IF('Non-Salary'!#REF!="","",#REF!&amp;" - "&amp;'Non-Salary'!#REF!)</f>
        <v>#REF!</v>
      </c>
      <c r="V81" s="378" t="e">
        <f>IF('Non-Salary'!#REF!="","",#REF!&amp;" - "&amp;'Non-Salary'!#REF!)</f>
        <v>#REF!</v>
      </c>
      <c r="W81" s="378" t="e">
        <f>IF('Non-Salary'!#REF!="","",#REF!&amp;" - "&amp;'Non-Salary'!#REF!)</f>
        <v>#REF!</v>
      </c>
      <c r="X81" s="378" t="e">
        <f>IF('Non-Salary'!#REF!="","",#REF!&amp;" - "&amp;'Non-Salary'!#REF!)</f>
        <v>#REF!</v>
      </c>
      <c r="Y81" s="378" t="e">
        <f>IF('Non-Salary'!#REF!="","",#REF!&amp;" - "&amp;'Non-Salary'!#REF!)</f>
        <v>#REF!</v>
      </c>
      <c r="Z81" s="378" t="e">
        <f>IF('Non-Salary'!#REF!="","",#REF!&amp;" - "&amp;'Non-Salary'!#REF!)</f>
        <v>#REF!</v>
      </c>
      <c r="AA81" s="378" t="e">
        <f>IF('Non-Salary'!#REF!="","",#REF!&amp;" - "&amp;'Non-Salary'!#REF!)</f>
        <v>#REF!</v>
      </c>
      <c r="AB81" s="378" t="e">
        <f>IF('Non-Salary'!#REF!="","",#REF!&amp;" - "&amp;'Non-Salary'!#REF!)</f>
        <v>#REF!</v>
      </c>
      <c r="AC81" s="378" t="e">
        <f>IF('Non-Salary'!#REF!="","",#REF!&amp;" - "&amp;'Non-Salary'!#REF!)</f>
        <v>#REF!</v>
      </c>
      <c r="AD81" s="378" t="e">
        <f>IF('Non-Salary'!#REF!="","",#REF!&amp;" - "&amp;'Non-Salary'!#REF!)</f>
        <v>#REF!</v>
      </c>
      <c r="AE81" s="378" t="e">
        <f>IF('Non-Salary'!#REF!="","",#REF!&amp;" - "&amp;'Non-Salary'!#REF!)</f>
        <v>#REF!</v>
      </c>
      <c r="AF81" s="378" t="e">
        <f>IF('Non-Salary'!#REF!="","",#REF!&amp;" - "&amp;'Non-Salary'!#REF!)</f>
        <v>#REF!</v>
      </c>
      <c r="AG81" s="378" t="e">
        <f>IF('Non-Salary'!#REF!="","",#REF!&amp;" - "&amp;'Non-Salary'!#REF!)</f>
        <v>#REF!</v>
      </c>
      <c r="AH81" s="378" t="e">
        <f>IF('Non-Salary'!#REF!="","",#REF!&amp;" - "&amp;'Non-Salary'!#REF!)</f>
        <v>#REF!</v>
      </c>
      <c r="AI81" s="378" t="e">
        <f>IF('Non-Salary'!#REF!="","",#REF!&amp;" - "&amp;'Non-Salary'!#REF!)</f>
        <v>#REF!</v>
      </c>
      <c r="AJ81" s="378" t="e">
        <f>IF('Non-Salary'!#REF!="","",#REF!&amp;" - "&amp;'Non-Salary'!#REF!)</f>
        <v>#REF!</v>
      </c>
      <c r="AK81" s="378" t="e">
        <f>IF('Non-Salary'!#REF!="","",#REF!&amp;" - "&amp;'Non-Salary'!#REF!)</f>
        <v>#REF!</v>
      </c>
      <c r="AL81" s="378" t="e">
        <f>IF('Non-Salary'!#REF!="","",#REF!&amp;" - "&amp;'Non-Salary'!#REF!)</f>
        <v>#REF!</v>
      </c>
      <c r="AM81" s="378" t="e">
        <f>IF('Non-Salary'!#REF!="","",#REF!&amp;" - "&amp;'Non-Salary'!#REF!)</f>
        <v>#REF!</v>
      </c>
      <c r="AN81" s="378" t="e">
        <f>IF('Non-Salary'!#REF!="","",#REF!&amp;" - "&amp;'Non-Salary'!#REF!)</f>
        <v>#REF!</v>
      </c>
      <c r="AO81" s="378" t="e">
        <f>IF('Non-Salary'!#REF!="","",#REF!&amp;" - "&amp;'Non-Salary'!#REF!)</f>
        <v>#REF!</v>
      </c>
      <c r="AP81" s="378" t="e">
        <f>IF('Non-Salary'!#REF!="","",#REF!&amp;" - "&amp;'Non-Salary'!#REF!)</f>
        <v>#REF!</v>
      </c>
      <c r="AQ81" s="378" t="e">
        <f>IF('Non-Salary'!#REF!="","",#REF!&amp;" - "&amp;'Non-Salary'!#REF!)</f>
        <v>#REF!</v>
      </c>
      <c r="AR81" s="378" t="e">
        <f>IF('Non-Salary'!#REF!="","",#REF!&amp;" - "&amp;'Non-Salary'!#REF!)</f>
        <v>#REF!</v>
      </c>
      <c r="AS81" s="378" t="e">
        <f>IF('Non-Salary'!#REF!="","",#REF!&amp;" - "&amp;'Non-Salary'!#REF!)</f>
        <v>#REF!</v>
      </c>
      <c r="AT81" s="379" t="e">
        <f>IF('Non-Salary'!#REF!="","",#REF!&amp;" - "&amp;'Non-Salary'!#REF!)</f>
        <v>#REF!</v>
      </c>
      <c r="AU81" s="351"/>
      <c r="AV81" s="377" t="e">
        <f>IF('Non-Salary'!#REF!="","",#REF!&amp;" - "&amp;'Non-Salary'!#REF!)</f>
        <v>#REF!</v>
      </c>
      <c r="AW81" s="379" t="e">
        <f>IF('Non-Salary'!#REF!="","",#REF!&amp;" - "&amp;'Non-Salary'!#REF!)</f>
        <v>#REF!</v>
      </c>
    </row>
    <row r="82" spans="1:51" ht="13.5" thickBot="1">
      <c r="A82" s="263"/>
      <c r="B82" s="48" t="e">
        <f>IF(OR(I82="",I82="HS"),'Non-Salary'!#REF!,Assumptions!#REF!)</f>
        <v>#REF!</v>
      </c>
      <c r="C82" s="48" t="s">
        <v>92</v>
      </c>
      <c r="D82" s="49" t="e">
        <f>Assumptions!#REF!</f>
        <v>#REF!</v>
      </c>
      <c r="E82" s="49"/>
      <c r="F82" s="49" t="s">
        <v>41</v>
      </c>
      <c r="G82" s="58" t="str">
        <f>IF(J82="","",VLOOKUP(J82,#REF!,2,FALSE))</f>
        <v/>
      </c>
      <c r="H82" s="869"/>
      <c r="I82" s="315"/>
      <c r="J82" s="150"/>
      <c r="K82" s="151"/>
      <c r="L82" s="164"/>
      <c r="M82" s="237"/>
      <c r="N82" s="9"/>
      <c r="O82" s="290"/>
      <c r="P82" s="291"/>
      <c r="Q82" s="291"/>
      <c r="R82" s="291"/>
      <c r="S82" s="291"/>
      <c r="T82" s="377" t="e">
        <f>IF('Non-Salary'!#REF!="","",#REF!&amp;" - "&amp;'Non-Salary'!#REF!)</f>
        <v>#REF!</v>
      </c>
      <c r="U82" s="378" t="e">
        <f>IF('Non-Salary'!#REF!="","",#REF!&amp;" - "&amp;'Non-Salary'!#REF!)</f>
        <v>#REF!</v>
      </c>
      <c r="V82" s="378" t="e">
        <f>IF('Non-Salary'!#REF!="","",#REF!&amp;" - "&amp;'Non-Salary'!#REF!)</f>
        <v>#REF!</v>
      </c>
      <c r="W82" s="378" t="e">
        <f>IF('Non-Salary'!#REF!="","",#REF!&amp;" - "&amp;'Non-Salary'!#REF!)</f>
        <v>#REF!</v>
      </c>
      <c r="X82" s="378" t="e">
        <f>IF('Non-Salary'!#REF!="","",#REF!&amp;" - "&amp;'Non-Salary'!#REF!)</f>
        <v>#REF!</v>
      </c>
      <c r="Y82" s="378" t="e">
        <f>IF('Non-Salary'!#REF!="","",#REF!&amp;" - "&amp;'Non-Salary'!#REF!)</f>
        <v>#REF!</v>
      </c>
      <c r="Z82" s="378" t="e">
        <f>IF('Non-Salary'!#REF!="","",#REF!&amp;" - "&amp;'Non-Salary'!#REF!)</f>
        <v>#REF!</v>
      </c>
      <c r="AA82" s="378" t="e">
        <f>IF('Non-Salary'!#REF!="","",#REF!&amp;" - "&amp;'Non-Salary'!#REF!)</f>
        <v>#REF!</v>
      </c>
      <c r="AB82" s="378" t="e">
        <f>IF('Non-Salary'!#REF!="","",#REF!&amp;" - "&amp;'Non-Salary'!#REF!)</f>
        <v>#REF!</v>
      </c>
      <c r="AC82" s="378" t="e">
        <f>IF('Non-Salary'!#REF!="","",#REF!&amp;" - "&amp;'Non-Salary'!#REF!)</f>
        <v>#REF!</v>
      </c>
      <c r="AD82" s="378" t="e">
        <f>IF('Non-Salary'!#REF!="","",#REF!&amp;" - "&amp;'Non-Salary'!#REF!)</f>
        <v>#REF!</v>
      </c>
      <c r="AE82" s="378" t="e">
        <f>IF('Non-Salary'!#REF!="","",#REF!&amp;" - "&amp;'Non-Salary'!#REF!)</f>
        <v>#REF!</v>
      </c>
      <c r="AF82" s="378" t="e">
        <f>IF('Non-Salary'!#REF!="","",#REF!&amp;" - "&amp;'Non-Salary'!#REF!)</f>
        <v>#REF!</v>
      </c>
      <c r="AG82" s="378" t="e">
        <f>IF('Non-Salary'!#REF!="","",#REF!&amp;" - "&amp;'Non-Salary'!#REF!)</f>
        <v>#REF!</v>
      </c>
      <c r="AH82" s="378" t="e">
        <f>IF('Non-Salary'!#REF!="","",#REF!&amp;" - "&amp;'Non-Salary'!#REF!)</f>
        <v>#REF!</v>
      </c>
      <c r="AI82" s="378" t="e">
        <f>IF('Non-Salary'!#REF!="","",#REF!&amp;" - "&amp;'Non-Salary'!#REF!)</f>
        <v>#REF!</v>
      </c>
      <c r="AJ82" s="378" t="e">
        <f>IF('Non-Salary'!#REF!="","",#REF!&amp;" - "&amp;'Non-Salary'!#REF!)</f>
        <v>#REF!</v>
      </c>
      <c r="AK82" s="378" t="e">
        <f>IF('Non-Salary'!#REF!="","",#REF!&amp;" - "&amp;'Non-Salary'!#REF!)</f>
        <v>#REF!</v>
      </c>
      <c r="AL82" s="378" t="e">
        <f>IF('Non-Salary'!#REF!="","",#REF!&amp;" - "&amp;'Non-Salary'!#REF!)</f>
        <v>#REF!</v>
      </c>
      <c r="AM82" s="378" t="e">
        <f>IF('Non-Salary'!#REF!="","",#REF!&amp;" - "&amp;'Non-Salary'!#REF!)</f>
        <v>#REF!</v>
      </c>
      <c r="AN82" s="378" t="e">
        <f>IF('Non-Salary'!#REF!="","",#REF!&amp;" - "&amp;'Non-Salary'!#REF!)</f>
        <v>#REF!</v>
      </c>
      <c r="AO82" s="378" t="e">
        <f>IF('Non-Salary'!#REF!="","",#REF!&amp;" - "&amp;'Non-Salary'!#REF!)</f>
        <v>#REF!</v>
      </c>
      <c r="AP82" s="378" t="e">
        <f>IF('Non-Salary'!#REF!="","",#REF!&amp;" - "&amp;'Non-Salary'!#REF!)</f>
        <v>#REF!</v>
      </c>
      <c r="AQ82" s="378" t="e">
        <f>IF('Non-Salary'!#REF!="","",#REF!&amp;" - "&amp;'Non-Salary'!#REF!)</f>
        <v>#REF!</v>
      </c>
      <c r="AR82" s="378" t="e">
        <f>IF('Non-Salary'!#REF!="","",#REF!&amp;" - "&amp;'Non-Salary'!#REF!)</f>
        <v>#REF!</v>
      </c>
      <c r="AS82" s="378" t="e">
        <f>IF('Non-Salary'!#REF!="","",#REF!&amp;" - "&amp;'Non-Salary'!#REF!)</f>
        <v>#REF!</v>
      </c>
      <c r="AT82" s="379" t="e">
        <f>IF('Non-Salary'!#REF!="","",#REF!&amp;" - "&amp;'Non-Salary'!#REF!)</f>
        <v>#REF!</v>
      </c>
      <c r="AU82" s="351"/>
      <c r="AV82" s="377" t="e">
        <f>IF('Non-Salary'!#REF!="","",#REF!&amp;" - "&amp;'Non-Salary'!#REF!)</f>
        <v>#REF!</v>
      </c>
      <c r="AW82" s="379" t="e">
        <f>IF('Non-Salary'!#REF!="","",#REF!&amp;" - "&amp;'Non-Salary'!#REF!)</f>
        <v>#REF!</v>
      </c>
    </row>
    <row r="83" spans="1:51" ht="13.5" thickBot="1">
      <c r="A83" s="27"/>
      <c r="B83" s="27"/>
      <c r="C83" s="27" t="s">
        <v>151</v>
      </c>
      <c r="D83" s="35" t="s">
        <v>151</v>
      </c>
      <c r="E83" s="35" t="s">
        <v>151</v>
      </c>
      <c r="F83" s="35" t="s">
        <v>151</v>
      </c>
      <c r="G83" s="27" t="s">
        <v>151</v>
      </c>
      <c r="H83" s="870"/>
      <c r="I83" s="299"/>
      <c r="J83" s="73" t="s">
        <v>247</v>
      </c>
      <c r="K83" s="74"/>
      <c r="L83" s="164"/>
      <c r="M83" s="97"/>
      <c r="N83" s="9"/>
      <c r="O83" s="245">
        <f t="shared" ref="O83:AW83" si="7">SUM(O48:O82)</f>
        <v>0</v>
      </c>
      <c r="P83" s="250">
        <f t="shared" si="7"/>
        <v>0</v>
      </c>
      <c r="Q83" s="250">
        <f t="shared" si="7"/>
        <v>0</v>
      </c>
      <c r="R83" s="250">
        <f t="shared" si="7"/>
        <v>0</v>
      </c>
      <c r="S83" s="279">
        <f t="shared" si="7"/>
        <v>0</v>
      </c>
      <c r="T83" s="269" t="e">
        <f t="shared" si="7"/>
        <v>#REF!</v>
      </c>
      <c r="U83" s="250" t="e">
        <f t="shared" si="7"/>
        <v>#REF!</v>
      </c>
      <c r="V83" s="250" t="e">
        <f t="shared" si="7"/>
        <v>#REF!</v>
      </c>
      <c r="W83" s="250" t="e">
        <f t="shared" si="7"/>
        <v>#REF!</v>
      </c>
      <c r="X83" s="250" t="e">
        <f t="shared" si="7"/>
        <v>#REF!</v>
      </c>
      <c r="Y83" s="250" t="e">
        <f t="shared" si="7"/>
        <v>#REF!</v>
      </c>
      <c r="Z83" s="250" t="e">
        <f t="shared" si="7"/>
        <v>#REF!</v>
      </c>
      <c r="AA83" s="250" t="e">
        <f t="shared" si="7"/>
        <v>#REF!</v>
      </c>
      <c r="AB83" s="250" t="e">
        <f t="shared" si="7"/>
        <v>#REF!</v>
      </c>
      <c r="AC83" s="250" t="e">
        <f t="shared" si="7"/>
        <v>#REF!</v>
      </c>
      <c r="AD83" s="250" t="e">
        <f t="shared" si="7"/>
        <v>#REF!</v>
      </c>
      <c r="AE83" s="250" t="e">
        <f t="shared" si="7"/>
        <v>#REF!</v>
      </c>
      <c r="AF83" s="250" t="e">
        <f t="shared" si="7"/>
        <v>#REF!</v>
      </c>
      <c r="AG83" s="250" t="e">
        <f t="shared" si="7"/>
        <v>#REF!</v>
      </c>
      <c r="AH83" s="250" t="e">
        <f t="shared" si="7"/>
        <v>#REF!</v>
      </c>
      <c r="AI83" s="250" t="e">
        <f t="shared" si="7"/>
        <v>#REF!</v>
      </c>
      <c r="AJ83" s="250" t="e">
        <f t="shared" si="7"/>
        <v>#REF!</v>
      </c>
      <c r="AK83" s="250" t="e">
        <f t="shared" si="7"/>
        <v>#REF!</v>
      </c>
      <c r="AL83" s="250" t="e">
        <f t="shared" si="7"/>
        <v>#REF!</v>
      </c>
      <c r="AM83" s="250" t="e">
        <f t="shared" si="7"/>
        <v>#REF!</v>
      </c>
      <c r="AN83" s="250" t="e">
        <f t="shared" si="7"/>
        <v>#REF!</v>
      </c>
      <c r="AO83" s="250" t="e">
        <f t="shared" si="7"/>
        <v>#REF!</v>
      </c>
      <c r="AP83" s="250" t="e">
        <f t="shared" si="7"/>
        <v>#REF!</v>
      </c>
      <c r="AQ83" s="250" t="e">
        <f t="shared" si="7"/>
        <v>#REF!</v>
      </c>
      <c r="AR83" s="279" t="e">
        <f t="shared" si="7"/>
        <v>#REF!</v>
      </c>
      <c r="AS83" s="250" t="e">
        <f t="shared" si="7"/>
        <v>#REF!</v>
      </c>
      <c r="AT83" s="248" t="e">
        <f t="shared" si="7"/>
        <v>#REF!</v>
      </c>
      <c r="AU83" s="352"/>
      <c r="AV83" s="245" t="e">
        <f t="shared" si="7"/>
        <v>#REF!</v>
      </c>
      <c r="AW83" s="248" t="e">
        <f t="shared" si="7"/>
        <v>#REF!</v>
      </c>
      <c r="AY83" s="53"/>
    </row>
    <row r="84" spans="1:51" ht="13.5" thickBot="1">
      <c r="A84" s="27"/>
      <c r="B84" s="27"/>
      <c r="C84" s="27"/>
      <c r="D84" s="35"/>
      <c r="E84" s="35"/>
      <c r="F84" s="35"/>
      <c r="G84" s="27"/>
      <c r="H84" s="9"/>
      <c r="I84" s="9"/>
      <c r="J84" s="24"/>
      <c r="K84" s="24"/>
      <c r="L84" s="164"/>
      <c r="M84" s="206"/>
      <c r="N84" s="9"/>
      <c r="O84" s="25"/>
      <c r="P84" s="25"/>
      <c r="Q84" s="25"/>
      <c r="R84" s="25"/>
      <c r="S84" s="25"/>
      <c r="T84" s="25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111"/>
      <c r="AW84" s="111"/>
    </row>
    <row r="85" spans="1:51" ht="13.5" outlineLevel="1" thickBot="1">
      <c r="A85" s="27"/>
      <c r="B85" s="27"/>
      <c r="C85" s="27"/>
      <c r="D85" s="35"/>
      <c r="E85" s="35"/>
      <c r="F85" s="35"/>
      <c r="G85" s="27"/>
      <c r="H85" s="9"/>
      <c r="I85" s="9"/>
      <c r="J85" s="90" t="s">
        <v>243</v>
      </c>
      <c r="K85" s="90" t="s">
        <v>244</v>
      </c>
      <c r="L85" s="164"/>
      <c r="M85" s="206"/>
      <c r="N85" s="9"/>
      <c r="O85" s="25"/>
      <c r="P85" s="25"/>
      <c r="Q85" s="25"/>
      <c r="R85" s="25"/>
      <c r="S85" s="25"/>
      <c r="T85" s="25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</row>
    <row r="86" spans="1:51" outlineLevel="1">
      <c r="A86" s="219"/>
      <c r="B86" s="50" t="e">
        <f>IF(OR(I86="",I86="HS"),'Non-Salary'!#REF!,Assumptions!#REF!)</f>
        <v>#REF!</v>
      </c>
      <c r="C86" s="50" t="str">
        <f>IF(K86="","",VLOOKUP(K86,#REF!,2,FALSE))</f>
        <v/>
      </c>
      <c r="D86" s="51" t="str">
        <f>IF(K86="","",VLOOKUP(K86,#REF!,3,FALSE))</f>
        <v/>
      </c>
      <c r="E86" s="51"/>
      <c r="F86" s="51" t="s">
        <v>41</v>
      </c>
      <c r="G86" s="301" t="str">
        <f>IF(J86="","",VLOOKUP(J86,#REF!,2,FALSE))</f>
        <v/>
      </c>
      <c r="H86" s="868" t="s">
        <v>225</v>
      </c>
      <c r="I86" s="316"/>
      <c r="J86" s="153"/>
      <c r="K86" s="372"/>
      <c r="L86" s="164"/>
      <c r="M86" s="220"/>
      <c r="N86" s="9"/>
      <c r="O86" s="109"/>
      <c r="P86" s="110"/>
      <c r="Q86" s="110"/>
      <c r="R86" s="110"/>
      <c r="S86" s="110"/>
      <c r="T86" s="380" t="e">
        <f>IF('Non-Salary'!#REF!="","",#REF!&amp;" - "&amp;'Non-Salary'!#REF!)</f>
        <v>#REF!</v>
      </c>
      <c r="U86" s="381" t="e">
        <f>IF('Non-Salary'!#REF!="","",#REF!&amp;" - "&amp;'Non-Salary'!#REF!)</f>
        <v>#REF!</v>
      </c>
      <c r="V86" s="381" t="e">
        <f>IF('Non-Salary'!#REF!="","",#REF!&amp;" - "&amp;'Non-Salary'!#REF!)</f>
        <v>#REF!</v>
      </c>
      <c r="W86" s="382" t="e">
        <f>IF('Non-Salary'!#REF!="","",#REF!&amp;" - "&amp;'Non-Salary'!#REF!)</f>
        <v>#REF!</v>
      </c>
      <c r="X86" s="382" t="e">
        <f>IF('Non-Salary'!#REF!="","",#REF!&amp;" - "&amp;'Non-Salary'!#REF!)</f>
        <v>#REF!</v>
      </c>
      <c r="Y86" s="382" t="e">
        <f>IF('Non-Salary'!#REF!="","",#REF!&amp;" - "&amp;'Non-Salary'!#REF!)</f>
        <v>#REF!</v>
      </c>
      <c r="Z86" s="382" t="e">
        <f>IF('Non-Salary'!#REF!="","",#REF!&amp;" - "&amp;'Non-Salary'!#REF!)</f>
        <v>#REF!</v>
      </c>
      <c r="AA86" s="382" t="e">
        <f>IF('Non-Salary'!#REF!="","",#REF!&amp;" - "&amp;'Non-Salary'!#REF!)</f>
        <v>#REF!</v>
      </c>
      <c r="AB86" s="382" t="e">
        <f>IF('Non-Salary'!#REF!="","",#REF!&amp;" - "&amp;'Non-Salary'!#REF!)</f>
        <v>#REF!</v>
      </c>
      <c r="AC86" s="382" t="e">
        <f>IF('Non-Salary'!#REF!="","",#REF!&amp;" - "&amp;'Non-Salary'!#REF!)</f>
        <v>#REF!</v>
      </c>
      <c r="AD86" s="382" t="e">
        <f>IF('Non-Salary'!#REF!="","",#REF!&amp;" - "&amp;'Non-Salary'!#REF!)</f>
        <v>#REF!</v>
      </c>
      <c r="AE86" s="382" t="e">
        <f>IF('Non-Salary'!#REF!="","",#REF!&amp;" - "&amp;'Non-Salary'!#REF!)</f>
        <v>#REF!</v>
      </c>
      <c r="AF86" s="382" t="e">
        <f>IF('Non-Salary'!#REF!="","",#REF!&amp;" - "&amp;'Non-Salary'!#REF!)</f>
        <v>#REF!</v>
      </c>
      <c r="AG86" s="382" t="e">
        <f>IF('Non-Salary'!#REF!="","",#REF!&amp;" - "&amp;'Non-Salary'!#REF!)</f>
        <v>#REF!</v>
      </c>
      <c r="AH86" s="382" t="e">
        <f>IF('Non-Salary'!#REF!="","",#REF!&amp;" - "&amp;'Non-Salary'!#REF!)</f>
        <v>#REF!</v>
      </c>
      <c r="AI86" s="382" t="e">
        <f>IF('Non-Salary'!#REF!="","",#REF!&amp;" - "&amp;'Non-Salary'!#REF!)</f>
        <v>#REF!</v>
      </c>
      <c r="AJ86" s="382" t="e">
        <f>IF('Non-Salary'!#REF!="","",#REF!&amp;" - "&amp;'Non-Salary'!#REF!)</f>
        <v>#REF!</v>
      </c>
      <c r="AK86" s="382" t="e">
        <f>IF('Non-Salary'!#REF!="","",#REF!&amp;" - "&amp;'Non-Salary'!#REF!)</f>
        <v>#REF!</v>
      </c>
      <c r="AL86" s="382" t="e">
        <f>IF('Non-Salary'!#REF!="","",#REF!&amp;" - "&amp;'Non-Salary'!#REF!)</f>
        <v>#REF!</v>
      </c>
      <c r="AM86" s="382" t="e">
        <f>IF('Non-Salary'!#REF!="","",#REF!&amp;" - "&amp;'Non-Salary'!#REF!)</f>
        <v>#REF!</v>
      </c>
      <c r="AN86" s="381" t="e">
        <f>IF('Non-Salary'!#REF!="","",#REF!&amp;" - "&amp;'Non-Salary'!#REF!)</f>
        <v>#REF!</v>
      </c>
      <c r="AO86" s="382" t="e">
        <f>IF('Non-Salary'!#REF!="","",#REF!&amp;" - "&amp;'Non-Salary'!#REF!)</f>
        <v>#REF!</v>
      </c>
      <c r="AP86" s="381" t="e">
        <f>IF('Non-Salary'!#REF!="","",#REF!&amp;" - "&amp;'Non-Salary'!#REF!)</f>
        <v>#REF!</v>
      </c>
      <c r="AQ86" s="382" t="e">
        <f>IF('Non-Salary'!#REF!="","",#REF!&amp;" - "&amp;'Non-Salary'!#REF!)</f>
        <v>#REF!</v>
      </c>
      <c r="AR86" s="382" t="e">
        <f>IF('Non-Salary'!#REF!="","",#REF!&amp;" - "&amp;'Non-Salary'!#REF!)</f>
        <v>#REF!</v>
      </c>
      <c r="AS86" s="382" t="e">
        <f>IF('Non-Salary'!#REF!="","",#REF!&amp;" - "&amp;'Non-Salary'!#REF!)</f>
        <v>#REF!</v>
      </c>
      <c r="AT86" s="383" t="e">
        <f>IF('Non-Salary'!#REF!="","",#REF!&amp;" - "&amp;'Non-Salary'!#REF!)</f>
        <v>#REF!</v>
      </c>
      <c r="AU86" s="43"/>
      <c r="AV86" s="392" t="e">
        <f>IF('Non-Salary'!#REF!="","",#REF!&amp;" - "&amp;'Non-Salary'!#REF!)</f>
        <v>#REF!</v>
      </c>
      <c r="AW86" s="393" t="e">
        <f>IF('Non-Salary'!#REF!="","",#REF!&amp;" - "&amp;'Non-Salary'!#REF!)</f>
        <v>#REF!</v>
      </c>
    </row>
    <row r="87" spans="1:51" outlineLevel="1">
      <c r="A87" s="228"/>
      <c r="B87" s="19" t="e">
        <f>IF(OR(I87="",I87="HS"),'Non-Salary'!#REF!,Assumptions!#REF!)</f>
        <v>#REF!</v>
      </c>
      <c r="C87" s="19" t="str">
        <f>IF(K87="","",VLOOKUP(K87,#REF!,2,FALSE))</f>
        <v/>
      </c>
      <c r="D87" s="20" t="str">
        <f>IF(K87="","",VLOOKUP(K87,#REF!,3,FALSE))</f>
        <v/>
      </c>
      <c r="E87" s="20"/>
      <c r="F87" s="20" t="s">
        <v>41</v>
      </c>
      <c r="G87" s="56" t="str">
        <f>IF(J87="","",VLOOKUP(J87,#REF!,2,FALSE))</f>
        <v/>
      </c>
      <c r="H87" s="869"/>
      <c r="I87" s="317"/>
      <c r="J87" s="154"/>
      <c r="K87" s="374"/>
      <c r="L87" s="164"/>
      <c r="M87" s="229"/>
      <c r="N87" s="9"/>
      <c r="O87" s="290"/>
      <c r="P87" s="291"/>
      <c r="Q87" s="291"/>
      <c r="R87" s="291"/>
      <c r="S87" s="291"/>
      <c r="T87" s="384" t="e">
        <f>IF('Non-Salary'!#REF!="","",#REF!&amp;" - "&amp;'Non-Salary'!#REF!)</f>
        <v>#REF!</v>
      </c>
      <c r="U87" s="385" t="e">
        <f>IF('Non-Salary'!#REF!="","",#REF!&amp;" - "&amp;'Non-Salary'!#REF!)</f>
        <v>#REF!</v>
      </c>
      <c r="V87" s="385" t="e">
        <f>IF('Non-Salary'!#REF!="","",#REF!&amp;" - "&amp;'Non-Salary'!#REF!)</f>
        <v>#REF!</v>
      </c>
      <c r="W87" s="386" t="e">
        <f>IF('Non-Salary'!#REF!="","",#REF!&amp;" - "&amp;'Non-Salary'!#REF!)</f>
        <v>#REF!</v>
      </c>
      <c r="X87" s="386" t="e">
        <f>IF('Non-Salary'!#REF!="","",#REF!&amp;" - "&amp;'Non-Salary'!#REF!)</f>
        <v>#REF!</v>
      </c>
      <c r="Y87" s="386" t="e">
        <f>IF('Non-Salary'!#REF!="","",#REF!&amp;" - "&amp;'Non-Salary'!#REF!)</f>
        <v>#REF!</v>
      </c>
      <c r="Z87" s="386" t="e">
        <f>IF('Non-Salary'!#REF!="","",#REF!&amp;" - "&amp;'Non-Salary'!#REF!)</f>
        <v>#REF!</v>
      </c>
      <c r="AA87" s="386" t="e">
        <f>IF('Non-Salary'!#REF!="","",#REF!&amp;" - "&amp;'Non-Salary'!#REF!)</f>
        <v>#REF!</v>
      </c>
      <c r="AB87" s="386" t="e">
        <f>IF('Non-Salary'!#REF!="","",#REF!&amp;" - "&amp;'Non-Salary'!#REF!)</f>
        <v>#REF!</v>
      </c>
      <c r="AC87" s="386" t="e">
        <f>IF('Non-Salary'!#REF!="","",#REF!&amp;" - "&amp;'Non-Salary'!#REF!)</f>
        <v>#REF!</v>
      </c>
      <c r="AD87" s="386" t="e">
        <f>IF('Non-Salary'!#REF!="","",#REF!&amp;" - "&amp;'Non-Salary'!#REF!)</f>
        <v>#REF!</v>
      </c>
      <c r="AE87" s="386" t="e">
        <f>IF('Non-Salary'!#REF!="","",#REF!&amp;" - "&amp;'Non-Salary'!#REF!)</f>
        <v>#REF!</v>
      </c>
      <c r="AF87" s="386" t="e">
        <f>IF('Non-Salary'!#REF!="","",#REF!&amp;" - "&amp;'Non-Salary'!#REF!)</f>
        <v>#REF!</v>
      </c>
      <c r="AG87" s="386" t="e">
        <f>IF('Non-Salary'!#REF!="","",#REF!&amp;" - "&amp;'Non-Salary'!#REF!)</f>
        <v>#REF!</v>
      </c>
      <c r="AH87" s="386" t="e">
        <f>IF('Non-Salary'!#REF!="","",#REF!&amp;" - "&amp;'Non-Salary'!#REF!)</f>
        <v>#REF!</v>
      </c>
      <c r="AI87" s="386" t="e">
        <f>IF('Non-Salary'!#REF!="","",#REF!&amp;" - "&amp;'Non-Salary'!#REF!)</f>
        <v>#REF!</v>
      </c>
      <c r="AJ87" s="386" t="e">
        <f>IF('Non-Salary'!#REF!="","",#REF!&amp;" - "&amp;'Non-Salary'!#REF!)</f>
        <v>#REF!</v>
      </c>
      <c r="AK87" s="386" t="e">
        <f>IF('Non-Salary'!#REF!="","",#REF!&amp;" - "&amp;'Non-Salary'!#REF!)</f>
        <v>#REF!</v>
      </c>
      <c r="AL87" s="386" t="e">
        <f>IF('Non-Salary'!#REF!="","",#REF!&amp;" - "&amp;'Non-Salary'!#REF!)</f>
        <v>#REF!</v>
      </c>
      <c r="AM87" s="386" t="e">
        <f>IF('Non-Salary'!#REF!="","",#REF!&amp;" - "&amp;'Non-Salary'!#REF!)</f>
        <v>#REF!</v>
      </c>
      <c r="AN87" s="385" t="e">
        <f>IF('Non-Salary'!#REF!="","",#REF!&amp;" - "&amp;'Non-Salary'!#REF!)</f>
        <v>#REF!</v>
      </c>
      <c r="AO87" s="386" t="e">
        <f>IF('Non-Salary'!#REF!="","",#REF!&amp;" - "&amp;'Non-Salary'!#REF!)</f>
        <v>#REF!</v>
      </c>
      <c r="AP87" s="385" t="e">
        <f>IF('Non-Salary'!#REF!="","",#REF!&amp;" - "&amp;'Non-Salary'!#REF!)</f>
        <v>#REF!</v>
      </c>
      <c r="AQ87" s="386" t="e">
        <f>IF('Non-Salary'!#REF!="","",#REF!&amp;" - "&amp;'Non-Salary'!#REF!)</f>
        <v>#REF!</v>
      </c>
      <c r="AR87" s="386" t="e">
        <f>IF('Non-Salary'!#REF!="","",#REF!&amp;" - "&amp;'Non-Salary'!#REF!)</f>
        <v>#REF!</v>
      </c>
      <c r="AS87" s="386" t="e">
        <f>IF('Non-Salary'!#REF!="","",#REF!&amp;" - "&amp;'Non-Salary'!#REF!)</f>
        <v>#REF!</v>
      </c>
      <c r="AT87" s="387" t="e">
        <f>IF('Non-Salary'!#REF!="","",#REF!&amp;" - "&amp;'Non-Salary'!#REF!)</f>
        <v>#REF!</v>
      </c>
      <c r="AU87" s="43"/>
      <c r="AV87" s="394" t="e">
        <f>IF('Non-Salary'!#REF!="","",#REF!&amp;" - "&amp;'Non-Salary'!#REF!)</f>
        <v>#REF!</v>
      </c>
      <c r="AW87" s="395" t="e">
        <f>IF('Non-Salary'!#REF!="","",#REF!&amp;" - "&amp;'Non-Salary'!#REF!)</f>
        <v>#REF!</v>
      </c>
    </row>
    <row r="88" spans="1:51" outlineLevel="1">
      <c r="A88" s="228"/>
      <c r="B88" s="19" t="e">
        <f>IF(OR(I88="",I88="HS"),'Non-Salary'!#REF!,Assumptions!#REF!)</f>
        <v>#REF!</v>
      </c>
      <c r="C88" s="19" t="str">
        <f>IF(K88="","",VLOOKUP(K88,#REF!,2,FALSE))</f>
        <v/>
      </c>
      <c r="D88" s="20" t="str">
        <f>IF(K88="","",VLOOKUP(K88,#REF!,3,FALSE))</f>
        <v/>
      </c>
      <c r="E88" s="20"/>
      <c r="F88" s="20" t="s">
        <v>41</v>
      </c>
      <c r="G88" s="56" t="str">
        <f>IF(J88="","",VLOOKUP(J88,#REF!,2,FALSE))</f>
        <v/>
      </c>
      <c r="H88" s="869"/>
      <c r="I88" s="317"/>
      <c r="J88" s="154"/>
      <c r="K88" s="374"/>
      <c r="L88" s="164"/>
      <c r="M88" s="229"/>
      <c r="N88" s="9"/>
      <c r="O88" s="290"/>
      <c r="P88" s="291"/>
      <c r="Q88" s="291"/>
      <c r="R88" s="291"/>
      <c r="S88" s="291"/>
      <c r="T88" s="384" t="e">
        <f>IF('Non-Salary'!#REF!="","",#REF!&amp;" - "&amp;'Non-Salary'!#REF!)</f>
        <v>#REF!</v>
      </c>
      <c r="U88" s="385" t="e">
        <f>IF('Non-Salary'!#REF!="","",#REF!&amp;" - "&amp;'Non-Salary'!#REF!)</f>
        <v>#REF!</v>
      </c>
      <c r="V88" s="385" t="e">
        <f>IF('Non-Salary'!#REF!="","",#REF!&amp;" - "&amp;'Non-Salary'!#REF!)</f>
        <v>#REF!</v>
      </c>
      <c r="W88" s="386" t="e">
        <f>IF('Non-Salary'!#REF!="","",#REF!&amp;" - "&amp;'Non-Salary'!#REF!)</f>
        <v>#REF!</v>
      </c>
      <c r="X88" s="386" t="e">
        <f>IF('Non-Salary'!#REF!="","",#REF!&amp;" - "&amp;'Non-Salary'!#REF!)</f>
        <v>#REF!</v>
      </c>
      <c r="Y88" s="386" t="e">
        <f>IF('Non-Salary'!#REF!="","",#REF!&amp;" - "&amp;'Non-Salary'!#REF!)</f>
        <v>#REF!</v>
      </c>
      <c r="Z88" s="386" t="e">
        <f>IF('Non-Salary'!#REF!="","",#REF!&amp;" - "&amp;'Non-Salary'!#REF!)</f>
        <v>#REF!</v>
      </c>
      <c r="AA88" s="386" t="e">
        <f>IF('Non-Salary'!#REF!="","",#REF!&amp;" - "&amp;'Non-Salary'!#REF!)</f>
        <v>#REF!</v>
      </c>
      <c r="AB88" s="386" t="e">
        <f>IF('Non-Salary'!#REF!="","",#REF!&amp;" - "&amp;'Non-Salary'!#REF!)</f>
        <v>#REF!</v>
      </c>
      <c r="AC88" s="386" t="e">
        <f>IF('Non-Salary'!#REF!="","",#REF!&amp;" - "&amp;'Non-Salary'!#REF!)</f>
        <v>#REF!</v>
      </c>
      <c r="AD88" s="386" t="e">
        <f>IF('Non-Salary'!#REF!="","",#REF!&amp;" - "&amp;'Non-Salary'!#REF!)</f>
        <v>#REF!</v>
      </c>
      <c r="AE88" s="386" t="e">
        <f>IF('Non-Salary'!#REF!="","",#REF!&amp;" - "&amp;'Non-Salary'!#REF!)</f>
        <v>#REF!</v>
      </c>
      <c r="AF88" s="386" t="e">
        <f>IF('Non-Salary'!#REF!="","",#REF!&amp;" - "&amp;'Non-Salary'!#REF!)</f>
        <v>#REF!</v>
      </c>
      <c r="AG88" s="386" t="e">
        <f>IF('Non-Salary'!#REF!="","",#REF!&amp;" - "&amp;'Non-Salary'!#REF!)</f>
        <v>#REF!</v>
      </c>
      <c r="AH88" s="386" t="e">
        <f>IF('Non-Salary'!#REF!="","",#REF!&amp;" - "&amp;'Non-Salary'!#REF!)</f>
        <v>#REF!</v>
      </c>
      <c r="AI88" s="386" t="e">
        <f>IF('Non-Salary'!#REF!="","",#REF!&amp;" - "&amp;'Non-Salary'!#REF!)</f>
        <v>#REF!</v>
      </c>
      <c r="AJ88" s="386" t="e">
        <f>IF('Non-Salary'!#REF!="","",#REF!&amp;" - "&amp;'Non-Salary'!#REF!)</f>
        <v>#REF!</v>
      </c>
      <c r="AK88" s="386" t="e">
        <f>IF('Non-Salary'!#REF!="","",#REF!&amp;" - "&amp;'Non-Salary'!#REF!)</f>
        <v>#REF!</v>
      </c>
      <c r="AL88" s="386" t="e">
        <f>IF('Non-Salary'!#REF!="","",#REF!&amp;" - "&amp;'Non-Salary'!#REF!)</f>
        <v>#REF!</v>
      </c>
      <c r="AM88" s="386" t="e">
        <f>IF('Non-Salary'!#REF!="","",#REF!&amp;" - "&amp;'Non-Salary'!#REF!)</f>
        <v>#REF!</v>
      </c>
      <c r="AN88" s="385" t="e">
        <f>IF('Non-Salary'!#REF!="","",#REF!&amp;" - "&amp;'Non-Salary'!#REF!)</f>
        <v>#REF!</v>
      </c>
      <c r="AO88" s="386" t="e">
        <f>IF('Non-Salary'!#REF!="","",#REF!&amp;" - "&amp;'Non-Salary'!#REF!)</f>
        <v>#REF!</v>
      </c>
      <c r="AP88" s="385" t="e">
        <f>IF('Non-Salary'!#REF!="","",#REF!&amp;" - "&amp;'Non-Salary'!#REF!)</f>
        <v>#REF!</v>
      </c>
      <c r="AQ88" s="386" t="e">
        <f>IF('Non-Salary'!#REF!="","",#REF!&amp;" - "&amp;'Non-Salary'!#REF!)</f>
        <v>#REF!</v>
      </c>
      <c r="AR88" s="386" t="e">
        <f>IF('Non-Salary'!#REF!="","",#REF!&amp;" - "&amp;'Non-Salary'!#REF!)</f>
        <v>#REF!</v>
      </c>
      <c r="AS88" s="386" t="e">
        <f>IF('Non-Salary'!#REF!="","",#REF!&amp;" - "&amp;'Non-Salary'!#REF!)</f>
        <v>#REF!</v>
      </c>
      <c r="AT88" s="387" t="e">
        <f>IF('Non-Salary'!#REF!="","",#REF!&amp;" - "&amp;'Non-Salary'!#REF!)</f>
        <v>#REF!</v>
      </c>
      <c r="AU88" s="43"/>
      <c r="AV88" s="394" t="e">
        <f>IF('Non-Salary'!#REF!="","",#REF!&amp;" - "&amp;'Non-Salary'!#REF!)</f>
        <v>#REF!</v>
      </c>
      <c r="AW88" s="395" t="e">
        <f>IF('Non-Salary'!#REF!="","",#REF!&amp;" - "&amp;'Non-Salary'!#REF!)</f>
        <v>#REF!</v>
      </c>
    </row>
    <row r="89" spans="1:51" outlineLevel="1">
      <c r="A89" s="228"/>
      <c r="B89" s="19" t="e">
        <f>IF(OR(I89="",I89="HS"),'Non-Salary'!#REF!,Assumptions!#REF!)</f>
        <v>#REF!</v>
      </c>
      <c r="C89" s="19" t="str">
        <f>IF(K89="","",VLOOKUP(K89,#REF!,2,FALSE))</f>
        <v/>
      </c>
      <c r="D89" s="20" t="str">
        <f>IF(K89="","",VLOOKUP(K89,#REF!,3,FALSE))</f>
        <v/>
      </c>
      <c r="E89" s="20"/>
      <c r="F89" s="20" t="s">
        <v>41</v>
      </c>
      <c r="G89" s="56" t="str">
        <f>IF(J89="","",VLOOKUP(J89,#REF!,2,FALSE))</f>
        <v/>
      </c>
      <c r="H89" s="869"/>
      <c r="I89" s="317"/>
      <c r="J89" s="154"/>
      <c r="K89" s="374"/>
      <c r="L89" s="164"/>
      <c r="M89" s="229"/>
      <c r="N89" s="9"/>
      <c r="O89" s="290"/>
      <c r="P89" s="291"/>
      <c r="Q89" s="291"/>
      <c r="R89" s="291"/>
      <c r="S89" s="291"/>
      <c r="T89" s="384" t="e">
        <f>IF('Non-Salary'!#REF!="","",#REF!&amp;" - "&amp;'Non-Salary'!#REF!)</f>
        <v>#REF!</v>
      </c>
      <c r="U89" s="385" t="e">
        <f>IF('Non-Salary'!#REF!="","",#REF!&amp;" - "&amp;'Non-Salary'!#REF!)</f>
        <v>#REF!</v>
      </c>
      <c r="V89" s="385" t="e">
        <f>IF('Non-Salary'!#REF!="","",#REF!&amp;" - "&amp;'Non-Salary'!#REF!)</f>
        <v>#REF!</v>
      </c>
      <c r="W89" s="386" t="e">
        <f>IF('Non-Salary'!#REF!="","",#REF!&amp;" - "&amp;'Non-Salary'!#REF!)</f>
        <v>#REF!</v>
      </c>
      <c r="X89" s="386" t="e">
        <f>IF('Non-Salary'!#REF!="","",#REF!&amp;" - "&amp;'Non-Salary'!#REF!)</f>
        <v>#REF!</v>
      </c>
      <c r="Y89" s="386" t="e">
        <f>IF('Non-Salary'!#REF!="","",#REF!&amp;" - "&amp;'Non-Salary'!#REF!)</f>
        <v>#REF!</v>
      </c>
      <c r="Z89" s="386" t="e">
        <f>IF('Non-Salary'!#REF!="","",#REF!&amp;" - "&amp;'Non-Salary'!#REF!)</f>
        <v>#REF!</v>
      </c>
      <c r="AA89" s="386" t="e">
        <f>IF('Non-Salary'!#REF!="","",#REF!&amp;" - "&amp;'Non-Salary'!#REF!)</f>
        <v>#REF!</v>
      </c>
      <c r="AB89" s="386" t="e">
        <f>IF('Non-Salary'!#REF!="","",#REF!&amp;" - "&amp;'Non-Salary'!#REF!)</f>
        <v>#REF!</v>
      </c>
      <c r="AC89" s="386" t="e">
        <f>IF('Non-Salary'!#REF!="","",#REF!&amp;" - "&amp;'Non-Salary'!#REF!)</f>
        <v>#REF!</v>
      </c>
      <c r="AD89" s="386" t="e">
        <f>IF('Non-Salary'!#REF!="","",#REF!&amp;" - "&amp;'Non-Salary'!#REF!)</f>
        <v>#REF!</v>
      </c>
      <c r="AE89" s="386" t="e">
        <f>IF('Non-Salary'!#REF!="","",#REF!&amp;" - "&amp;'Non-Salary'!#REF!)</f>
        <v>#REF!</v>
      </c>
      <c r="AF89" s="386" t="e">
        <f>IF('Non-Salary'!#REF!="","",#REF!&amp;" - "&amp;'Non-Salary'!#REF!)</f>
        <v>#REF!</v>
      </c>
      <c r="AG89" s="386" t="e">
        <f>IF('Non-Salary'!#REF!="","",#REF!&amp;" - "&amp;'Non-Salary'!#REF!)</f>
        <v>#REF!</v>
      </c>
      <c r="AH89" s="386" t="e">
        <f>IF('Non-Salary'!#REF!="","",#REF!&amp;" - "&amp;'Non-Salary'!#REF!)</f>
        <v>#REF!</v>
      </c>
      <c r="AI89" s="386" t="e">
        <f>IF('Non-Salary'!#REF!="","",#REF!&amp;" - "&amp;'Non-Salary'!#REF!)</f>
        <v>#REF!</v>
      </c>
      <c r="AJ89" s="386" t="e">
        <f>IF('Non-Salary'!#REF!="","",#REF!&amp;" - "&amp;'Non-Salary'!#REF!)</f>
        <v>#REF!</v>
      </c>
      <c r="AK89" s="386" t="e">
        <f>IF('Non-Salary'!#REF!="","",#REF!&amp;" - "&amp;'Non-Salary'!#REF!)</f>
        <v>#REF!</v>
      </c>
      <c r="AL89" s="386" t="e">
        <f>IF('Non-Salary'!#REF!="","",#REF!&amp;" - "&amp;'Non-Salary'!#REF!)</f>
        <v>#REF!</v>
      </c>
      <c r="AM89" s="386" t="e">
        <f>IF('Non-Salary'!#REF!="","",#REF!&amp;" - "&amp;'Non-Salary'!#REF!)</f>
        <v>#REF!</v>
      </c>
      <c r="AN89" s="385" t="e">
        <f>IF('Non-Salary'!#REF!="","",#REF!&amp;" - "&amp;'Non-Salary'!#REF!)</f>
        <v>#REF!</v>
      </c>
      <c r="AO89" s="386" t="e">
        <f>IF('Non-Salary'!#REF!="","",#REF!&amp;" - "&amp;'Non-Salary'!#REF!)</f>
        <v>#REF!</v>
      </c>
      <c r="AP89" s="385" t="e">
        <f>IF('Non-Salary'!#REF!="","",#REF!&amp;" - "&amp;'Non-Salary'!#REF!)</f>
        <v>#REF!</v>
      </c>
      <c r="AQ89" s="386" t="e">
        <f>IF('Non-Salary'!#REF!="","",#REF!&amp;" - "&amp;'Non-Salary'!#REF!)</f>
        <v>#REF!</v>
      </c>
      <c r="AR89" s="386" t="e">
        <f>IF('Non-Salary'!#REF!="","",#REF!&amp;" - "&amp;'Non-Salary'!#REF!)</f>
        <v>#REF!</v>
      </c>
      <c r="AS89" s="386" t="e">
        <f>IF('Non-Salary'!#REF!="","",#REF!&amp;" - "&amp;'Non-Salary'!#REF!)</f>
        <v>#REF!</v>
      </c>
      <c r="AT89" s="387" t="e">
        <f>IF('Non-Salary'!#REF!="","",#REF!&amp;" - "&amp;'Non-Salary'!#REF!)</f>
        <v>#REF!</v>
      </c>
      <c r="AU89" s="43"/>
      <c r="AV89" s="394" t="e">
        <f>IF('Non-Salary'!#REF!="","",#REF!&amp;" - "&amp;'Non-Salary'!#REF!)</f>
        <v>#REF!</v>
      </c>
      <c r="AW89" s="395" t="e">
        <f>IF('Non-Salary'!#REF!="","",#REF!&amp;" - "&amp;'Non-Salary'!#REF!)</f>
        <v>#REF!</v>
      </c>
    </row>
    <row r="90" spans="1:51" outlineLevel="1">
      <c r="A90" s="228"/>
      <c r="B90" s="19" t="e">
        <f>IF(OR(I90="",I90="HS"),'Non-Salary'!#REF!,Assumptions!#REF!)</f>
        <v>#REF!</v>
      </c>
      <c r="C90" s="19" t="str">
        <f>IF(K90="","",VLOOKUP(K90,#REF!,2,FALSE))</f>
        <v/>
      </c>
      <c r="D90" s="20" t="str">
        <f>IF(K90="","",VLOOKUP(K90,#REF!,3,FALSE))</f>
        <v/>
      </c>
      <c r="E90" s="20"/>
      <c r="F90" s="20" t="s">
        <v>41</v>
      </c>
      <c r="G90" s="56" t="str">
        <f>IF(J90="","",VLOOKUP(J90,#REF!,2,FALSE))</f>
        <v/>
      </c>
      <c r="H90" s="869"/>
      <c r="I90" s="317"/>
      <c r="J90" s="154"/>
      <c r="K90" s="374"/>
      <c r="L90" s="164"/>
      <c r="M90" s="229"/>
      <c r="N90" s="9"/>
      <c r="O90" s="290"/>
      <c r="P90" s="291"/>
      <c r="Q90" s="291"/>
      <c r="R90" s="291"/>
      <c r="S90" s="291"/>
      <c r="T90" s="384" t="e">
        <f>IF('Non-Salary'!#REF!="","",#REF!&amp;" - "&amp;'Non-Salary'!#REF!)</f>
        <v>#REF!</v>
      </c>
      <c r="U90" s="385" t="e">
        <f>IF('Non-Salary'!#REF!="","",#REF!&amp;" - "&amp;'Non-Salary'!#REF!)</f>
        <v>#REF!</v>
      </c>
      <c r="V90" s="385" t="e">
        <f>IF('Non-Salary'!#REF!="","",#REF!&amp;" - "&amp;'Non-Salary'!#REF!)</f>
        <v>#REF!</v>
      </c>
      <c r="W90" s="386" t="e">
        <f>IF('Non-Salary'!#REF!="","",#REF!&amp;" - "&amp;'Non-Salary'!#REF!)</f>
        <v>#REF!</v>
      </c>
      <c r="X90" s="386" t="e">
        <f>IF('Non-Salary'!#REF!="","",#REF!&amp;" - "&amp;'Non-Salary'!#REF!)</f>
        <v>#REF!</v>
      </c>
      <c r="Y90" s="386" t="e">
        <f>IF('Non-Salary'!#REF!="","",#REF!&amp;" - "&amp;'Non-Salary'!#REF!)</f>
        <v>#REF!</v>
      </c>
      <c r="Z90" s="386" t="e">
        <f>IF('Non-Salary'!#REF!="","",#REF!&amp;" - "&amp;'Non-Salary'!#REF!)</f>
        <v>#REF!</v>
      </c>
      <c r="AA90" s="386" t="e">
        <f>IF('Non-Salary'!#REF!="","",#REF!&amp;" - "&amp;'Non-Salary'!#REF!)</f>
        <v>#REF!</v>
      </c>
      <c r="AB90" s="386" t="e">
        <f>IF('Non-Salary'!#REF!="","",#REF!&amp;" - "&amp;'Non-Salary'!#REF!)</f>
        <v>#REF!</v>
      </c>
      <c r="AC90" s="386" t="e">
        <f>IF('Non-Salary'!#REF!="","",#REF!&amp;" - "&amp;'Non-Salary'!#REF!)</f>
        <v>#REF!</v>
      </c>
      <c r="AD90" s="386" t="e">
        <f>IF('Non-Salary'!#REF!="","",#REF!&amp;" - "&amp;'Non-Salary'!#REF!)</f>
        <v>#REF!</v>
      </c>
      <c r="AE90" s="386" t="e">
        <f>IF('Non-Salary'!#REF!="","",#REF!&amp;" - "&amp;'Non-Salary'!#REF!)</f>
        <v>#REF!</v>
      </c>
      <c r="AF90" s="386" t="e">
        <f>IF('Non-Salary'!#REF!="","",#REF!&amp;" - "&amp;'Non-Salary'!#REF!)</f>
        <v>#REF!</v>
      </c>
      <c r="AG90" s="386" t="e">
        <f>IF('Non-Salary'!#REF!="","",#REF!&amp;" - "&amp;'Non-Salary'!#REF!)</f>
        <v>#REF!</v>
      </c>
      <c r="AH90" s="386" t="e">
        <f>IF('Non-Salary'!#REF!="","",#REF!&amp;" - "&amp;'Non-Salary'!#REF!)</f>
        <v>#REF!</v>
      </c>
      <c r="AI90" s="386" t="e">
        <f>IF('Non-Salary'!#REF!="","",#REF!&amp;" - "&amp;'Non-Salary'!#REF!)</f>
        <v>#REF!</v>
      </c>
      <c r="AJ90" s="386" t="e">
        <f>IF('Non-Salary'!#REF!="","",#REF!&amp;" - "&amp;'Non-Salary'!#REF!)</f>
        <v>#REF!</v>
      </c>
      <c r="AK90" s="386" t="e">
        <f>IF('Non-Salary'!#REF!="","",#REF!&amp;" - "&amp;'Non-Salary'!#REF!)</f>
        <v>#REF!</v>
      </c>
      <c r="AL90" s="386" t="e">
        <f>IF('Non-Salary'!#REF!="","",#REF!&amp;" - "&amp;'Non-Salary'!#REF!)</f>
        <v>#REF!</v>
      </c>
      <c r="AM90" s="386" t="e">
        <f>IF('Non-Salary'!#REF!="","",#REF!&amp;" - "&amp;'Non-Salary'!#REF!)</f>
        <v>#REF!</v>
      </c>
      <c r="AN90" s="385" t="e">
        <f>IF('Non-Salary'!#REF!="","",#REF!&amp;" - "&amp;'Non-Salary'!#REF!)</f>
        <v>#REF!</v>
      </c>
      <c r="AO90" s="386" t="e">
        <f>IF('Non-Salary'!#REF!="","",#REF!&amp;" - "&amp;'Non-Salary'!#REF!)</f>
        <v>#REF!</v>
      </c>
      <c r="AP90" s="385" t="e">
        <f>IF('Non-Salary'!#REF!="","",#REF!&amp;" - "&amp;'Non-Salary'!#REF!)</f>
        <v>#REF!</v>
      </c>
      <c r="AQ90" s="386" t="e">
        <f>IF('Non-Salary'!#REF!="","",#REF!&amp;" - "&amp;'Non-Salary'!#REF!)</f>
        <v>#REF!</v>
      </c>
      <c r="AR90" s="386" t="e">
        <f>IF('Non-Salary'!#REF!="","",#REF!&amp;" - "&amp;'Non-Salary'!#REF!)</f>
        <v>#REF!</v>
      </c>
      <c r="AS90" s="386" t="e">
        <f>IF('Non-Salary'!#REF!="","",#REF!&amp;" - "&amp;'Non-Salary'!#REF!)</f>
        <v>#REF!</v>
      </c>
      <c r="AT90" s="387" t="e">
        <f>IF('Non-Salary'!#REF!="","",#REF!&amp;" - "&amp;'Non-Salary'!#REF!)</f>
        <v>#REF!</v>
      </c>
      <c r="AU90" s="43"/>
      <c r="AV90" s="394" t="e">
        <f>IF('Non-Salary'!#REF!="","",#REF!&amp;" - "&amp;'Non-Salary'!#REF!)</f>
        <v>#REF!</v>
      </c>
      <c r="AW90" s="395" t="e">
        <f>IF('Non-Salary'!#REF!="","",#REF!&amp;" - "&amp;'Non-Salary'!#REF!)</f>
        <v>#REF!</v>
      </c>
    </row>
    <row r="91" spans="1:51" outlineLevel="1">
      <c r="A91" s="228"/>
      <c r="B91" s="19" t="e">
        <f>IF(OR(I91="",I91="HS"),'Non-Salary'!#REF!,Assumptions!#REF!)</f>
        <v>#REF!</v>
      </c>
      <c r="C91" s="19" t="str">
        <f>IF(K91="","",VLOOKUP(K91,#REF!,2,FALSE))</f>
        <v/>
      </c>
      <c r="D91" s="20" t="str">
        <f>IF(K91="","",VLOOKUP(K91,#REF!,3,FALSE))</f>
        <v/>
      </c>
      <c r="E91" s="20"/>
      <c r="F91" s="20" t="s">
        <v>41</v>
      </c>
      <c r="G91" s="56" t="str">
        <f>IF(J91="","",VLOOKUP(J91,#REF!,2,FALSE))</f>
        <v/>
      </c>
      <c r="H91" s="869"/>
      <c r="I91" s="317"/>
      <c r="J91" s="154"/>
      <c r="K91" s="374"/>
      <c r="L91" s="164"/>
      <c r="M91" s="229"/>
      <c r="N91" s="9"/>
      <c r="O91" s="290"/>
      <c r="P91" s="291"/>
      <c r="Q91" s="291"/>
      <c r="R91" s="291"/>
      <c r="S91" s="291"/>
      <c r="T91" s="384" t="e">
        <f>IF('Non-Salary'!#REF!="","",#REF!&amp;" - "&amp;'Non-Salary'!#REF!)</f>
        <v>#REF!</v>
      </c>
      <c r="U91" s="385" t="e">
        <f>IF('Non-Salary'!#REF!="","",#REF!&amp;" - "&amp;'Non-Salary'!#REF!)</f>
        <v>#REF!</v>
      </c>
      <c r="V91" s="385" t="e">
        <f>IF('Non-Salary'!#REF!="","",#REF!&amp;" - "&amp;'Non-Salary'!#REF!)</f>
        <v>#REF!</v>
      </c>
      <c r="W91" s="386" t="e">
        <f>IF('Non-Salary'!#REF!="","",#REF!&amp;" - "&amp;'Non-Salary'!#REF!)</f>
        <v>#REF!</v>
      </c>
      <c r="X91" s="386" t="e">
        <f>IF('Non-Salary'!#REF!="","",#REF!&amp;" - "&amp;'Non-Salary'!#REF!)</f>
        <v>#REF!</v>
      </c>
      <c r="Y91" s="386" t="e">
        <f>IF('Non-Salary'!#REF!="","",#REF!&amp;" - "&amp;'Non-Salary'!#REF!)</f>
        <v>#REF!</v>
      </c>
      <c r="Z91" s="386" t="e">
        <f>IF('Non-Salary'!#REF!="","",#REF!&amp;" - "&amp;'Non-Salary'!#REF!)</f>
        <v>#REF!</v>
      </c>
      <c r="AA91" s="386" t="e">
        <f>IF('Non-Salary'!#REF!="","",#REF!&amp;" - "&amp;'Non-Salary'!#REF!)</f>
        <v>#REF!</v>
      </c>
      <c r="AB91" s="386" t="e">
        <f>IF('Non-Salary'!#REF!="","",#REF!&amp;" - "&amp;'Non-Salary'!#REF!)</f>
        <v>#REF!</v>
      </c>
      <c r="AC91" s="386" t="e">
        <f>IF('Non-Salary'!#REF!="","",#REF!&amp;" - "&amp;'Non-Salary'!#REF!)</f>
        <v>#REF!</v>
      </c>
      <c r="AD91" s="386" t="e">
        <f>IF('Non-Salary'!#REF!="","",#REF!&amp;" - "&amp;'Non-Salary'!#REF!)</f>
        <v>#REF!</v>
      </c>
      <c r="AE91" s="386" t="e">
        <f>IF('Non-Salary'!#REF!="","",#REF!&amp;" - "&amp;'Non-Salary'!#REF!)</f>
        <v>#REF!</v>
      </c>
      <c r="AF91" s="386" t="e">
        <f>IF('Non-Salary'!#REF!="","",#REF!&amp;" - "&amp;'Non-Salary'!#REF!)</f>
        <v>#REF!</v>
      </c>
      <c r="AG91" s="386" t="e">
        <f>IF('Non-Salary'!#REF!="","",#REF!&amp;" - "&amp;'Non-Salary'!#REF!)</f>
        <v>#REF!</v>
      </c>
      <c r="AH91" s="386" t="e">
        <f>IF('Non-Salary'!#REF!="","",#REF!&amp;" - "&amp;'Non-Salary'!#REF!)</f>
        <v>#REF!</v>
      </c>
      <c r="AI91" s="386" t="e">
        <f>IF('Non-Salary'!#REF!="","",#REF!&amp;" - "&amp;'Non-Salary'!#REF!)</f>
        <v>#REF!</v>
      </c>
      <c r="AJ91" s="386" t="e">
        <f>IF('Non-Salary'!#REF!="","",#REF!&amp;" - "&amp;'Non-Salary'!#REF!)</f>
        <v>#REF!</v>
      </c>
      <c r="AK91" s="386" t="e">
        <f>IF('Non-Salary'!#REF!="","",#REF!&amp;" - "&amp;'Non-Salary'!#REF!)</f>
        <v>#REF!</v>
      </c>
      <c r="AL91" s="386" t="e">
        <f>IF('Non-Salary'!#REF!="","",#REF!&amp;" - "&amp;'Non-Salary'!#REF!)</f>
        <v>#REF!</v>
      </c>
      <c r="AM91" s="386" t="e">
        <f>IF('Non-Salary'!#REF!="","",#REF!&amp;" - "&amp;'Non-Salary'!#REF!)</f>
        <v>#REF!</v>
      </c>
      <c r="AN91" s="385" t="e">
        <f>IF('Non-Salary'!#REF!="","",#REF!&amp;" - "&amp;'Non-Salary'!#REF!)</f>
        <v>#REF!</v>
      </c>
      <c r="AO91" s="386" t="e">
        <f>IF('Non-Salary'!#REF!="","",#REF!&amp;" - "&amp;'Non-Salary'!#REF!)</f>
        <v>#REF!</v>
      </c>
      <c r="AP91" s="385" t="e">
        <f>IF('Non-Salary'!#REF!="","",#REF!&amp;" - "&amp;'Non-Salary'!#REF!)</f>
        <v>#REF!</v>
      </c>
      <c r="AQ91" s="386" t="e">
        <f>IF('Non-Salary'!#REF!="","",#REF!&amp;" - "&amp;'Non-Salary'!#REF!)</f>
        <v>#REF!</v>
      </c>
      <c r="AR91" s="386" t="e">
        <f>IF('Non-Salary'!#REF!="","",#REF!&amp;" - "&amp;'Non-Salary'!#REF!)</f>
        <v>#REF!</v>
      </c>
      <c r="AS91" s="386" t="e">
        <f>IF('Non-Salary'!#REF!="","",#REF!&amp;" - "&amp;'Non-Salary'!#REF!)</f>
        <v>#REF!</v>
      </c>
      <c r="AT91" s="387" t="e">
        <f>IF('Non-Salary'!#REF!="","",#REF!&amp;" - "&amp;'Non-Salary'!#REF!)</f>
        <v>#REF!</v>
      </c>
      <c r="AU91" s="43"/>
      <c r="AV91" s="394" t="e">
        <f>IF('Non-Salary'!#REF!="","",#REF!&amp;" - "&amp;'Non-Salary'!#REF!)</f>
        <v>#REF!</v>
      </c>
      <c r="AW91" s="395" t="e">
        <f>IF('Non-Salary'!#REF!="","",#REF!&amp;" - "&amp;'Non-Salary'!#REF!)</f>
        <v>#REF!</v>
      </c>
    </row>
    <row r="92" spans="1:51" outlineLevel="1">
      <c r="A92" s="228"/>
      <c r="B92" s="19" t="e">
        <f>IF(OR(I92="",I92="HS"),'Non-Salary'!#REF!,Assumptions!#REF!)</f>
        <v>#REF!</v>
      </c>
      <c r="C92" s="19" t="str">
        <f>IF(K92="","",VLOOKUP(K92,#REF!,2,FALSE))</f>
        <v/>
      </c>
      <c r="D92" s="20" t="str">
        <f>IF(K92="","",VLOOKUP(K92,#REF!,3,FALSE))</f>
        <v/>
      </c>
      <c r="E92" s="20"/>
      <c r="F92" s="20" t="s">
        <v>41</v>
      </c>
      <c r="G92" s="56" t="str">
        <f>IF(J92="","",VLOOKUP(J92,#REF!,2,FALSE))</f>
        <v/>
      </c>
      <c r="H92" s="869"/>
      <c r="I92" s="317"/>
      <c r="J92" s="154"/>
      <c r="K92" s="374"/>
      <c r="L92" s="164"/>
      <c r="M92" s="229"/>
      <c r="N92" s="9"/>
      <c r="O92" s="290"/>
      <c r="P92" s="291"/>
      <c r="Q92" s="291"/>
      <c r="R92" s="291"/>
      <c r="S92" s="291"/>
      <c r="T92" s="384" t="e">
        <f>IF('Non-Salary'!#REF!="","",#REF!&amp;" - "&amp;'Non-Salary'!#REF!)</f>
        <v>#REF!</v>
      </c>
      <c r="U92" s="385" t="e">
        <f>IF('Non-Salary'!#REF!="","",#REF!&amp;" - "&amp;'Non-Salary'!#REF!)</f>
        <v>#REF!</v>
      </c>
      <c r="V92" s="385" t="e">
        <f>IF('Non-Salary'!#REF!="","",#REF!&amp;" - "&amp;'Non-Salary'!#REF!)</f>
        <v>#REF!</v>
      </c>
      <c r="W92" s="386" t="e">
        <f>IF('Non-Salary'!#REF!="","",#REF!&amp;" - "&amp;'Non-Salary'!#REF!)</f>
        <v>#REF!</v>
      </c>
      <c r="X92" s="386" t="e">
        <f>IF('Non-Salary'!#REF!="","",#REF!&amp;" - "&amp;'Non-Salary'!#REF!)</f>
        <v>#REF!</v>
      </c>
      <c r="Y92" s="386" t="e">
        <f>IF('Non-Salary'!#REF!="","",#REF!&amp;" - "&amp;'Non-Salary'!#REF!)</f>
        <v>#REF!</v>
      </c>
      <c r="Z92" s="386" t="e">
        <f>IF('Non-Salary'!#REF!="","",#REF!&amp;" - "&amp;'Non-Salary'!#REF!)</f>
        <v>#REF!</v>
      </c>
      <c r="AA92" s="386" t="e">
        <f>IF('Non-Salary'!#REF!="","",#REF!&amp;" - "&amp;'Non-Salary'!#REF!)</f>
        <v>#REF!</v>
      </c>
      <c r="AB92" s="386" t="e">
        <f>IF('Non-Salary'!#REF!="","",#REF!&amp;" - "&amp;'Non-Salary'!#REF!)</f>
        <v>#REF!</v>
      </c>
      <c r="AC92" s="386" t="e">
        <f>IF('Non-Salary'!#REF!="","",#REF!&amp;" - "&amp;'Non-Salary'!#REF!)</f>
        <v>#REF!</v>
      </c>
      <c r="AD92" s="386" t="e">
        <f>IF('Non-Salary'!#REF!="","",#REF!&amp;" - "&amp;'Non-Salary'!#REF!)</f>
        <v>#REF!</v>
      </c>
      <c r="AE92" s="386" t="e">
        <f>IF('Non-Salary'!#REF!="","",#REF!&amp;" - "&amp;'Non-Salary'!#REF!)</f>
        <v>#REF!</v>
      </c>
      <c r="AF92" s="386" t="e">
        <f>IF('Non-Salary'!#REF!="","",#REF!&amp;" - "&amp;'Non-Salary'!#REF!)</f>
        <v>#REF!</v>
      </c>
      <c r="AG92" s="386" t="e">
        <f>IF('Non-Salary'!#REF!="","",#REF!&amp;" - "&amp;'Non-Salary'!#REF!)</f>
        <v>#REF!</v>
      </c>
      <c r="AH92" s="386" t="e">
        <f>IF('Non-Salary'!#REF!="","",#REF!&amp;" - "&amp;'Non-Salary'!#REF!)</f>
        <v>#REF!</v>
      </c>
      <c r="AI92" s="386" t="e">
        <f>IF('Non-Salary'!#REF!="","",#REF!&amp;" - "&amp;'Non-Salary'!#REF!)</f>
        <v>#REF!</v>
      </c>
      <c r="AJ92" s="386" t="e">
        <f>IF('Non-Salary'!#REF!="","",#REF!&amp;" - "&amp;'Non-Salary'!#REF!)</f>
        <v>#REF!</v>
      </c>
      <c r="AK92" s="386" t="e">
        <f>IF('Non-Salary'!#REF!="","",#REF!&amp;" - "&amp;'Non-Salary'!#REF!)</f>
        <v>#REF!</v>
      </c>
      <c r="AL92" s="386" t="e">
        <f>IF('Non-Salary'!#REF!="","",#REF!&amp;" - "&amp;'Non-Salary'!#REF!)</f>
        <v>#REF!</v>
      </c>
      <c r="AM92" s="386" t="e">
        <f>IF('Non-Salary'!#REF!="","",#REF!&amp;" - "&amp;'Non-Salary'!#REF!)</f>
        <v>#REF!</v>
      </c>
      <c r="AN92" s="385" t="e">
        <f>IF('Non-Salary'!#REF!="","",#REF!&amp;" - "&amp;'Non-Salary'!#REF!)</f>
        <v>#REF!</v>
      </c>
      <c r="AO92" s="386" t="e">
        <f>IF('Non-Salary'!#REF!="","",#REF!&amp;" - "&amp;'Non-Salary'!#REF!)</f>
        <v>#REF!</v>
      </c>
      <c r="AP92" s="385" t="e">
        <f>IF('Non-Salary'!#REF!="","",#REF!&amp;" - "&amp;'Non-Salary'!#REF!)</f>
        <v>#REF!</v>
      </c>
      <c r="AQ92" s="386" t="e">
        <f>IF('Non-Salary'!#REF!="","",#REF!&amp;" - "&amp;'Non-Salary'!#REF!)</f>
        <v>#REF!</v>
      </c>
      <c r="AR92" s="386" t="e">
        <f>IF('Non-Salary'!#REF!="","",#REF!&amp;" - "&amp;'Non-Salary'!#REF!)</f>
        <v>#REF!</v>
      </c>
      <c r="AS92" s="386" t="e">
        <f>IF('Non-Salary'!#REF!="","",#REF!&amp;" - "&amp;'Non-Salary'!#REF!)</f>
        <v>#REF!</v>
      </c>
      <c r="AT92" s="387" t="e">
        <f>IF('Non-Salary'!#REF!="","",#REF!&amp;" - "&amp;'Non-Salary'!#REF!)</f>
        <v>#REF!</v>
      </c>
      <c r="AU92" s="43"/>
      <c r="AV92" s="394" t="e">
        <f>IF('Non-Salary'!#REF!="","",#REF!&amp;" - "&amp;'Non-Salary'!#REF!)</f>
        <v>#REF!</v>
      </c>
      <c r="AW92" s="395" t="e">
        <f>IF('Non-Salary'!#REF!="","",#REF!&amp;" - "&amp;'Non-Salary'!#REF!)</f>
        <v>#REF!</v>
      </c>
    </row>
    <row r="93" spans="1:51" outlineLevel="1">
      <c r="A93" s="228"/>
      <c r="B93" s="19" t="e">
        <f>IF(OR(I93="",I93="HS"),'Non-Salary'!#REF!,Assumptions!#REF!)</f>
        <v>#REF!</v>
      </c>
      <c r="C93" s="19" t="str">
        <f>IF(K93="","",VLOOKUP(K93,#REF!,2,FALSE))</f>
        <v/>
      </c>
      <c r="D93" s="20" t="str">
        <f>IF(K93="","",VLOOKUP(K93,#REF!,3,FALSE))</f>
        <v/>
      </c>
      <c r="E93" s="20"/>
      <c r="F93" s="20" t="s">
        <v>41</v>
      </c>
      <c r="G93" s="56" t="str">
        <f>IF(J93="","",VLOOKUP(J93,#REF!,2,FALSE))</f>
        <v/>
      </c>
      <c r="H93" s="869"/>
      <c r="I93" s="317"/>
      <c r="J93" s="154"/>
      <c r="K93" s="374"/>
      <c r="L93" s="164"/>
      <c r="M93" s="229"/>
      <c r="N93" s="9"/>
      <c r="O93" s="290"/>
      <c r="P93" s="291"/>
      <c r="Q93" s="291"/>
      <c r="R93" s="291"/>
      <c r="S93" s="291"/>
      <c r="T93" s="384" t="e">
        <f>IF('Non-Salary'!#REF!="","",#REF!&amp;" - "&amp;'Non-Salary'!#REF!)</f>
        <v>#REF!</v>
      </c>
      <c r="U93" s="385" t="e">
        <f>IF('Non-Salary'!#REF!="","",#REF!&amp;" - "&amp;'Non-Salary'!#REF!)</f>
        <v>#REF!</v>
      </c>
      <c r="V93" s="385" t="e">
        <f>IF('Non-Salary'!#REF!="","",#REF!&amp;" - "&amp;'Non-Salary'!#REF!)</f>
        <v>#REF!</v>
      </c>
      <c r="W93" s="386" t="e">
        <f>IF('Non-Salary'!#REF!="","",#REF!&amp;" - "&amp;'Non-Salary'!#REF!)</f>
        <v>#REF!</v>
      </c>
      <c r="X93" s="386" t="e">
        <f>IF('Non-Salary'!#REF!="","",#REF!&amp;" - "&amp;'Non-Salary'!#REF!)</f>
        <v>#REF!</v>
      </c>
      <c r="Y93" s="386" t="e">
        <f>IF('Non-Salary'!#REF!="","",#REF!&amp;" - "&amp;'Non-Salary'!#REF!)</f>
        <v>#REF!</v>
      </c>
      <c r="Z93" s="386" t="e">
        <f>IF('Non-Salary'!#REF!="","",#REF!&amp;" - "&amp;'Non-Salary'!#REF!)</f>
        <v>#REF!</v>
      </c>
      <c r="AA93" s="386" t="e">
        <f>IF('Non-Salary'!#REF!="","",#REF!&amp;" - "&amp;'Non-Salary'!#REF!)</f>
        <v>#REF!</v>
      </c>
      <c r="AB93" s="386" t="e">
        <f>IF('Non-Salary'!#REF!="","",#REF!&amp;" - "&amp;'Non-Salary'!#REF!)</f>
        <v>#REF!</v>
      </c>
      <c r="AC93" s="386" t="e">
        <f>IF('Non-Salary'!#REF!="","",#REF!&amp;" - "&amp;'Non-Salary'!#REF!)</f>
        <v>#REF!</v>
      </c>
      <c r="AD93" s="386" t="e">
        <f>IF('Non-Salary'!#REF!="","",#REF!&amp;" - "&amp;'Non-Salary'!#REF!)</f>
        <v>#REF!</v>
      </c>
      <c r="AE93" s="386" t="e">
        <f>IF('Non-Salary'!#REF!="","",#REF!&amp;" - "&amp;'Non-Salary'!#REF!)</f>
        <v>#REF!</v>
      </c>
      <c r="AF93" s="386" t="e">
        <f>IF('Non-Salary'!#REF!="","",#REF!&amp;" - "&amp;'Non-Salary'!#REF!)</f>
        <v>#REF!</v>
      </c>
      <c r="AG93" s="386" t="e">
        <f>IF('Non-Salary'!#REF!="","",#REF!&amp;" - "&amp;'Non-Salary'!#REF!)</f>
        <v>#REF!</v>
      </c>
      <c r="AH93" s="386" t="e">
        <f>IF('Non-Salary'!#REF!="","",#REF!&amp;" - "&amp;'Non-Salary'!#REF!)</f>
        <v>#REF!</v>
      </c>
      <c r="AI93" s="386" t="e">
        <f>IF('Non-Salary'!#REF!="","",#REF!&amp;" - "&amp;'Non-Salary'!#REF!)</f>
        <v>#REF!</v>
      </c>
      <c r="AJ93" s="386" t="e">
        <f>IF('Non-Salary'!#REF!="","",#REF!&amp;" - "&amp;'Non-Salary'!#REF!)</f>
        <v>#REF!</v>
      </c>
      <c r="AK93" s="386" t="e">
        <f>IF('Non-Salary'!#REF!="","",#REF!&amp;" - "&amp;'Non-Salary'!#REF!)</f>
        <v>#REF!</v>
      </c>
      <c r="AL93" s="386" t="e">
        <f>IF('Non-Salary'!#REF!="","",#REF!&amp;" - "&amp;'Non-Salary'!#REF!)</f>
        <v>#REF!</v>
      </c>
      <c r="AM93" s="386" t="e">
        <f>IF('Non-Salary'!#REF!="","",#REF!&amp;" - "&amp;'Non-Salary'!#REF!)</f>
        <v>#REF!</v>
      </c>
      <c r="AN93" s="385" t="e">
        <f>IF('Non-Salary'!#REF!="","",#REF!&amp;" - "&amp;'Non-Salary'!#REF!)</f>
        <v>#REF!</v>
      </c>
      <c r="AO93" s="386" t="e">
        <f>IF('Non-Salary'!#REF!="","",#REF!&amp;" - "&amp;'Non-Salary'!#REF!)</f>
        <v>#REF!</v>
      </c>
      <c r="AP93" s="385" t="e">
        <f>IF('Non-Salary'!#REF!="","",#REF!&amp;" - "&amp;'Non-Salary'!#REF!)</f>
        <v>#REF!</v>
      </c>
      <c r="AQ93" s="386" t="e">
        <f>IF('Non-Salary'!#REF!="","",#REF!&amp;" - "&amp;'Non-Salary'!#REF!)</f>
        <v>#REF!</v>
      </c>
      <c r="AR93" s="386" t="e">
        <f>IF('Non-Salary'!#REF!="","",#REF!&amp;" - "&amp;'Non-Salary'!#REF!)</f>
        <v>#REF!</v>
      </c>
      <c r="AS93" s="386" t="e">
        <f>IF('Non-Salary'!#REF!="","",#REF!&amp;" - "&amp;'Non-Salary'!#REF!)</f>
        <v>#REF!</v>
      </c>
      <c r="AT93" s="387" t="e">
        <f>IF('Non-Salary'!#REF!="","",#REF!&amp;" - "&amp;'Non-Salary'!#REF!)</f>
        <v>#REF!</v>
      </c>
      <c r="AU93" s="43"/>
      <c r="AV93" s="394" t="e">
        <f>IF('Non-Salary'!#REF!="","",#REF!&amp;" - "&amp;'Non-Salary'!#REF!)</f>
        <v>#REF!</v>
      </c>
      <c r="AW93" s="395" t="e">
        <f>IF('Non-Salary'!#REF!="","",#REF!&amp;" - "&amp;'Non-Salary'!#REF!)</f>
        <v>#REF!</v>
      </c>
    </row>
    <row r="94" spans="1:51" outlineLevel="1">
      <c r="A94" s="228"/>
      <c r="B94" s="19" t="e">
        <f>IF(OR(I94="",I94="HS"),'Non-Salary'!#REF!,Assumptions!#REF!)</f>
        <v>#REF!</v>
      </c>
      <c r="C94" s="19" t="str">
        <f>IF(K94="","",VLOOKUP(K94,#REF!,2,FALSE))</f>
        <v/>
      </c>
      <c r="D94" s="20" t="str">
        <f>IF(K94="","",VLOOKUP(K94,#REF!,3,FALSE))</f>
        <v/>
      </c>
      <c r="E94" s="20"/>
      <c r="F94" s="20" t="s">
        <v>41</v>
      </c>
      <c r="G94" s="56" t="str">
        <f>IF(J94="","",VLOOKUP(J94,#REF!,2,FALSE))</f>
        <v/>
      </c>
      <c r="H94" s="869"/>
      <c r="I94" s="317"/>
      <c r="J94" s="154"/>
      <c r="K94" s="374"/>
      <c r="L94" s="164"/>
      <c r="M94" s="229"/>
      <c r="N94" s="9"/>
      <c r="O94" s="290"/>
      <c r="P94" s="291"/>
      <c r="Q94" s="291"/>
      <c r="R94" s="291"/>
      <c r="S94" s="291"/>
      <c r="T94" s="384" t="e">
        <f>IF('Non-Salary'!#REF!="","",#REF!&amp;" - "&amp;'Non-Salary'!#REF!)</f>
        <v>#REF!</v>
      </c>
      <c r="U94" s="385" t="e">
        <f>IF('Non-Salary'!#REF!="","",#REF!&amp;" - "&amp;'Non-Salary'!#REF!)</f>
        <v>#REF!</v>
      </c>
      <c r="V94" s="385" t="e">
        <f>IF('Non-Salary'!#REF!="","",#REF!&amp;" - "&amp;'Non-Salary'!#REF!)</f>
        <v>#REF!</v>
      </c>
      <c r="W94" s="386" t="e">
        <f>IF('Non-Salary'!#REF!="","",#REF!&amp;" - "&amp;'Non-Salary'!#REF!)</f>
        <v>#REF!</v>
      </c>
      <c r="X94" s="386" t="e">
        <f>IF('Non-Salary'!#REF!="","",#REF!&amp;" - "&amp;'Non-Salary'!#REF!)</f>
        <v>#REF!</v>
      </c>
      <c r="Y94" s="386" t="e">
        <f>IF('Non-Salary'!#REF!="","",#REF!&amp;" - "&amp;'Non-Salary'!#REF!)</f>
        <v>#REF!</v>
      </c>
      <c r="Z94" s="386" t="e">
        <f>IF('Non-Salary'!#REF!="","",#REF!&amp;" - "&amp;'Non-Salary'!#REF!)</f>
        <v>#REF!</v>
      </c>
      <c r="AA94" s="386" t="e">
        <f>IF('Non-Salary'!#REF!="","",#REF!&amp;" - "&amp;'Non-Salary'!#REF!)</f>
        <v>#REF!</v>
      </c>
      <c r="AB94" s="386" t="e">
        <f>IF('Non-Salary'!#REF!="","",#REF!&amp;" - "&amp;'Non-Salary'!#REF!)</f>
        <v>#REF!</v>
      </c>
      <c r="AC94" s="386" t="e">
        <f>IF('Non-Salary'!#REF!="","",#REF!&amp;" - "&amp;'Non-Salary'!#REF!)</f>
        <v>#REF!</v>
      </c>
      <c r="AD94" s="386" t="e">
        <f>IF('Non-Salary'!#REF!="","",#REF!&amp;" - "&amp;'Non-Salary'!#REF!)</f>
        <v>#REF!</v>
      </c>
      <c r="AE94" s="386" t="e">
        <f>IF('Non-Salary'!#REF!="","",#REF!&amp;" - "&amp;'Non-Salary'!#REF!)</f>
        <v>#REF!</v>
      </c>
      <c r="AF94" s="386" t="e">
        <f>IF('Non-Salary'!#REF!="","",#REF!&amp;" - "&amp;'Non-Salary'!#REF!)</f>
        <v>#REF!</v>
      </c>
      <c r="AG94" s="386" t="e">
        <f>IF('Non-Salary'!#REF!="","",#REF!&amp;" - "&amp;'Non-Salary'!#REF!)</f>
        <v>#REF!</v>
      </c>
      <c r="AH94" s="386" t="e">
        <f>IF('Non-Salary'!#REF!="","",#REF!&amp;" - "&amp;'Non-Salary'!#REF!)</f>
        <v>#REF!</v>
      </c>
      <c r="AI94" s="386" t="e">
        <f>IF('Non-Salary'!#REF!="","",#REF!&amp;" - "&amp;'Non-Salary'!#REF!)</f>
        <v>#REF!</v>
      </c>
      <c r="AJ94" s="386" t="e">
        <f>IF('Non-Salary'!#REF!="","",#REF!&amp;" - "&amp;'Non-Salary'!#REF!)</f>
        <v>#REF!</v>
      </c>
      <c r="AK94" s="386" t="e">
        <f>IF('Non-Salary'!#REF!="","",#REF!&amp;" - "&amp;'Non-Salary'!#REF!)</f>
        <v>#REF!</v>
      </c>
      <c r="AL94" s="386" t="e">
        <f>IF('Non-Salary'!#REF!="","",#REF!&amp;" - "&amp;'Non-Salary'!#REF!)</f>
        <v>#REF!</v>
      </c>
      <c r="AM94" s="386" t="e">
        <f>IF('Non-Salary'!#REF!="","",#REF!&amp;" - "&amp;'Non-Salary'!#REF!)</f>
        <v>#REF!</v>
      </c>
      <c r="AN94" s="385" t="e">
        <f>IF('Non-Salary'!#REF!="","",#REF!&amp;" - "&amp;'Non-Salary'!#REF!)</f>
        <v>#REF!</v>
      </c>
      <c r="AO94" s="386" t="e">
        <f>IF('Non-Salary'!#REF!="","",#REF!&amp;" - "&amp;'Non-Salary'!#REF!)</f>
        <v>#REF!</v>
      </c>
      <c r="AP94" s="385" t="e">
        <f>IF('Non-Salary'!#REF!="","",#REF!&amp;" - "&amp;'Non-Salary'!#REF!)</f>
        <v>#REF!</v>
      </c>
      <c r="AQ94" s="386" t="e">
        <f>IF('Non-Salary'!#REF!="","",#REF!&amp;" - "&amp;'Non-Salary'!#REF!)</f>
        <v>#REF!</v>
      </c>
      <c r="AR94" s="386" t="e">
        <f>IF('Non-Salary'!#REF!="","",#REF!&amp;" - "&amp;'Non-Salary'!#REF!)</f>
        <v>#REF!</v>
      </c>
      <c r="AS94" s="386" t="e">
        <f>IF('Non-Salary'!#REF!="","",#REF!&amp;" - "&amp;'Non-Salary'!#REF!)</f>
        <v>#REF!</v>
      </c>
      <c r="AT94" s="387" t="e">
        <f>IF('Non-Salary'!#REF!="","",#REF!&amp;" - "&amp;'Non-Salary'!#REF!)</f>
        <v>#REF!</v>
      </c>
      <c r="AU94" s="43"/>
      <c r="AV94" s="394" t="e">
        <f>IF('Non-Salary'!#REF!="","",#REF!&amp;" - "&amp;'Non-Salary'!#REF!)</f>
        <v>#REF!</v>
      </c>
      <c r="AW94" s="395" t="e">
        <f>IF('Non-Salary'!#REF!="","",#REF!&amp;" - "&amp;'Non-Salary'!#REF!)</f>
        <v>#REF!</v>
      </c>
    </row>
    <row r="95" spans="1:51" outlineLevel="1">
      <c r="A95" s="228"/>
      <c r="B95" s="19" t="e">
        <f>IF(OR(I95="",I95="HS"),'Non-Salary'!#REF!,Assumptions!#REF!)</f>
        <v>#REF!</v>
      </c>
      <c r="C95" s="19" t="str">
        <f>IF(K95="","",VLOOKUP(K95,#REF!,2,FALSE))</f>
        <v/>
      </c>
      <c r="D95" s="20" t="str">
        <f>IF(K95="","",VLOOKUP(K95,#REF!,3,FALSE))</f>
        <v/>
      </c>
      <c r="E95" s="20"/>
      <c r="F95" s="20" t="s">
        <v>41</v>
      </c>
      <c r="G95" s="56" t="str">
        <f>IF(J95="","",VLOOKUP(J95,#REF!,2,FALSE))</f>
        <v/>
      </c>
      <c r="H95" s="869"/>
      <c r="I95" s="317"/>
      <c r="J95" s="154"/>
      <c r="K95" s="374"/>
      <c r="L95" s="164"/>
      <c r="M95" s="229"/>
      <c r="N95" s="9"/>
      <c r="O95" s="290"/>
      <c r="P95" s="291"/>
      <c r="Q95" s="291"/>
      <c r="R95" s="291"/>
      <c r="S95" s="291"/>
      <c r="T95" s="384" t="e">
        <f>IF('Non-Salary'!#REF!="","",#REF!&amp;" - "&amp;'Non-Salary'!#REF!)</f>
        <v>#REF!</v>
      </c>
      <c r="U95" s="385" t="e">
        <f>IF('Non-Salary'!#REF!="","",#REF!&amp;" - "&amp;'Non-Salary'!#REF!)</f>
        <v>#REF!</v>
      </c>
      <c r="V95" s="385" t="e">
        <f>IF('Non-Salary'!#REF!="","",#REF!&amp;" - "&amp;'Non-Salary'!#REF!)</f>
        <v>#REF!</v>
      </c>
      <c r="W95" s="386" t="e">
        <f>IF('Non-Salary'!#REF!="","",#REF!&amp;" - "&amp;'Non-Salary'!#REF!)</f>
        <v>#REF!</v>
      </c>
      <c r="X95" s="386" t="e">
        <f>IF('Non-Salary'!#REF!="","",#REF!&amp;" - "&amp;'Non-Salary'!#REF!)</f>
        <v>#REF!</v>
      </c>
      <c r="Y95" s="386" t="e">
        <f>IF('Non-Salary'!#REF!="","",#REF!&amp;" - "&amp;'Non-Salary'!#REF!)</f>
        <v>#REF!</v>
      </c>
      <c r="Z95" s="386" t="e">
        <f>IF('Non-Salary'!#REF!="","",#REF!&amp;" - "&amp;'Non-Salary'!#REF!)</f>
        <v>#REF!</v>
      </c>
      <c r="AA95" s="386" t="e">
        <f>IF('Non-Salary'!#REF!="","",#REF!&amp;" - "&amp;'Non-Salary'!#REF!)</f>
        <v>#REF!</v>
      </c>
      <c r="AB95" s="386" t="e">
        <f>IF('Non-Salary'!#REF!="","",#REF!&amp;" - "&amp;'Non-Salary'!#REF!)</f>
        <v>#REF!</v>
      </c>
      <c r="AC95" s="386" t="e">
        <f>IF('Non-Salary'!#REF!="","",#REF!&amp;" - "&amp;'Non-Salary'!#REF!)</f>
        <v>#REF!</v>
      </c>
      <c r="AD95" s="386" t="e">
        <f>IF('Non-Salary'!#REF!="","",#REF!&amp;" - "&amp;'Non-Salary'!#REF!)</f>
        <v>#REF!</v>
      </c>
      <c r="AE95" s="386" t="e">
        <f>IF('Non-Salary'!#REF!="","",#REF!&amp;" - "&amp;'Non-Salary'!#REF!)</f>
        <v>#REF!</v>
      </c>
      <c r="AF95" s="386" t="e">
        <f>IF('Non-Salary'!#REF!="","",#REF!&amp;" - "&amp;'Non-Salary'!#REF!)</f>
        <v>#REF!</v>
      </c>
      <c r="AG95" s="386" t="e">
        <f>IF('Non-Salary'!#REF!="","",#REF!&amp;" - "&amp;'Non-Salary'!#REF!)</f>
        <v>#REF!</v>
      </c>
      <c r="AH95" s="386" t="e">
        <f>IF('Non-Salary'!#REF!="","",#REF!&amp;" - "&amp;'Non-Salary'!#REF!)</f>
        <v>#REF!</v>
      </c>
      <c r="AI95" s="386" t="e">
        <f>IF('Non-Salary'!#REF!="","",#REF!&amp;" - "&amp;'Non-Salary'!#REF!)</f>
        <v>#REF!</v>
      </c>
      <c r="AJ95" s="386" t="e">
        <f>IF('Non-Salary'!#REF!="","",#REF!&amp;" - "&amp;'Non-Salary'!#REF!)</f>
        <v>#REF!</v>
      </c>
      <c r="AK95" s="386" t="e">
        <f>IF('Non-Salary'!#REF!="","",#REF!&amp;" - "&amp;'Non-Salary'!#REF!)</f>
        <v>#REF!</v>
      </c>
      <c r="AL95" s="386" t="e">
        <f>IF('Non-Salary'!#REF!="","",#REF!&amp;" - "&amp;'Non-Salary'!#REF!)</f>
        <v>#REF!</v>
      </c>
      <c r="AM95" s="386" t="e">
        <f>IF('Non-Salary'!#REF!="","",#REF!&amp;" - "&amp;'Non-Salary'!#REF!)</f>
        <v>#REF!</v>
      </c>
      <c r="AN95" s="385" t="e">
        <f>IF('Non-Salary'!#REF!="","",#REF!&amp;" - "&amp;'Non-Salary'!#REF!)</f>
        <v>#REF!</v>
      </c>
      <c r="AO95" s="386" t="e">
        <f>IF('Non-Salary'!#REF!="","",#REF!&amp;" - "&amp;'Non-Salary'!#REF!)</f>
        <v>#REF!</v>
      </c>
      <c r="AP95" s="385" t="e">
        <f>IF('Non-Salary'!#REF!="","",#REF!&amp;" - "&amp;'Non-Salary'!#REF!)</f>
        <v>#REF!</v>
      </c>
      <c r="AQ95" s="386" t="e">
        <f>IF('Non-Salary'!#REF!="","",#REF!&amp;" - "&amp;'Non-Salary'!#REF!)</f>
        <v>#REF!</v>
      </c>
      <c r="AR95" s="386" t="e">
        <f>IF('Non-Salary'!#REF!="","",#REF!&amp;" - "&amp;'Non-Salary'!#REF!)</f>
        <v>#REF!</v>
      </c>
      <c r="AS95" s="386" t="e">
        <f>IF('Non-Salary'!#REF!="","",#REF!&amp;" - "&amp;'Non-Salary'!#REF!)</f>
        <v>#REF!</v>
      </c>
      <c r="AT95" s="387" t="e">
        <f>IF('Non-Salary'!#REF!="","",#REF!&amp;" - "&amp;'Non-Salary'!#REF!)</f>
        <v>#REF!</v>
      </c>
      <c r="AU95" s="43"/>
      <c r="AV95" s="394" t="e">
        <f>IF('Non-Salary'!#REF!="","",#REF!&amp;" - "&amp;'Non-Salary'!#REF!)</f>
        <v>#REF!</v>
      </c>
      <c r="AW95" s="395" t="e">
        <f>IF('Non-Salary'!#REF!="","",#REF!&amp;" - "&amp;'Non-Salary'!#REF!)</f>
        <v>#REF!</v>
      </c>
    </row>
    <row r="96" spans="1:51" outlineLevel="1">
      <c r="A96" s="228"/>
      <c r="B96" s="19" t="e">
        <f>IF(OR(I96="",I96="HS"),'Non-Salary'!#REF!,Assumptions!#REF!)</f>
        <v>#REF!</v>
      </c>
      <c r="C96" s="19" t="str">
        <f>IF(K96="","",VLOOKUP(K96,#REF!,2,FALSE))</f>
        <v/>
      </c>
      <c r="D96" s="20" t="str">
        <f>IF(K96="","",VLOOKUP(K96,#REF!,3,FALSE))</f>
        <v/>
      </c>
      <c r="E96" s="20"/>
      <c r="F96" s="20" t="s">
        <v>41</v>
      </c>
      <c r="G96" s="56" t="str">
        <f>IF(J96="","",VLOOKUP(J96,#REF!,2,FALSE))</f>
        <v/>
      </c>
      <c r="H96" s="869"/>
      <c r="I96" s="317"/>
      <c r="J96" s="154"/>
      <c r="K96" s="374"/>
      <c r="L96" s="164"/>
      <c r="M96" s="229"/>
      <c r="N96" s="9"/>
      <c r="O96" s="290"/>
      <c r="P96" s="291"/>
      <c r="Q96" s="291"/>
      <c r="R96" s="291"/>
      <c r="S96" s="291"/>
      <c r="T96" s="384" t="e">
        <f>IF('Non-Salary'!#REF!="","",#REF!&amp;" - "&amp;'Non-Salary'!#REF!)</f>
        <v>#REF!</v>
      </c>
      <c r="U96" s="385" t="e">
        <f>IF('Non-Salary'!#REF!="","",#REF!&amp;" - "&amp;'Non-Salary'!#REF!)</f>
        <v>#REF!</v>
      </c>
      <c r="V96" s="385" t="e">
        <f>IF('Non-Salary'!#REF!="","",#REF!&amp;" - "&amp;'Non-Salary'!#REF!)</f>
        <v>#REF!</v>
      </c>
      <c r="W96" s="386" t="e">
        <f>IF('Non-Salary'!#REF!="","",#REF!&amp;" - "&amp;'Non-Salary'!#REF!)</f>
        <v>#REF!</v>
      </c>
      <c r="X96" s="386" t="e">
        <f>IF('Non-Salary'!#REF!="","",#REF!&amp;" - "&amp;'Non-Salary'!#REF!)</f>
        <v>#REF!</v>
      </c>
      <c r="Y96" s="386" t="e">
        <f>IF('Non-Salary'!#REF!="","",#REF!&amp;" - "&amp;'Non-Salary'!#REF!)</f>
        <v>#REF!</v>
      </c>
      <c r="Z96" s="386" t="e">
        <f>IF('Non-Salary'!#REF!="","",#REF!&amp;" - "&amp;'Non-Salary'!#REF!)</f>
        <v>#REF!</v>
      </c>
      <c r="AA96" s="386" t="e">
        <f>IF('Non-Salary'!#REF!="","",#REF!&amp;" - "&amp;'Non-Salary'!#REF!)</f>
        <v>#REF!</v>
      </c>
      <c r="AB96" s="386" t="e">
        <f>IF('Non-Salary'!#REF!="","",#REF!&amp;" - "&amp;'Non-Salary'!#REF!)</f>
        <v>#REF!</v>
      </c>
      <c r="AC96" s="386" t="e">
        <f>IF('Non-Salary'!#REF!="","",#REF!&amp;" - "&amp;'Non-Salary'!#REF!)</f>
        <v>#REF!</v>
      </c>
      <c r="AD96" s="386" t="e">
        <f>IF('Non-Salary'!#REF!="","",#REF!&amp;" - "&amp;'Non-Salary'!#REF!)</f>
        <v>#REF!</v>
      </c>
      <c r="AE96" s="386" t="e">
        <f>IF('Non-Salary'!#REF!="","",#REF!&amp;" - "&amp;'Non-Salary'!#REF!)</f>
        <v>#REF!</v>
      </c>
      <c r="AF96" s="386" t="e">
        <f>IF('Non-Salary'!#REF!="","",#REF!&amp;" - "&amp;'Non-Salary'!#REF!)</f>
        <v>#REF!</v>
      </c>
      <c r="AG96" s="386" t="e">
        <f>IF('Non-Salary'!#REF!="","",#REF!&amp;" - "&amp;'Non-Salary'!#REF!)</f>
        <v>#REF!</v>
      </c>
      <c r="AH96" s="386" t="e">
        <f>IF('Non-Salary'!#REF!="","",#REF!&amp;" - "&amp;'Non-Salary'!#REF!)</f>
        <v>#REF!</v>
      </c>
      <c r="AI96" s="386" t="e">
        <f>IF('Non-Salary'!#REF!="","",#REF!&amp;" - "&amp;'Non-Salary'!#REF!)</f>
        <v>#REF!</v>
      </c>
      <c r="AJ96" s="386" t="e">
        <f>IF('Non-Salary'!#REF!="","",#REF!&amp;" - "&amp;'Non-Salary'!#REF!)</f>
        <v>#REF!</v>
      </c>
      <c r="AK96" s="386" t="e">
        <f>IF('Non-Salary'!#REF!="","",#REF!&amp;" - "&amp;'Non-Salary'!#REF!)</f>
        <v>#REF!</v>
      </c>
      <c r="AL96" s="386" t="e">
        <f>IF('Non-Salary'!#REF!="","",#REF!&amp;" - "&amp;'Non-Salary'!#REF!)</f>
        <v>#REF!</v>
      </c>
      <c r="AM96" s="386" t="e">
        <f>IF('Non-Salary'!#REF!="","",#REF!&amp;" - "&amp;'Non-Salary'!#REF!)</f>
        <v>#REF!</v>
      </c>
      <c r="AN96" s="385" t="e">
        <f>IF('Non-Salary'!#REF!="","",#REF!&amp;" - "&amp;'Non-Salary'!#REF!)</f>
        <v>#REF!</v>
      </c>
      <c r="AO96" s="386" t="e">
        <f>IF('Non-Salary'!#REF!="","",#REF!&amp;" - "&amp;'Non-Salary'!#REF!)</f>
        <v>#REF!</v>
      </c>
      <c r="AP96" s="385" t="e">
        <f>IF('Non-Salary'!#REF!="","",#REF!&amp;" - "&amp;'Non-Salary'!#REF!)</f>
        <v>#REF!</v>
      </c>
      <c r="AQ96" s="386" t="e">
        <f>IF('Non-Salary'!#REF!="","",#REF!&amp;" - "&amp;'Non-Salary'!#REF!)</f>
        <v>#REF!</v>
      </c>
      <c r="AR96" s="386" t="e">
        <f>IF('Non-Salary'!#REF!="","",#REF!&amp;" - "&amp;'Non-Salary'!#REF!)</f>
        <v>#REF!</v>
      </c>
      <c r="AS96" s="386" t="e">
        <f>IF('Non-Salary'!#REF!="","",#REF!&amp;" - "&amp;'Non-Salary'!#REF!)</f>
        <v>#REF!</v>
      </c>
      <c r="AT96" s="387" t="e">
        <f>IF('Non-Salary'!#REF!="","",#REF!&amp;" - "&amp;'Non-Salary'!#REF!)</f>
        <v>#REF!</v>
      </c>
      <c r="AU96" s="43"/>
      <c r="AV96" s="394" t="e">
        <f>IF('Non-Salary'!#REF!="","",#REF!&amp;" - "&amp;'Non-Salary'!#REF!)</f>
        <v>#REF!</v>
      </c>
      <c r="AW96" s="395" t="e">
        <f>IF('Non-Salary'!#REF!="","",#REF!&amp;" - "&amp;'Non-Salary'!#REF!)</f>
        <v>#REF!</v>
      </c>
    </row>
    <row r="97" spans="1:49" outlineLevel="1">
      <c r="A97" s="228"/>
      <c r="B97" s="19" t="e">
        <f>IF(OR(I97="",I97="HS"),'Non-Salary'!#REF!,Assumptions!#REF!)</f>
        <v>#REF!</v>
      </c>
      <c r="C97" s="19" t="str">
        <f>IF(K97="","",VLOOKUP(K97,#REF!,2,FALSE))</f>
        <v/>
      </c>
      <c r="D97" s="20" t="str">
        <f>IF(K97="","",VLOOKUP(K97,#REF!,3,FALSE))</f>
        <v/>
      </c>
      <c r="E97" s="20"/>
      <c r="F97" s="20" t="s">
        <v>41</v>
      </c>
      <c r="G97" s="56" t="str">
        <f>IF(J97="","",VLOOKUP(J97,#REF!,2,FALSE))</f>
        <v/>
      </c>
      <c r="H97" s="869"/>
      <c r="I97" s="317"/>
      <c r="J97" s="154"/>
      <c r="K97" s="374"/>
      <c r="L97" s="164"/>
      <c r="M97" s="229"/>
      <c r="N97" s="9"/>
      <c r="O97" s="290"/>
      <c r="P97" s="291"/>
      <c r="Q97" s="291"/>
      <c r="R97" s="291"/>
      <c r="S97" s="291"/>
      <c r="T97" s="384" t="e">
        <f>IF('Non-Salary'!#REF!="","",#REF!&amp;" - "&amp;'Non-Salary'!#REF!)</f>
        <v>#REF!</v>
      </c>
      <c r="U97" s="385" t="e">
        <f>IF('Non-Salary'!#REF!="","",#REF!&amp;" - "&amp;'Non-Salary'!#REF!)</f>
        <v>#REF!</v>
      </c>
      <c r="V97" s="385" t="e">
        <f>IF('Non-Salary'!#REF!="","",#REF!&amp;" - "&amp;'Non-Salary'!#REF!)</f>
        <v>#REF!</v>
      </c>
      <c r="W97" s="386" t="e">
        <f>IF('Non-Salary'!#REF!="","",#REF!&amp;" - "&amp;'Non-Salary'!#REF!)</f>
        <v>#REF!</v>
      </c>
      <c r="X97" s="386" t="e">
        <f>IF('Non-Salary'!#REF!="","",#REF!&amp;" - "&amp;'Non-Salary'!#REF!)</f>
        <v>#REF!</v>
      </c>
      <c r="Y97" s="386" t="e">
        <f>IF('Non-Salary'!#REF!="","",#REF!&amp;" - "&amp;'Non-Salary'!#REF!)</f>
        <v>#REF!</v>
      </c>
      <c r="Z97" s="386" t="e">
        <f>IF('Non-Salary'!#REF!="","",#REF!&amp;" - "&amp;'Non-Salary'!#REF!)</f>
        <v>#REF!</v>
      </c>
      <c r="AA97" s="386" t="e">
        <f>IF('Non-Salary'!#REF!="","",#REF!&amp;" - "&amp;'Non-Salary'!#REF!)</f>
        <v>#REF!</v>
      </c>
      <c r="AB97" s="386" t="e">
        <f>IF('Non-Salary'!#REF!="","",#REF!&amp;" - "&amp;'Non-Salary'!#REF!)</f>
        <v>#REF!</v>
      </c>
      <c r="AC97" s="386" t="e">
        <f>IF('Non-Salary'!#REF!="","",#REF!&amp;" - "&amp;'Non-Salary'!#REF!)</f>
        <v>#REF!</v>
      </c>
      <c r="AD97" s="386" t="e">
        <f>IF('Non-Salary'!#REF!="","",#REF!&amp;" - "&amp;'Non-Salary'!#REF!)</f>
        <v>#REF!</v>
      </c>
      <c r="AE97" s="386" t="e">
        <f>IF('Non-Salary'!#REF!="","",#REF!&amp;" - "&amp;'Non-Salary'!#REF!)</f>
        <v>#REF!</v>
      </c>
      <c r="AF97" s="386" t="e">
        <f>IF('Non-Salary'!#REF!="","",#REF!&amp;" - "&amp;'Non-Salary'!#REF!)</f>
        <v>#REF!</v>
      </c>
      <c r="AG97" s="386" t="e">
        <f>IF('Non-Salary'!#REF!="","",#REF!&amp;" - "&amp;'Non-Salary'!#REF!)</f>
        <v>#REF!</v>
      </c>
      <c r="AH97" s="386" t="e">
        <f>IF('Non-Salary'!#REF!="","",#REF!&amp;" - "&amp;'Non-Salary'!#REF!)</f>
        <v>#REF!</v>
      </c>
      <c r="AI97" s="386" t="e">
        <f>IF('Non-Salary'!#REF!="","",#REF!&amp;" - "&amp;'Non-Salary'!#REF!)</f>
        <v>#REF!</v>
      </c>
      <c r="AJ97" s="386" t="e">
        <f>IF('Non-Salary'!#REF!="","",#REF!&amp;" - "&amp;'Non-Salary'!#REF!)</f>
        <v>#REF!</v>
      </c>
      <c r="AK97" s="386" t="e">
        <f>IF('Non-Salary'!#REF!="","",#REF!&amp;" - "&amp;'Non-Salary'!#REF!)</f>
        <v>#REF!</v>
      </c>
      <c r="AL97" s="386" t="e">
        <f>IF('Non-Salary'!#REF!="","",#REF!&amp;" - "&amp;'Non-Salary'!#REF!)</f>
        <v>#REF!</v>
      </c>
      <c r="AM97" s="386" t="e">
        <f>IF('Non-Salary'!#REF!="","",#REF!&amp;" - "&amp;'Non-Salary'!#REF!)</f>
        <v>#REF!</v>
      </c>
      <c r="AN97" s="385" t="e">
        <f>IF('Non-Salary'!#REF!="","",#REF!&amp;" - "&amp;'Non-Salary'!#REF!)</f>
        <v>#REF!</v>
      </c>
      <c r="AO97" s="386" t="e">
        <f>IF('Non-Salary'!#REF!="","",#REF!&amp;" - "&amp;'Non-Salary'!#REF!)</f>
        <v>#REF!</v>
      </c>
      <c r="AP97" s="385" t="e">
        <f>IF('Non-Salary'!#REF!="","",#REF!&amp;" - "&amp;'Non-Salary'!#REF!)</f>
        <v>#REF!</v>
      </c>
      <c r="AQ97" s="386" t="e">
        <f>IF('Non-Salary'!#REF!="","",#REF!&amp;" - "&amp;'Non-Salary'!#REF!)</f>
        <v>#REF!</v>
      </c>
      <c r="AR97" s="386" t="e">
        <f>IF('Non-Salary'!#REF!="","",#REF!&amp;" - "&amp;'Non-Salary'!#REF!)</f>
        <v>#REF!</v>
      </c>
      <c r="AS97" s="386" t="e">
        <f>IF('Non-Salary'!#REF!="","",#REF!&amp;" - "&amp;'Non-Salary'!#REF!)</f>
        <v>#REF!</v>
      </c>
      <c r="AT97" s="387" t="e">
        <f>IF('Non-Salary'!#REF!="","",#REF!&amp;" - "&amp;'Non-Salary'!#REF!)</f>
        <v>#REF!</v>
      </c>
      <c r="AU97" s="43"/>
      <c r="AV97" s="394" t="e">
        <f>IF('Non-Salary'!#REF!="","",#REF!&amp;" - "&amp;'Non-Salary'!#REF!)</f>
        <v>#REF!</v>
      </c>
      <c r="AW97" s="395" t="e">
        <f>IF('Non-Salary'!#REF!="","",#REF!&amp;" - "&amp;'Non-Salary'!#REF!)</f>
        <v>#REF!</v>
      </c>
    </row>
    <row r="98" spans="1:49" outlineLevel="1">
      <c r="A98" s="228"/>
      <c r="B98" s="19" t="e">
        <f>IF(OR(I98="",I98="HS"),'Non-Salary'!#REF!,Assumptions!#REF!)</f>
        <v>#REF!</v>
      </c>
      <c r="C98" s="19" t="str">
        <f>IF(K98="","",VLOOKUP(K98,#REF!,2,FALSE))</f>
        <v/>
      </c>
      <c r="D98" s="20" t="str">
        <f>IF(K98="","",VLOOKUP(K98,#REF!,3,FALSE))</f>
        <v/>
      </c>
      <c r="E98" s="20"/>
      <c r="F98" s="20" t="s">
        <v>41</v>
      </c>
      <c r="G98" s="56" t="str">
        <f>IF(J98="","",VLOOKUP(J98,#REF!,2,FALSE))</f>
        <v/>
      </c>
      <c r="H98" s="869"/>
      <c r="I98" s="317"/>
      <c r="J98" s="154"/>
      <c r="K98" s="374"/>
      <c r="L98" s="164"/>
      <c r="M98" s="229"/>
      <c r="N98" s="9"/>
      <c r="O98" s="290"/>
      <c r="P98" s="291"/>
      <c r="Q98" s="291"/>
      <c r="R98" s="291"/>
      <c r="S98" s="291"/>
      <c r="T98" s="384" t="e">
        <f>IF('Non-Salary'!#REF!="","",#REF!&amp;" - "&amp;'Non-Salary'!#REF!)</f>
        <v>#REF!</v>
      </c>
      <c r="U98" s="385" t="e">
        <f>IF('Non-Salary'!#REF!="","",#REF!&amp;" - "&amp;'Non-Salary'!#REF!)</f>
        <v>#REF!</v>
      </c>
      <c r="V98" s="385" t="e">
        <f>IF('Non-Salary'!#REF!="","",#REF!&amp;" - "&amp;'Non-Salary'!#REF!)</f>
        <v>#REF!</v>
      </c>
      <c r="W98" s="386" t="e">
        <f>IF('Non-Salary'!#REF!="","",#REF!&amp;" - "&amp;'Non-Salary'!#REF!)</f>
        <v>#REF!</v>
      </c>
      <c r="X98" s="386" t="e">
        <f>IF('Non-Salary'!#REF!="","",#REF!&amp;" - "&amp;'Non-Salary'!#REF!)</f>
        <v>#REF!</v>
      </c>
      <c r="Y98" s="386" t="e">
        <f>IF('Non-Salary'!#REF!="","",#REF!&amp;" - "&amp;'Non-Salary'!#REF!)</f>
        <v>#REF!</v>
      </c>
      <c r="Z98" s="386" t="e">
        <f>IF('Non-Salary'!#REF!="","",#REF!&amp;" - "&amp;'Non-Salary'!#REF!)</f>
        <v>#REF!</v>
      </c>
      <c r="AA98" s="386" t="e">
        <f>IF('Non-Salary'!#REF!="","",#REF!&amp;" - "&amp;'Non-Salary'!#REF!)</f>
        <v>#REF!</v>
      </c>
      <c r="AB98" s="386" t="e">
        <f>IF('Non-Salary'!#REF!="","",#REF!&amp;" - "&amp;'Non-Salary'!#REF!)</f>
        <v>#REF!</v>
      </c>
      <c r="AC98" s="386" t="e">
        <f>IF('Non-Salary'!#REF!="","",#REF!&amp;" - "&amp;'Non-Salary'!#REF!)</f>
        <v>#REF!</v>
      </c>
      <c r="AD98" s="386" t="e">
        <f>IF('Non-Salary'!#REF!="","",#REF!&amp;" - "&amp;'Non-Salary'!#REF!)</f>
        <v>#REF!</v>
      </c>
      <c r="AE98" s="386" t="e">
        <f>IF('Non-Salary'!#REF!="","",#REF!&amp;" - "&amp;'Non-Salary'!#REF!)</f>
        <v>#REF!</v>
      </c>
      <c r="AF98" s="386" t="e">
        <f>IF('Non-Salary'!#REF!="","",#REF!&amp;" - "&amp;'Non-Salary'!#REF!)</f>
        <v>#REF!</v>
      </c>
      <c r="AG98" s="386" t="e">
        <f>IF('Non-Salary'!#REF!="","",#REF!&amp;" - "&amp;'Non-Salary'!#REF!)</f>
        <v>#REF!</v>
      </c>
      <c r="AH98" s="386" t="e">
        <f>IF('Non-Salary'!#REF!="","",#REF!&amp;" - "&amp;'Non-Salary'!#REF!)</f>
        <v>#REF!</v>
      </c>
      <c r="AI98" s="386" t="e">
        <f>IF('Non-Salary'!#REF!="","",#REF!&amp;" - "&amp;'Non-Salary'!#REF!)</f>
        <v>#REF!</v>
      </c>
      <c r="AJ98" s="386" t="e">
        <f>IF('Non-Salary'!#REF!="","",#REF!&amp;" - "&amp;'Non-Salary'!#REF!)</f>
        <v>#REF!</v>
      </c>
      <c r="AK98" s="386" t="e">
        <f>IF('Non-Salary'!#REF!="","",#REF!&amp;" - "&amp;'Non-Salary'!#REF!)</f>
        <v>#REF!</v>
      </c>
      <c r="AL98" s="386" t="e">
        <f>IF('Non-Salary'!#REF!="","",#REF!&amp;" - "&amp;'Non-Salary'!#REF!)</f>
        <v>#REF!</v>
      </c>
      <c r="AM98" s="386" t="e">
        <f>IF('Non-Salary'!#REF!="","",#REF!&amp;" - "&amp;'Non-Salary'!#REF!)</f>
        <v>#REF!</v>
      </c>
      <c r="AN98" s="385" t="e">
        <f>IF('Non-Salary'!#REF!="","",#REF!&amp;" - "&amp;'Non-Salary'!#REF!)</f>
        <v>#REF!</v>
      </c>
      <c r="AO98" s="386" t="e">
        <f>IF('Non-Salary'!#REF!="","",#REF!&amp;" - "&amp;'Non-Salary'!#REF!)</f>
        <v>#REF!</v>
      </c>
      <c r="AP98" s="385" t="e">
        <f>IF('Non-Salary'!#REF!="","",#REF!&amp;" - "&amp;'Non-Salary'!#REF!)</f>
        <v>#REF!</v>
      </c>
      <c r="AQ98" s="386" t="e">
        <f>IF('Non-Salary'!#REF!="","",#REF!&amp;" - "&amp;'Non-Salary'!#REF!)</f>
        <v>#REF!</v>
      </c>
      <c r="AR98" s="386" t="e">
        <f>IF('Non-Salary'!#REF!="","",#REF!&amp;" - "&amp;'Non-Salary'!#REF!)</f>
        <v>#REF!</v>
      </c>
      <c r="AS98" s="386" t="e">
        <f>IF('Non-Salary'!#REF!="","",#REF!&amp;" - "&amp;'Non-Salary'!#REF!)</f>
        <v>#REF!</v>
      </c>
      <c r="AT98" s="387" t="e">
        <f>IF('Non-Salary'!#REF!="","",#REF!&amp;" - "&amp;'Non-Salary'!#REF!)</f>
        <v>#REF!</v>
      </c>
      <c r="AU98" s="43"/>
      <c r="AV98" s="394" t="e">
        <f>IF('Non-Salary'!#REF!="","",#REF!&amp;" - "&amp;'Non-Salary'!#REF!)</f>
        <v>#REF!</v>
      </c>
      <c r="AW98" s="395" t="e">
        <f>IF('Non-Salary'!#REF!="","",#REF!&amp;" - "&amp;'Non-Salary'!#REF!)</f>
        <v>#REF!</v>
      </c>
    </row>
    <row r="99" spans="1:49" outlineLevel="1">
      <c r="A99" s="228"/>
      <c r="B99" s="19" t="e">
        <f>IF(OR(I99="",I99="HS"),'Non-Salary'!#REF!,Assumptions!#REF!)</f>
        <v>#REF!</v>
      </c>
      <c r="C99" s="19" t="str">
        <f>IF(K99="","",VLOOKUP(K99,#REF!,2,FALSE))</f>
        <v/>
      </c>
      <c r="D99" s="20" t="str">
        <f>IF(K99="","",VLOOKUP(K99,#REF!,3,FALSE))</f>
        <v/>
      </c>
      <c r="E99" s="20"/>
      <c r="F99" s="20" t="s">
        <v>41</v>
      </c>
      <c r="G99" s="56" t="str">
        <f>IF(J99="","",VLOOKUP(J99,#REF!,2,FALSE))</f>
        <v/>
      </c>
      <c r="H99" s="869"/>
      <c r="I99" s="317"/>
      <c r="J99" s="154"/>
      <c r="K99" s="374"/>
      <c r="L99" s="164"/>
      <c r="M99" s="229"/>
      <c r="N99" s="9"/>
      <c r="O99" s="290"/>
      <c r="P99" s="291"/>
      <c r="Q99" s="291"/>
      <c r="R99" s="291"/>
      <c r="S99" s="291"/>
      <c r="T99" s="384" t="e">
        <f>IF('Non-Salary'!#REF!="","",#REF!&amp;" - "&amp;'Non-Salary'!#REF!)</f>
        <v>#REF!</v>
      </c>
      <c r="U99" s="385" t="e">
        <f>IF('Non-Salary'!#REF!="","",#REF!&amp;" - "&amp;'Non-Salary'!#REF!)</f>
        <v>#REF!</v>
      </c>
      <c r="V99" s="385" t="e">
        <f>IF('Non-Salary'!#REF!="","",#REF!&amp;" - "&amp;'Non-Salary'!#REF!)</f>
        <v>#REF!</v>
      </c>
      <c r="W99" s="386" t="e">
        <f>IF('Non-Salary'!#REF!="","",#REF!&amp;" - "&amp;'Non-Salary'!#REF!)</f>
        <v>#REF!</v>
      </c>
      <c r="X99" s="386" t="e">
        <f>IF('Non-Salary'!#REF!="","",#REF!&amp;" - "&amp;'Non-Salary'!#REF!)</f>
        <v>#REF!</v>
      </c>
      <c r="Y99" s="386" t="e">
        <f>IF('Non-Salary'!#REF!="","",#REF!&amp;" - "&amp;'Non-Salary'!#REF!)</f>
        <v>#REF!</v>
      </c>
      <c r="Z99" s="386" t="e">
        <f>IF('Non-Salary'!#REF!="","",#REF!&amp;" - "&amp;'Non-Salary'!#REF!)</f>
        <v>#REF!</v>
      </c>
      <c r="AA99" s="386" t="e">
        <f>IF('Non-Salary'!#REF!="","",#REF!&amp;" - "&amp;'Non-Salary'!#REF!)</f>
        <v>#REF!</v>
      </c>
      <c r="AB99" s="386" t="e">
        <f>IF('Non-Salary'!#REF!="","",#REF!&amp;" - "&amp;'Non-Salary'!#REF!)</f>
        <v>#REF!</v>
      </c>
      <c r="AC99" s="386" t="e">
        <f>IF('Non-Salary'!#REF!="","",#REF!&amp;" - "&amp;'Non-Salary'!#REF!)</f>
        <v>#REF!</v>
      </c>
      <c r="AD99" s="386" t="e">
        <f>IF('Non-Salary'!#REF!="","",#REF!&amp;" - "&amp;'Non-Salary'!#REF!)</f>
        <v>#REF!</v>
      </c>
      <c r="AE99" s="386" t="e">
        <f>IF('Non-Salary'!#REF!="","",#REF!&amp;" - "&amp;'Non-Salary'!#REF!)</f>
        <v>#REF!</v>
      </c>
      <c r="AF99" s="386" t="e">
        <f>IF('Non-Salary'!#REF!="","",#REF!&amp;" - "&amp;'Non-Salary'!#REF!)</f>
        <v>#REF!</v>
      </c>
      <c r="AG99" s="386" t="e">
        <f>IF('Non-Salary'!#REF!="","",#REF!&amp;" - "&amp;'Non-Salary'!#REF!)</f>
        <v>#REF!</v>
      </c>
      <c r="AH99" s="386" t="e">
        <f>IF('Non-Salary'!#REF!="","",#REF!&amp;" - "&amp;'Non-Salary'!#REF!)</f>
        <v>#REF!</v>
      </c>
      <c r="AI99" s="386" t="e">
        <f>IF('Non-Salary'!#REF!="","",#REF!&amp;" - "&amp;'Non-Salary'!#REF!)</f>
        <v>#REF!</v>
      </c>
      <c r="AJ99" s="386" t="e">
        <f>IF('Non-Salary'!#REF!="","",#REF!&amp;" - "&amp;'Non-Salary'!#REF!)</f>
        <v>#REF!</v>
      </c>
      <c r="AK99" s="386" t="e">
        <f>IF('Non-Salary'!#REF!="","",#REF!&amp;" - "&amp;'Non-Salary'!#REF!)</f>
        <v>#REF!</v>
      </c>
      <c r="AL99" s="386" t="e">
        <f>IF('Non-Salary'!#REF!="","",#REF!&amp;" - "&amp;'Non-Salary'!#REF!)</f>
        <v>#REF!</v>
      </c>
      <c r="AM99" s="386" t="e">
        <f>IF('Non-Salary'!#REF!="","",#REF!&amp;" - "&amp;'Non-Salary'!#REF!)</f>
        <v>#REF!</v>
      </c>
      <c r="AN99" s="385" t="e">
        <f>IF('Non-Salary'!#REF!="","",#REF!&amp;" - "&amp;'Non-Salary'!#REF!)</f>
        <v>#REF!</v>
      </c>
      <c r="AO99" s="386" t="e">
        <f>IF('Non-Salary'!#REF!="","",#REF!&amp;" - "&amp;'Non-Salary'!#REF!)</f>
        <v>#REF!</v>
      </c>
      <c r="AP99" s="385" t="e">
        <f>IF('Non-Salary'!#REF!="","",#REF!&amp;" - "&amp;'Non-Salary'!#REF!)</f>
        <v>#REF!</v>
      </c>
      <c r="AQ99" s="386" t="e">
        <f>IF('Non-Salary'!#REF!="","",#REF!&amp;" - "&amp;'Non-Salary'!#REF!)</f>
        <v>#REF!</v>
      </c>
      <c r="AR99" s="386" t="e">
        <f>IF('Non-Salary'!#REF!="","",#REF!&amp;" - "&amp;'Non-Salary'!#REF!)</f>
        <v>#REF!</v>
      </c>
      <c r="AS99" s="386" t="e">
        <f>IF('Non-Salary'!#REF!="","",#REF!&amp;" - "&amp;'Non-Salary'!#REF!)</f>
        <v>#REF!</v>
      </c>
      <c r="AT99" s="387" t="e">
        <f>IF('Non-Salary'!#REF!="","",#REF!&amp;" - "&amp;'Non-Salary'!#REF!)</f>
        <v>#REF!</v>
      </c>
      <c r="AU99" s="43"/>
      <c r="AV99" s="394" t="e">
        <f>IF('Non-Salary'!#REF!="","",#REF!&amp;" - "&amp;'Non-Salary'!#REF!)</f>
        <v>#REF!</v>
      </c>
      <c r="AW99" s="395" t="e">
        <f>IF('Non-Salary'!#REF!="","",#REF!&amp;" - "&amp;'Non-Salary'!#REF!)</f>
        <v>#REF!</v>
      </c>
    </row>
    <row r="100" spans="1:49" outlineLevel="1">
      <c r="A100" s="228"/>
      <c r="B100" s="19" t="e">
        <f>IF(OR(I100="",I100="HS"),'Non-Salary'!#REF!,Assumptions!#REF!)</f>
        <v>#REF!</v>
      </c>
      <c r="C100" s="19" t="str">
        <f>IF(K100="","",VLOOKUP(K100,#REF!,2,FALSE))</f>
        <v/>
      </c>
      <c r="D100" s="20" t="str">
        <f>IF(K100="","",VLOOKUP(K100,#REF!,3,FALSE))</f>
        <v/>
      </c>
      <c r="E100" s="20"/>
      <c r="F100" s="20" t="s">
        <v>41</v>
      </c>
      <c r="G100" s="56" t="str">
        <f>IF(J100="","",VLOOKUP(J100,#REF!,2,FALSE))</f>
        <v/>
      </c>
      <c r="H100" s="869"/>
      <c r="I100" s="317"/>
      <c r="J100" s="154"/>
      <c r="K100" s="374"/>
      <c r="L100" s="164"/>
      <c r="M100" s="229"/>
      <c r="N100" s="9"/>
      <c r="O100" s="290"/>
      <c r="P100" s="291"/>
      <c r="Q100" s="291"/>
      <c r="R100" s="291"/>
      <c r="S100" s="291"/>
      <c r="T100" s="384" t="e">
        <f>IF('Non-Salary'!#REF!="","",#REF!&amp;" - "&amp;'Non-Salary'!#REF!)</f>
        <v>#REF!</v>
      </c>
      <c r="U100" s="385" t="e">
        <f>IF('Non-Salary'!#REF!="","",#REF!&amp;" - "&amp;'Non-Salary'!#REF!)</f>
        <v>#REF!</v>
      </c>
      <c r="V100" s="385" t="e">
        <f>IF('Non-Salary'!#REF!="","",#REF!&amp;" - "&amp;'Non-Salary'!#REF!)</f>
        <v>#REF!</v>
      </c>
      <c r="W100" s="386" t="e">
        <f>IF('Non-Salary'!#REF!="","",#REF!&amp;" - "&amp;'Non-Salary'!#REF!)</f>
        <v>#REF!</v>
      </c>
      <c r="X100" s="386" t="e">
        <f>IF('Non-Salary'!#REF!="","",#REF!&amp;" - "&amp;'Non-Salary'!#REF!)</f>
        <v>#REF!</v>
      </c>
      <c r="Y100" s="386" t="e">
        <f>IF('Non-Salary'!#REF!="","",#REF!&amp;" - "&amp;'Non-Salary'!#REF!)</f>
        <v>#REF!</v>
      </c>
      <c r="Z100" s="386" t="e">
        <f>IF('Non-Salary'!#REF!="","",#REF!&amp;" - "&amp;'Non-Salary'!#REF!)</f>
        <v>#REF!</v>
      </c>
      <c r="AA100" s="386" t="e">
        <f>IF('Non-Salary'!#REF!="","",#REF!&amp;" - "&amp;'Non-Salary'!#REF!)</f>
        <v>#REF!</v>
      </c>
      <c r="AB100" s="386" t="e">
        <f>IF('Non-Salary'!#REF!="","",#REF!&amp;" - "&amp;'Non-Salary'!#REF!)</f>
        <v>#REF!</v>
      </c>
      <c r="AC100" s="386" t="e">
        <f>IF('Non-Salary'!#REF!="","",#REF!&amp;" - "&amp;'Non-Salary'!#REF!)</f>
        <v>#REF!</v>
      </c>
      <c r="AD100" s="386" t="e">
        <f>IF('Non-Salary'!#REF!="","",#REF!&amp;" - "&amp;'Non-Salary'!#REF!)</f>
        <v>#REF!</v>
      </c>
      <c r="AE100" s="386" t="e">
        <f>IF('Non-Salary'!#REF!="","",#REF!&amp;" - "&amp;'Non-Salary'!#REF!)</f>
        <v>#REF!</v>
      </c>
      <c r="AF100" s="386" t="e">
        <f>IF('Non-Salary'!#REF!="","",#REF!&amp;" - "&amp;'Non-Salary'!#REF!)</f>
        <v>#REF!</v>
      </c>
      <c r="AG100" s="386" t="e">
        <f>IF('Non-Salary'!#REF!="","",#REF!&amp;" - "&amp;'Non-Salary'!#REF!)</f>
        <v>#REF!</v>
      </c>
      <c r="AH100" s="386" t="e">
        <f>IF('Non-Salary'!#REF!="","",#REF!&amp;" - "&amp;'Non-Salary'!#REF!)</f>
        <v>#REF!</v>
      </c>
      <c r="AI100" s="386" t="e">
        <f>IF('Non-Salary'!#REF!="","",#REF!&amp;" - "&amp;'Non-Salary'!#REF!)</f>
        <v>#REF!</v>
      </c>
      <c r="AJ100" s="386" t="e">
        <f>IF('Non-Salary'!#REF!="","",#REF!&amp;" - "&amp;'Non-Salary'!#REF!)</f>
        <v>#REF!</v>
      </c>
      <c r="AK100" s="386" t="e">
        <f>IF('Non-Salary'!#REF!="","",#REF!&amp;" - "&amp;'Non-Salary'!#REF!)</f>
        <v>#REF!</v>
      </c>
      <c r="AL100" s="386" t="e">
        <f>IF('Non-Salary'!#REF!="","",#REF!&amp;" - "&amp;'Non-Salary'!#REF!)</f>
        <v>#REF!</v>
      </c>
      <c r="AM100" s="386" t="e">
        <f>IF('Non-Salary'!#REF!="","",#REF!&amp;" - "&amp;'Non-Salary'!#REF!)</f>
        <v>#REF!</v>
      </c>
      <c r="AN100" s="385" t="e">
        <f>IF('Non-Salary'!#REF!="","",#REF!&amp;" - "&amp;'Non-Salary'!#REF!)</f>
        <v>#REF!</v>
      </c>
      <c r="AO100" s="386" t="e">
        <f>IF('Non-Salary'!#REF!="","",#REF!&amp;" - "&amp;'Non-Salary'!#REF!)</f>
        <v>#REF!</v>
      </c>
      <c r="AP100" s="385" t="e">
        <f>IF('Non-Salary'!#REF!="","",#REF!&amp;" - "&amp;'Non-Salary'!#REF!)</f>
        <v>#REF!</v>
      </c>
      <c r="AQ100" s="386" t="e">
        <f>IF('Non-Salary'!#REF!="","",#REF!&amp;" - "&amp;'Non-Salary'!#REF!)</f>
        <v>#REF!</v>
      </c>
      <c r="AR100" s="386" t="e">
        <f>IF('Non-Salary'!#REF!="","",#REF!&amp;" - "&amp;'Non-Salary'!#REF!)</f>
        <v>#REF!</v>
      </c>
      <c r="AS100" s="386" t="e">
        <f>IF('Non-Salary'!#REF!="","",#REF!&amp;" - "&amp;'Non-Salary'!#REF!)</f>
        <v>#REF!</v>
      </c>
      <c r="AT100" s="387" t="e">
        <f>IF('Non-Salary'!#REF!="","",#REF!&amp;" - "&amp;'Non-Salary'!#REF!)</f>
        <v>#REF!</v>
      </c>
      <c r="AU100" s="43"/>
      <c r="AV100" s="394" t="e">
        <f>IF('Non-Salary'!#REF!="","",#REF!&amp;" - "&amp;'Non-Salary'!#REF!)</f>
        <v>#REF!</v>
      </c>
      <c r="AW100" s="395" t="e">
        <f>IF('Non-Salary'!#REF!="","",#REF!&amp;" - "&amp;'Non-Salary'!#REF!)</f>
        <v>#REF!</v>
      </c>
    </row>
    <row r="101" spans="1:49" outlineLevel="1">
      <c r="A101" s="228"/>
      <c r="B101" s="19" t="e">
        <f>IF(OR(I101="",I101="HS"),'Non-Salary'!#REF!,Assumptions!#REF!)</f>
        <v>#REF!</v>
      </c>
      <c r="C101" s="19" t="str">
        <f>IF(K101="","",VLOOKUP(K101,#REF!,2,FALSE))</f>
        <v/>
      </c>
      <c r="D101" s="20" t="str">
        <f>IF(K101="","",VLOOKUP(K101,#REF!,3,FALSE))</f>
        <v/>
      </c>
      <c r="E101" s="20"/>
      <c r="F101" s="20" t="s">
        <v>41</v>
      </c>
      <c r="G101" s="56" t="str">
        <f>IF(J101="","",VLOOKUP(J101,#REF!,2,FALSE))</f>
        <v/>
      </c>
      <c r="H101" s="869"/>
      <c r="I101" s="317"/>
      <c r="J101" s="154"/>
      <c r="K101" s="374"/>
      <c r="L101" s="164"/>
      <c r="M101" s="229"/>
      <c r="N101" s="9"/>
      <c r="O101" s="290"/>
      <c r="P101" s="291"/>
      <c r="Q101" s="291"/>
      <c r="R101" s="291"/>
      <c r="S101" s="291"/>
      <c r="T101" s="384" t="e">
        <f>IF('Non-Salary'!#REF!="","",#REF!&amp;" - "&amp;'Non-Salary'!#REF!)</f>
        <v>#REF!</v>
      </c>
      <c r="U101" s="385" t="e">
        <f>IF('Non-Salary'!#REF!="","",#REF!&amp;" - "&amp;'Non-Salary'!#REF!)</f>
        <v>#REF!</v>
      </c>
      <c r="V101" s="385" t="e">
        <f>IF('Non-Salary'!#REF!="","",#REF!&amp;" - "&amp;'Non-Salary'!#REF!)</f>
        <v>#REF!</v>
      </c>
      <c r="W101" s="386" t="e">
        <f>IF('Non-Salary'!#REF!="","",#REF!&amp;" - "&amp;'Non-Salary'!#REF!)</f>
        <v>#REF!</v>
      </c>
      <c r="X101" s="386" t="e">
        <f>IF('Non-Salary'!#REF!="","",#REF!&amp;" - "&amp;'Non-Salary'!#REF!)</f>
        <v>#REF!</v>
      </c>
      <c r="Y101" s="386" t="e">
        <f>IF('Non-Salary'!#REF!="","",#REF!&amp;" - "&amp;'Non-Salary'!#REF!)</f>
        <v>#REF!</v>
      </c>
      <c r="Z101" s="386" t="e">
        <f>IF('Non-Salary'!#REF!="","",#REF!&amp;" - "&amp;'Non-Salary'!#REF!)</f>
        <v>#REF!</v>
      </c>
      <c r="AA101" s="386" t="e">
        <f>IF('Non-Salary'!#REF!="","",#REF!&amp;" - "&amp;'Non-Salary'!#REF!)</f>
        <v>#REF!</v>
      </c>
      <c r="AB101" s="386" t="e">
        <f>IF('Non-Salary'!#REF!="","",#REF!&amp;" - "&amp;'Non-Salary'!#REF!)</f>
        <v>#REF!</v>
      </c>
      <c r="AC101" s="386" t="e">
        <f>IF('Non-Salary'!#REF!="","",#REF!&amp;" - "&amp;'Non-Salary'!#REF!)</f>
        <v>#REF!</v>
      </c>
      <c r="AD101" s="386" t="e">
        <f>IF('Non-Salary'!#REF!="","",#REF!&amp;" - "&amp;'Non-Salary'!#REF!)</f>
        <v>#REF!</v>
      </c>
      <c r="AE101" s="386" t="e">
        <f>IF('Non-Salary'!#REF!="","",#REF!&amp;" - "&amp;'Non-Salary'!#REF!)</f>
        <v>#REF!</v>
      </c>
      <c r="AF101" s="386" t="e">
        <f>IF('Non-Salary'!#REF!="","",#REF!&amp;" - "&amp;'Non-Salary'!#REF!)</f>
        <v>#REF!</v>
      </c>
      <c r="AG101" s="386" t="e">
        <f>IF('Non-Salary'!#REF!="","",#REF!&amp;" - "&amp;'Non-Salary'!#REF!)</f>
        <v>#REF!</v>
      </c>
      <c r="AH101" s="386" t="e">
        <f>IF('Non-Salary'!#REF!="","",#REF!&amp;" - "&amp;'Non-Salary'!#REF!)</f>
        <v>#REF!</v>
      </c>
      <c r="AI101" s="386" t="e">
        <f>IF('Non-Salary'!#REF!="","",#REF!&amp;" - "&amp;'Non-Salary'!#REF!)</f>
        <v>#REF!</v>
      </c>
      <c r="AJ101" s="386" t="e">
        <f>IF('Non-Salary'!#REF!="","",#REF!&amp;" - "&amp;'Non-Salary'!#REF!)</f>
        <v>#REF!</v>
      </c>
      <c r="AK101" s="386" t="e">
        <f>IF('Non-Salary'!#REF!="","",#REF!&amp;" - "&amp;'Non-Salary'!#REF!)</f>
        <v>#REF!</v>
      </c>
      <c r="AL101" s="386" t="e">
        <f>IF('Non-Salary'!#REF!="","",#REF!&amp;" - "&amp;'Non-Salary'!#REF!)</f>
        <v>#REF!</v>
      </c>
      <c r="AM101" s="386" t="e">
        <f>IF('Non-Salary'!#REF!="","",#REF!&amp;" - "&amp;'Non-Salary'!#REF!)</f>
        <v>#REF!</v>
      </c>
      <c r="AN101" s="385" t="e">
        <f>IF('Non-Salary'!#REF!="","",#REF!&amp;" - "&amp;'Non-Salary'!#REF!)</f>
        <v>#REF!</v>
      </c>
      <c r="AO101" s="386" t="e">
        <f>IF('Non-Salary'!#REF!="","",#REF!&amp;" - "&amp;'Non-Salary'!#REF!)</f>
        <v>#REF!</v>
      </c>
      <c r="AP101" s="385" t="e">
        <f>IF('Non-Salary'!#REF!="","",#REF!&amp;" - "&amp;'Non-Salary'!#REF!)</f>
        <v>#REF!</v>
      </c>
      <c r="AQ101" s="386" t="e">
        <f>IF('Non-Salary'!#REF!="","",#REF!&amp;" - "&amp;'Non-Salary'!#REF!)</f>
        <v>#REF!</v>
      </c>
      <c r="AR101" s="386" t="e">
        <f>IF('Non-Salary'!#REF!="","",#REF!&amp;" - "&amp;'Non-Salary'!#REF!)</f>
        <v>#REF!</v>
      </c>
      <c r="AS101" s="386" t="e">
        <f>IF('Non-Salary'!#REF!="","",#REF!&amp;" - "&amp;'Non-Salary'!#REF!)</f>
        <v>#REF!</v>
      </c>
      <c r="AT101" s="387" t="e">
        <f>IF('Non-Salary'!#REF!="","",#REF!&amp;" - "&amp;'Non-Salary'!#REF!)</f>
        <v>#REF!</v>
      </c>
      <c r="AU101" s="43"/>
      <c r="AV101" s="394" t="e">
        <f>IF('Non-Salary'!#REF!="","",#REF!&amp;" - "&amp;'Non-Salary'!#REF!)</f>
        <v>#REF!</v>
      </c>
      <c r="AW101" s="395" t="e">
        <f>IF('Non-Salary'!#REF!="","",#REF!&amp;" - "&amp;'Non-Salary'!#REF!)</f>
        <v>#REF!</v>
      </c>
    </row>
    <row r="102" spans="1:49" outlineLevel="1">
      <c r="A102" s="228"/>
      <c r="B102" s="19" t="e">
        <f>IF(OR(I102="",I102="HS"),'Non-Salary'!#REF!,Assumptions!#REF!)</f>
        <v>#REF!</v>
      </c>
      <c r="C102" s="19" t="str">
        <f>IF(K102="","",VLOOKUP(K102,#REF!,2,FALSE))</f>
        <v/>
      </c>
      <c r="D102" s="20" t="str">
        <f>IF(K102="","",VLOOKUP(K102,#REF!,3,FALSE))</f>
        <v/>
      </c>
      <c r="E102" s="20"/>
      <c r="F102" s="20" t="s">
        <v>41</v>
      </c>
      <c r="G102" s="56" t="str">
        <f>IF(J102="","",VLOOKUP(J102,#REF!,2,FALSE))</f>
        <v/>
      </c>
      <c r="H102" s="869"/>
      <c r="I102" s="317"/>
      <c r="J102" s="154"/>
      <c r="K102" s="374"/>
      <c r="L102" s="164"/>
      <c r="M102" s="229"/>
      <c r="N102" s="9"/>
      <c r="O102" s="290"/>
      <c r="P102" s="291"/>
      <c r="Q102" s="291"/>
      <c r="R102" s="291"/>
      <c r="S102" s="291"/>
      <c r="T102" s="384" t="e">
        <f>IF('Non-Salary'!#REF!="","",#REF!&amp;" - "&amp;'Non-Salary'!#REF!)</f>
        <v>#REF!</v>
      </c>
      <c r="U102" s="385" t="e">
        <f>IF('Non-Salary'!#REF!="","",#REF!&amp;" - "&amp;'Non-Salary'!#REF!)</f>
        <v>#REF!</v>
      </c>
      <c r="V102" s="385" t="e">
        <f>IF('Non-Salary'!#REF!="","",#REF!&amp;" - "&amp;'Non-Salary'!#REF!)</f>
        <v>#REF!</v>
      </c>
      <c r="W102" s="386" t="e">
        <f>IF('Non-Salary'!#REF!="","",#REF!&amp;" - "&amp;'Non-Salary'!#REF!)</f>
        <v>#REF!</v>
      </c>
      <c r="X102" s="386" t="e">
        <f>IF('Non-Salary'!#REF!="","",#REF!&amp;" - "&amp;'Non-Salary'!#REF!)</f>
        <v>#REF!</v>
      </c>
      <c r="Y102" s="386" t="e">
        <f>IF('Non-Salary'!#REF!="","",#REF!&amp;" - "&amp;'Non-Salary'!#REF!)</f>
        <v>#REF!</v>
      </c>
      <c r="Z102" s="386" t="e">
        <f>IF('Non-Salary'!#REF!="","",#REF!&amp;" - "&amp;'Non-Salary'!#REF!)</f>
        <v>#REF!</v>
      </c>
      <c r="AA102" s="386" t="e">
        <f>IF('Non-Salary'!#REF!="","",#REF!&amp;" - "&amp;'Non-Salary'!#REF!)</f>
        <v>#REF!</v>
      </c>
      <c r="AB102" s="386" t="e">
        <f>IF('Non-Salary'!#REF!="","",#REF!&amp;" - "&amp;'Non-Salary'!#REF!)</f>
        <v>#REF!</v>
      </c>
      <c r="AC102" s="386" t="e">
        <f>IF('Non-Salary'!#REF!="","",#REF!&amp;" - "&amp;'Non-Salary'!#REF!)</f>
        <v>#REF!</v>
      </c>
      <c r="AD102" s="386" t="e">
        <f>IF('Non-Salary'!#REF!="","",#REF!&amp;" - "&amp;'Non-Salary'!#REF!)</f>
        <v>#REF!</v>
      </c>
      <c r="AE102" s="386" t="e">
        <f>IF('Non-Salary'!#REF!="","",#REF!&amp;" - "&amp;'Non-Salary'!#REF!)</f>
        <v>#REF!</v>
      </c>
      <c r="AF102" s="386" t="e">
        <f>IF('Non-Salary'!#REF!="","",#REF!&amp;" - "&amp;'Non-Salary'!#REF!)</f>
        <v>#REF!</v>
      </c>
      <c r="AG102" s="386" t="e">
        <f>IF('Non-Salary'!#REF!="","",#REF!&amp;" - "&amp;'Non-Salary'!#REF!)</f>
        <v>#REF!</v>
      </c>
      <c r="AH102" s="386" t="e">
        <f>IF('Non-Salary'!#REF!="","",#REF!&amp;" - "&amp;'Non-Salary'!#REF!)</f>
        <v>#REF!</v>
      </c>
      <c r="AI102" s="386" t="e">
        <f>IF('Non-Salary'!#REF!="","",#REF!&amp;" - "&amp;'Non-Salary'!#REF!)</f>
        <v>#REF!</v>
      </c>
      <c r="AJ102" s="386" t="e">
        <f>IF('Non-Salary'!#REF!="","",#REF!&amp;" - "&amp;'Non-Salary'!#REF!)</f>
        <v>#REF!</v>
      </c>
      <c r="AK102" s="386" t="e">
        <f>IF('Non-Salary'!#REF!="","",#REF!&amp;" - "&amp;'Non-Salary'!#REF!)</f>
        <v>#REF!</v>
      </c>
      <c r="AL102" s="386" t="e">
        <f>IF('Non-Salary'!#REF!="","",#REF!&amp;" - "&amp;'Non-Salary'!#REF!)</f>
        <v>#REF!</v>
      </c>
      <c r="AM102" s="386" t="e">
        <f>IF('Non-Salary'!#REF!="","",#REF!&amp;" - "&amp;'Non-Salary'!#REF!)</f>
        <v>#REF!</v>
      </c>
      <c r="AN102" s="385" t="e">
        <f>IF('Non-Salary'!#REF!="","",#REF!&amp;" - "&amp;'Non-Salary'!#REF!)</f>
        <v>#REF!</v>
      </c>
      <c r="AO102" s="386" t="e">
        <f>IF('Non-Salary'!#REF!="","",#REF!&amp;" - "&amp;'Non-Salary'!#REF!)</f>
        <v>#REF!</v>
      </c>
      <c r="AP102" s="385" t="e">
        <f>IF('Non-Salary'!#REF!="","",#REF!&amp;" - "&amp;'Non-Salary'!#REF!)</f>
        <v>#REF!</v>
      </c>
      <c r="AQ102" s="386" t="e">
        <f>IF('Non-Salary'!#REF!="","",#REF!&amp;" - "&amp;'Non-Salary'!#REF!)</f>
        <v>#REF!</v>
      </c>
      <c r="AR102" s="386" t="e">
        <f>IF('Non-Salary'!#REF!="","",#REF!&amp;" - "&amp;'Non-Salary'!#REF!)</f>
        <v>#REF!</v>
      </c>
      <c r="AS102" s="386" t="e">
        <f>IF('Non-Salary'!#REF!="","",#REF!&amp;" - "&amp;'Non-Salary'!#REF!)</f>
        <v>#REF!</v>
      </c>
      <c r="AT102" s="387" t="e">
        <f>IF('Non-Salary'!#REF!="","",#REF!&amp;" - "&amp;'Non-Salary'!#REF!)</f>
        <v>#REF!</v>
      </c>
      <c r="AU102" s="43"/>
      <c r="AV102" s="394" t="e">
        <f>IF('Non-Salary'!#REF!="","",#REF!&amp;" - "&amp;'Non-Salary'!#REF!)</f>
        <v>#REF!</v>
      </c>
      <c r="AW102" s="395" t="e">
        <f>IF('Non-Salary'!#REF!="","",#REF!&amp;" - "&amp;'Non-Salary'!#REF!)</f>
        <v>#REF!</v>
      </c>
    </row>
    <row r="103" spans="1:49" outlineLevel="1">
      <c r="A103" s="228"/>
      <c r="B103" s="19" t="e">
        <f>IF(OR(I103="",I103="HS"),'Non-Salary'!#REF!,Assumptions!#REF!)</f>
        <v>#REF!</v>
      </c>
      <c r="C103" s="19" t="str">
        <f>IF(K103="","",VLOOKUP(K103,#REF!,2,FALSE))</f>
        <v/>
      </c>
      <c r="D103" s="20" t="str">
        <f>IF(K103="","",VLOOKUP(K103,#REF!,3,FALSE))</f>
        <v/>
      </c>
      <c r="E103" s="20"/>
      <c r="F103" s="20" t="s">
        <v>41</v>
      </c>
      <c r="G103" s="56" t="str">
        <f>IF(J103="","",VLOOKUP(J103,#REF!,2,FALSE))</f>
        <v/>
      </c>
      <c r="H103" s="869"/>
      <c r="I103" s="317"/>
      <c r="J103" s="154"/>
      <c r="K103" s="374"/>
      <c r="L103" s="164"/>
      <c r="M103" s="229"/>
      <c r="N103" s="9"/>
      <c r="O103" s="290"/>
      <c r="P103" s="291"/>
      <c r="Q103" s="291"/>
      <c r="R103" s="291"/>
      <c r="S103" s="291"/>
      <c r="T103" s="384" t="e">
        <f>IF('Non-Salary'!#REF!="","",#REF!&amp;" - "&amp;'Non-Salary'!#REF!)</f>
        <v>#REF!</v>
      </c>
      <c r="U103" s="385" t="e">
        <f>IF('Non-Salary'!#REF!="","",#REF!&amp;" - "&amp;'Non-Salary'!#REF!)</f>
        <v>#REF!</v>
      </c>
      <c r="V103" s="385" t="e">
        <f>IF('Non-Salary'!#REF!="","",#REF!&amp;" - "&amp;'Non-Salary'!#REF!)</f>
        <v>#REF!</v>
      </c>
      <c r="W103" s="386" t="e">
        <f>IF('Non-Salary'!#REF!="","",#REF!&amp;" - "&amp;'Non-Salary'!#REF!)</f>
        <v>#REF!</v>
      </c>
      <c r="X103" s="386" t="e">
        <f>IF('Non-Salary'!#REF!="","",#REF!&amp;" - "&amp;'Non-Salary'!#REF!)</f>
        <v>#REF!</v>
      </c>
      <c r="Y103" s="386" t="e">
        <f>IF('Non-Salary'!#REF!="","",#REF!&amp;" - "&amp;'Non-Salary'!#REF!)</f>
        <v>#REF!</v>
      </c>
      <c r="Z103" s="386" t="e">
        <f>IF('Non-Salary'!#REF!="","",#REF!&amp;" - "&amp;'Non-Salary'!#REF!)</f>
        <v>#REF!</v>
      </c>
      <c r="AA103" s="386" t="e">
        <f>IF('Non-Salary'!#REF!="","",#REF!&amp;" - "&amp;'Non-Salary'!#REF!)</f>
        <v>#REF!</v>
      </c>
      <c r="AB103" s="386" t="e">
        <f>IF('Non-Salary'!#REF!="","",#REF!&amp;" - "&amp;'Non-Salary'!#REF!)</f>
        <v>#REF!</v>
      </c>
      <c r="AC103" s="386" t="e">
        <f>IF('Non-Salary'!#REF!="","",#REF!&amp;" - "&amp;'Non-Salary'!#REF!)</f>
        <v>#REF!</v>
      </c>
      <c r="AD103" s="386" t="e">
        <f>IF('Non-Salary'!#REF!="","",#REF!&amp;" - "&amp;'Non-Salary'!#REF!)</f>
        <v>#REF!</v>
      </c>
      <c r="AE103" s="386" t="e">
        <f>IF('Non-Salary'!#REF!="","",#REF!&amp;" - "&amp;'Non-Salary'!#REF!)</f>
        <v>#REF!</v>
      </c>
      <c r="AF103" s="386" t="e">
        <f>IF('Non-Salary'!#REF!="","",#REF!&amp;" - "&amp;'Non-Salary'!#REF!)</f>
        <v>#REF!</v>
      </c>
      <c r="AG103" s="386" t="e">
        <f>IF('Non-Salary'!#REF!="","",#REF!&amp;" - "&amp;'Non-Salary'!#REF!)</f>
        <v>#REF!</v>
      </c>
      <c r="AH103" s="386" t="e">
        <f>IF('Non-Salary'!#REF!="","",#REF!&amp;" - "&amp;'Non-Salary'!#REF!)</f>
        <v>#REF!</v>
      </c>
      <c r="AI103" s="386" t="e">
        <f>IF('Non-Salary'!#REF!="","",#REF!&amp;" - "&amp;'Non-Salary'!#REF!)</f>
        <v>#REF!</v>
      </c>
      <c r="AJ103" s="386" t="e">
        <f>IF('Non-Salary'!#REF!="","",#REF!&amp;" - "&amp;'Non-Salary'!#REF!)</f>
        <v>#REF!</v>
      </c>
      <c r="AK103" s="386" t="e">
        <f>IF('Non-Salary'!#REF!="","",#REF!&amp;" - "&amp;'Non-Salary'!#REF!)</f>
        <v>#REF!</v>
      </c>
      <c r="AL103" s="386" t="e">
        <f>IF('Non-Salary'!#REF!="","",#REF!&amp;" - "&amp;'Non-Salary'!#REF!)</f>
        <v>#REF!</v>
      </c>
      <c r="AM103" s="386" t="e">
        <f>IF('Non-Salary'!#REF!="","",#REF!&amp;" - "&amp;'Non-Salary'!#REF!)</f>
        <v>#REF!</v>
      </c>
      <c r="AN103" s="385" t="e">
        <f>IF('Non-Salary'!#REF!="","",#REF!&amp;" - "&amp;'Non-Salary'!#REF!)</f>
        <v>#REF!</v>
      </c>
      <c r="AO103" s="386" t="e">
        <f>IF('Non-Salary'!#REF!="","",#REF!&amp;" - "&amp;'Non-Salary'!#REF!)</f>
        <v>#REF!</v>
      </c>
      <c r="AP103" s="385" t="e">
        <f>IF('Non-Salary'!#REF!="","",#REF!&amp;" - "&amp;'Non-Salary'!#REF!)</f>
        <v>#REF!</v>
      </c>
      <c r="AQ103" s="386" t="e">
        <f>IF('Non-Salary'!#REF!="","",#REF!&amp;" - "&amp;'Non-Salary'!#REF!)</f>
        <v>#REF!</v>
      </c>
      <c r="AR103" s="386" t="e">
        <f>IF('Non-Salary'!#REF!="","",#REF!&amp;" - "&amp;'Non-Salary'!#REF!)</f>
        <v>#REF!</v>
      </c>
      <c r="AS103" s="386" t="e">
        <f>IF('Non-Salary'!#REF!="","",#REF!&amp;" - "&amp;'Non-Salary'!#REF!)</f>
        <v>#REF!</v>
      </c>
      <c r="AT103" s="387" t="e">
        <f>IF('Non-Salary'!#REF!="","",#REF!&amp;" - "&amp;'Non-Salary'!#REF!)</f>
        <v>#REF!</v>
      </c>
      <c r="AU103" s="43"/>
      <c r="AV103" s="394" t="e">
        <f>IF('Non-Salary'!#REF!="","",#REF!&amp;" - "&amp;'Non-Salary'!#REF!)</f>
        <v>#REF!</v>
      </c>
      <c r="AW103" s="395" t="e">
        <f>IF('Non-Salary'!#REF!="","",#REF!&amp;" - "&amp;'Non-Salary'!#REF!)</f>
        <v>#REF!</v>
      </c>
    </row>
    <row r="104" spans="1:49" outlineLevel="1">
      <c r="A104" s="228"/>
      <c r="B104" s="19" t="e">
        <f>IF(OR(I104="",I104="HS"),'Non-Salary'!#REF!,Assumptions!#REF!)</f>
        <v>#REF!</v>
      </c>
      <c r="C104" s="19" t="str">
        <f>IF(K104="","",VLOOKUP(K104,#REF!,2,FALSE))</f>
        <v/>
      </c>
      <c r="D104" s="20" t="str">
        <f>IF(K104="","",VLOOKUP(K104,#REF!,3,FALSE))</f>
        <v/>
      </c>
      <c r="E104" s="20"/>
      <c r="F104" s="20" t="s">
        <v>41</v>
      </c>
      <c r="G104" s="56" t="str">
        <f>IF(J104="","",VLOOKUP(J104,#REF!,2,FALSE))</f>
        <v/>
      </c>
      <c r="H104" s="869"/>
      <c r="I104" s="317"/>
      <c r="J104" s="154"/>
      <c r="K104" s="374"/>
      <c r="L104" s="164"/>
      <c r="M104" s="229"/>
      <c r="N104" s="9"/>
      <c r="O104" s="290"/>
      <c r="P104" s="291"/>
      <c r="Q104" s="291"/>
      <c r="R104" s="291"/>
      <c r="S104" s="291"/>
      <c r="T104" s="384" t="e">
        <f>IF('Non-Salary'!#REF!="","",#REF!&amp;" - "&amp;'Non-Salary'!#REF!)</f>
        <v>#REF!</v>
      </c>
      <c r="U104" s="385" t="e">
        <f>IF('Non-Salary'!#REF!="","",#REF!&amp;" - "&amp;'Non-Salary'!#REF!)</f>
        <v>#REF!</v>
      </c>
      <c r="V104" s="385" t="e">
        <f>IF('Non-Salary'!#REF!="","",#REF!&amp;" - "&amp;'Non-Salary'!#REF!)</f>
        <v>#REF!</v>
      </c>
      <c r="W104" s="386" t="e">
        <f>IF('Non-Salary'!#REF!="","",#REF!&amp;" - "&amp;'Non-Salary'!#REF!)</f>
        <v>#REF!</v>
      </c>
      <c r="X104" s="386" t="e">
        <f>IF('Non-Salary'!#REF!="","",#REF!&amp;" - "&amp;'Non-Salary'!#REF!)</f>
        <v>#REF!</v>
      </c>
      <c r="Y104" s="386" t="e">
        <f>IF('Non-Salary'!#REF!="","",#REF!&amp;" - "&amp;'Non-Salary'!#REF!)</f>
        <v>#REF!</v>
      </c>
      <c r="Z104" s="386" t="e">
        <f>IF('Non-Salary'!#REF!="","",#REF!&amp;" - "&amp;'Non-Salary'!#REF!)</f>
        <v>#REF!</v>
      </c>
      <c r="AA104" s="386" t="e">
        <f>IF('Non-Salary'!#REF!="","",#REF!&amp;" - "&amp;'Non-Salary'!#REF!)</f>
        <v>#REF!</v>
      </c>
      <c r="AB104" s="386" t="e">
        <f>IF('Non-Salary'!#REF!="","",#REF!&amp;" - "&amp;'Non-Salary'!#REF!)</f>
        <v>#REF!</v>
      </c>
      <c r="AC104" s="386" t="e">
        <f>IF('Non-Salary'!#REF!="","",#REF!&amp;" - "&amp;'Non-Salary'!#REF!)</f>
        <v>#REF!</v>
      </c>
      <c r="AD104" s="386" t="e">
        <f>IF('Non-Salary'!#REF!="","",#REF!&amp;" - "&amp;'Non-Salary'!#REF!)</f>
        <v>#REF!</v>
      </c>
      <c r="AE104" s="386" t="e">
        <f>IF('Non-Salary'!#REF!="","",#REF!&amp;" - "&amp;'Non-Salary'!#REF!)</f>
        <v>#REF!</v>
      </c>
      <c r="AF104" s="386" t="e">
        <f>IF('Non-Salary'!#REF!="","",#REF!&amp;" - "&amp;'Non-Salary'!#REF!)</f>
        <v>#REF!</v>
      </c>
      <c r="AG104" s="386" t="e">
        <f>IF('Non-Salary'!#REF!="","",#REF!&amp;" - "&amp;'Non-Salary'!#REF!)</f>
        <v>#REF!</v>
      </c>
      <c r="AH104" s="386" t="e">
        <f>IF('Non-Salary'!#REF!="","",#REF!&amp;" - "&amp;'Non-Salary'!#REF!)</f>
        <v>#REF!</v>
      </c>
      <c r="AI104" s="386" t="e">
        <f>IF('Non-Salary'!#REF!="","",#REF!&amp;" - "&amp;'Non-Salary'!#REF!)</f>
        <v>#REF!</v>
      </c>
      <c r="AJ104" s="386" t="e">
        <f>IF('Non-Salary'!#REF!="","",#REF!&amp;" - "&amp;'Non-Salary'!#REF!)</f>
        <v>#REF!</v>
      </c>
      <c r="AK104" s="386" t="e">
        <f>IF('Non-Salary'!#REF!="","",#REF!&amp;" - "&amp;'Non-Salary'!#REF!)</f>
        <v>#REF!</v>
      </c>
      <c r="AL104" s="386" t="e">
        <f>IF('Non-Salary'!#REF!="","",#REF!&amp;" - "&amp;'Non-Salary'!#REF!)</f>
        <v>#REF!</v>
      </c>
      <c r="AM104" s="386" t="e">
        <f>IF('Non-Salary'!#REF!="","",#REF!&amp;" - "&amp;'Non-Salary'!#REF!)</f>
        <v>#REF!</v>
      </c>
      <c r="AN104" s="385" t="e">
        <f>IF('Non-Salary'!#REF!="","",#REF!&amp;" - "&amp;'Non-Salary'!#REF!)</f>
        <v>#REF!</v>
      </c>
      <c r="AO104" s="386" t="e">
        <f>IF('Non-Salary'!#REF!="","",#REF!&amp;" - "&amp;'Non-Salary'!#REF!)</f>
        <v>#REF!</v>
      </c>
      <c r="AP104" s="385" t="e">
        <f>IF('Non-Salary'!#REF!="","",#REF!&amp;" - "&amp;'Non-Salary'!#REF!)</f>
        <v>#REF!</v>
      </c>
      <c r="AQ104" s="386" t="e">
        <f>IF('Non-Salary'!#REF!="","",#REF!&amp;" - "&amp;'Non-Salary'!#REF!)</f>
        <v>#REF!</v>
      </c>
      <c r="AR104" s="386" t="e">
        <f>IF('Non-Salary'!#REF!="","",#REF!&amp;" - "&amp;'Non-Salary'!#REF!)</f>
        <v>#REF!</v>
      </c>
      <c r="AS104" s="386" t="e">
        <f>IF('Non-Salary'!#REF!="","",#REF!&amp;" - "&amp;'Non-Salary'!#REF!)</f>
        <v>#REF!</v>
      </c>
      <c r="AT104" s="387" t="e">
        <f>IF('Non-Salary'!#REF!="","",#REF!&amp;" - "&amp;'Non-Salary'!#REF!)</f>
        <v>#REF!</v>
      </c>
      <c r="AU104" s="43"/>
      <c r="AV104" s="394" t="e">
        <f>IF('Non-Salary'!#REF!="","",#REF!&amp;" - "&amp;'Non-Salary'!#REF!)</f>
        <v>#REF!</v>
      </c>
      <c r="AW104" s="395" t="e">
        <f>IF('Non-Salary'!#REF!="","",#REF!&amp;" - "&amp;'Non-Salary'!#REF!)</f>
        <v>#REF!</v>
      </c>
    </row>
    <row r="105" spans="1:49" outlineLevel="1">
      <c r="A105" s="228"/>
      <c r="B105" s="19" t="e">
        <f>IF(OR(I105="",I105="HS"),'Non-Salary'!#REF!,Assumptions!#REF!)</f>
        <v>#REF!</v>
      </c>
      <c r="C105" s="19" t="str">
        <f>IF(K105="","",VLOOKUP(K105,#REF!,2,FALSE))</f>
        <v/>
      </c>
      <c r="D105" s="20" t="str">
        <f>IF(K105="","",VLOOKUP(K105,#REF!,3,FALSE))</f>
        <v/>
      </c>
      <c r="E105" s="20"/>
      <c r="F105" s="20" t="s">
        <v>41</v>
      </c>
      <c r="G105" s="56" t="str">
        <f>IF(J105="","",VLOOKUP(J105,#REF!,2,FALSE))</f>
        <v/>
      </c>
      <c r="H105" s="869"/>
      <c r="I105" s="317"/>
      <c r="J105" s="154"/>
      <c r="K105" s="374"/>
      <c r="L105" s="164"/>
      <c r="M105" s="229"/>
      <c r="N105" s="9"/>
      <c r="O105" s="290"/>
      <c r="P105" s="291"/>
      <c r="Q105" s="291"/>
      <c r="R105" s="291"/>
      <c r="S105" s="291"/>
      <c r="T105" s="384" t="e">
        <f>IF('Non-Salary'!#REF!="","",#REF!&amp;" - "&amp;'Non-Salary'!#REF!)</f>
        <v>#REF!</v>
      </c>
      <c r="U105" s="385" t="e">
        <f>IF('Non-Salary'!#REF!="","",#REF!&amp;" - "&amp;'Non-Salary'!#REF!)</f>
        <v>#REF!</v>
      </c>
      <c r="V105" s="385" t="e">
        <f>IF('Non-Salary'!#REF!="","",#REF!&amp;" - "&amp;'Non-Salary'!#REF!)</f>
        <v>#REF!</v>
      </c>
      <c r="W105" s="386" t="e">
        <f>IF('Non-Salary'!#REF!="","",#REF!&amp;" - "&amp;'Non-Salary'!#REF!)</f>
        <v>#REF!</v>
      </c>
      <c r="X105" s="386" t="e">
        <f>IF('Non-Salary'!#REF!="","",#REF!&amp;" - "&amp;'Non-Salary'!#REF!)</f>
        <v>#REF!</v>
      </c>
      <c r="Y105" s="386" t="e">
        <f>IF('Non-Salary'!#REF!="","",#REF!&amp;" - "&amp;'Non-Salary'!#REF!)</f>
        <v>#REF!</v>
      </c>
      <c r="Z105" s="386" t="e">
        <f>IF('Non-Salary'!#REF!="","",#REF!&amp;" - "&amp;'Non-Salary'!#REF!)</f>
        <v>#REF!</v>
      </c>
      <c r="AA105" s="386" t="e">
        <f>IF('Non-Salary'!#REF!="","",#REF!&amp;" - "&amp;'Non-Salary'!#REF!)</f>
        <v>#REF!</v>
      </c>
      <c r="AB105" s="386" t="e">
        <f>IF('Non-Salary'!#REF!="","",#REF!&amp;" - "&amp;'Non-Salary'!#REF!)</f>
        <v>#REF!</v>
      </c>
      <c r="AC105" s="386" t="e">
        <f>IF('Non-Salary'!#REF!="","",#REF!&amp;" - "&amp;'Non-Salary'!#REF!)</f>
        <v>#REF!</v>
      </c>
      <c r="AD105" s="386" t="e">
        <f>IF('Non-Salary'!#REF!="","",#REF!&amp;" - "&amp;'Non-Salary'!#REF!)</f>
        <v>#REF!</v>
      </c>
      <c r="AE105" s="386" t="e">
        <f>IF('Non-Salary'!#REF!="","",#REF!&amp;" - "&amp;'Non-Salary'!#REF!)</f>
        <v>#REF!</v>
      </c>
      <c r="AF105" s="386" t="e">
        <f>IF('Non-Salary'!#REF!="","",#REF!&amp;" - "&amp;'Non-Salary'!#REF!)</f>
        <v>#REF!</v>
      </c>
      <c r="AG105" s="386" t="e">
        <f>IF('Non-Salary'!#REF!="","",#REF!&amp;" - "&amp;'Non-Salary'!#REF!)</f>
        <v>#REF!</v>
      </c>
      <c r="AH105" s="386" t="e">
        <f>IF('Non-Salary'!#REF!="","",#REF!&amp;" - "&amp;'Non-Salary'!#REF!)</f>
        <v>#REF!</v>
      </c>
      <c r="AI105" s="386" t="e">
        <f>IF('Non-Salary'!#REF!="","",#REF!&amp;" - "&amp;'Non-Salary'!#REF!)</f>
        <v>#REF!</v>
      </c>
      <c r="AJ105" s="386" t="e">
        <f>IF('Non-Salary'!#REF!="","",#REF!&amp;" - "&amp;'Non-Salary'!#REF!)</f>
        <v>#REF!</v>
      </c>
      <c r="AK105" s="386" t="e">
        <f>IF('Non-Salary'!#REF!="","",#REF!&amp;" - "&amp;'Non-Salary'!#REF!)</f>
        <v>#REF!</v>
      </c>
      <c r="AL105" s="386" t="e">
        <f>IF('Non-Salary'!#REF!="","",#REF!&amp;" - "&amp;'Non-Salary'!#REF!)</f>
        <v>#REF!</v>
      </c>
      <c r="AM105" s="386" t="e">
        <f>IF('Non-Salary'!#REF!="","",#REF!&amp;" - "&amp;'Non-Salary'!#REF!)</f>
        <v>#REF!</v>
      </c>
      <c r="AN105" s="385" t="e">
        <f>IF('Non-Salary'!#REF!="","",#REF!&amp;" - "&amp;'Non-Salary'!#REF!)</f>
        <v>#REF!</v>
      </c>
      <c r="AO105" s="386" t="e">
        <f>IF('Non-Salary'!#REF!="","",#REF!&amp;" - "&amp;'Non-Salary'!#REF!)</f>
        <v>#REF!</v>
      </c>
      <c r="AP105" s="385" t="e">
        <f>IF('Non-Salary'!#REF!="","",#REF!&amp;" - "&amp;'Non-Salary'!#REF!)</f>
        <v>#REF!</v>
      </c>
      <c r="AQ105" s="386" t="e">
        <f>IF('Non-Salary'!#REF!="","",#REF!&amp;" - "&amp;'Non-Salary'!#REF!)</f>
        <v>#REF!</v>
      </c>
      <c r="AR105" s="386" t="e">
        <f>IF('Non-Salary'!#REF!="","",#REF!&amp;" - "&amp;'Non-Salary'!#REF!)</f>
        <v>#REF!</v>
      </c>
      <c r="AS105" s="386" t="e">
        <f>IF('Non-Salary'!#REF!="","",#REF!&amp;" - "&amp;'Non-Salary'!#REF!)</f>
        <v>#REF!</v>
      </c>
      <c r="AT105" s="387" t="e">
        <f>IF('Non-Salary'!#REF!="","",#REF!&amp;" - "&amp;'Non-Salary'!#REF!)</f>
        <v>#REF!</v>
      </c>
      <c r="AU105" s="43"/>
      <c r="AV105" s="394" t="e">
        <f>IF('Non-Salary'!#REF!="","",#REF!&amp;" - "&amp;'Non-Salary'!#REF!)</f>
        <v>#REF!</v>
      </c>
      <c r="AW105" s="395" t="e">
        <f>IF('Non-Salary'!#REF!="","",#REF!&amp;" - "&amp;'Non-Salary'!#REF!)</f>
        <v>#REF!</v>
      </c>
    </row>
    <row r="106" spans="1:49" outlineLevel="1">
      <c r="A106" s="228"/>
      <c r="B106" s="19" t="e">
        <f>IF(OR(I106="",I106="HS"),'Non-Salary'!#REF!,Assumptions!#REF!)</f>
        <v>#REF!</v>
      </c>
      <c r="C106" s="19" t="str">
        <f>IF(K106="","",VLOOKUP(K106,#REF!,2,FALSE))</f>
        <v/>
      </c>
      <c r="D106" s="20" t="str">
        <f>IF(K106="","",VLOOKUP(K106,#REF!,3,FALSE))</f>
        <v/>
      </c>
      <c r="E106" s="20"/>
      <c r="F106" s="20" t="s">
        <v>41</v>
      </c>
      <c r="G106" s="56" t="str">
        <f>IF(J106="","",VLOOKUP(J106,#REF!,2,FALSE))</f>
        <v/>
      </c>
      <c r="H106" s="869"/>
      <c r="I106" s="317"/>
      <c r="J106" s="154"/>
      <c r="K106" s="374"/>
      <c r="L106" s="164"/>
      <c r="M106" s="229"/>
      <c r="N106" s="9"/>
      <c r="O106" s="290"/>
      <c r="P106" s="291"/>
      <c r="Q106" s="291"/>
      <c r="R106" s="291"/>
      <c r="S106" s="291"/>
      <c r="T106" s="384" t="e">
        <f>IF('Non-Salary'!#REF!="","",#REF!&amp;" - "&amp;'Non-Salary'!#REF!)</f>
        <v>#REF!</v>
      </c>
      <c r="U106" s="385" t="e">
        <f>IF('Non-Salary'!#REF!="","",#REF!&amp;" - "&amp;'Non-Salary'!#REF!)</f>
        <v>#REF!</v>
      </c>
      <c r="V106" s="385" t="e">
        <f>IF('Non-Salary'!#REF!="","",#REF!&amp;" - "&amp;'Non-Salary'!#REF!)</f>
        <v>#REF!</v>
      </c>
      <c r="W106" s="386" t="e">
        <f>IF('Non-Salary'!#REF!="","",#REF!&amp;" - "&amp;'Non-Salary'!#REF!)</f>
        <v>#REF!</v>
      </c>
      <c r="X106" s="386" t="e">
        <f>IF('Non-Salary'!#REF!="","",#REF!&amp;" - "&amp;'Non-Salary'!#REF!)</f>
        <v>#REF!</v>
      </c>
      <c r="Y106" s="386" t="e">
        <f>IF('Non-Salary'!#REF!="","",#REF!&amp;" - "&amp;'Non-Salary'!#REF!)</f>
        <v>#REF!</v>
      </c>
      <c r="Z106" s="386" t="e">
        <f>IF('Non-Salary'!#REF!="","",#REF!&amp;" - "&amp;'Non-Salary'!#REF!)</f>
        <v>#REF!</v>
      </c>
      <c r="AA106" s="386" t="e">
        <f>IF('Non-Salary'!#REF!="","",#REF!&amp;" - "&amp;'Non-Salary'!#REF!)</f>
        <v>#REF!</v>
      </c>
      <c r="AB106" s="386" t="e">
        <f>IF('Non-Salary'!#REF!="","",#REF!&amp;" - "&amp;'Non-Salary'!#REF!)</f>
        <v>#REF!</v>
      </c>
      <c r="AC106" s="386" t="e">
        <f>IF('Non-Salary'!#REF!="","",#REF!&amp;" - "&amp;'Non-Salary'!#REF!)</f>
        <v>#REF!</v>
      </c>
      <c r="AD106" s="386" t="e">
        <f>IF('Non-Salary'!#REF!="","",#REF!&amp;" - "&amp;'Non-Salary'!#REF!)</f>
        <v>#REF!</v>
      </c>
      <c r="AE106" s="386" t="e">
        <f>IF('Non-Salary'!#REF!="","",#REF!&amp;" - "&amp;'Non-Salary'!#REF!)</f>
        <v>#REF!</v>
      </c>
      <c r="AF106" s="386" t="e">
        <f>IF('Non-Salary'!#REF!="","",#REF!&amp;" - "&amp;'Non-Salary'!#REF!)</f>
        <v>#REF!</v>
      </c>
      <c r="AG106" s="386" t="e">
        <f>IF('Non-Salary'!#REF!="","",#REF!&amp;" - "&amp;'Non-Salary'!#REF!)</f>
        <v>#REF!</v>
      </c>
      <c r="AH106" s="386" t="e">
        <f>IF('Non-Salary'!#REF!="","",#REF!&amp;" - "&amp;'Non-Salary'!#REF!)</f>
        <v>#REF!</v>
      </c>
      <c r="AI106" s="386" t="e">
        <f>IF('Non-Salary'!#REF!="","",#REF!&amp;" - "&amp;'Non-Salary'!#REF!)</f>
        <v>#REF!</v>
      </c>
      <c r="AJ106" s="386" t="e">
        <f>IF('Non-Salary'!#REF!="","",#REF!&amp;" - "&amp;'Non-Salary'!#REF!)</f>
        <v>#REF!</v>
      </c>
      <c r="AK106" s="386" t="e">
        <f>IF('Non-Salary'!#REF!="","",#REF!&amp;" - "&amp;'Non-Salary'!#REF!)</f>
        <v>#REF!</v>
      </c>
      <c r="AL106" s="386" t="e">
        <f>IF('Non-Salary'!#REF!="","",#REF!&amp;" - "&amp;'Non-Salary'!#REF!)</f>
        <v>#REF!</v>
      </c>
      <c r="AM106" s="386" t="e">
        <f>IF('Non-Salary'!#REF!="","",#REF!&amp;" - "&amp;'Non-Salary'!#REF!)</f>
        <v>#REF!</v>
      </c>
      <c r="AN106" s="385" t="e">
        <f>IF('Non-Salary'!#REF!="","",#REF!&amp;" - "&amp;'Non-Salary'!#REF!)</f>
        <v>#REF!</v>
      </c>
      <c r="AO106" s="386" t="e">
        <f>IF('Non-Salary'!#REF!="","",#REF!&amp;" - "&amp;'Non-Salary'!#REF!)</f>
        <v>#REF!</v>
      </c>
      <c r="AP106" s="385" t="e">
        <f>IF('Non-Salary'!#REF!="","",#REF!&amp;" - "&amp;'Non-Salary'!#REF!)</f>
        <v>#REF!</v>
      </c>
      <c r="AQ106" s="386" t="e">
        <f>IF('Non-Salary'!#REF!="","",#REF!&amp;" - "&amp;'Non-Salary'!#REF!)</f>
        <v>#REF!</v>
      </c>
      <c r="AR106" s="386" t="e">
        <f>IF('Non-Salary'!#REF!="","",#REF!&amp;" - "&amp;'Non-Salary'!#REF!)</f>
        <v>#REF!</v>
      </c>
      <c r="AS106" s="386" t="e">
        <f>IF('Non-Salary'!#REF!="","",#REF!&amp;" - "&amp;'Non-Salary'!#REF!)</f>
        <v>#REF!</v>
      </c>
      <c r="AT106" s="387" t="e">
        <f>IF('Non-Salary'!#REF!="","",#REF!&amp;" - "&amp;'Non-Salary'!#REF!)</f>
        <v>#REF!</v>
      </c>
      <c r="AU106" s="43"/>
      <c r="AV106" s="394" t="e">
        <f>IF('Non-Salary'!#REF!="","",#REF!&amp;" - "&amp;'Non-Salary'!#REF!)</f>
        <v>#REF!</v>
      </c>
      <c r="AW106" s="395" t="e">
        <f>IF('Non-Salary'!#REF!="","",#REF!&amp;" - "&amp;'Non-Salary'!#REF!)</f>
        <v>#REF!</v>
      </c>
    </row>
    <row r="107" spans="1:49" outlineLevel="1">
      <c r="A107" s="228"/>
      <c r="B107" s="19" t="e">
        <f>IF(OR(I107="",I107="HS"),'Non-Salary'!#REF!,Assumptions!#REF!)</f>
        <v>#REF!</v>
      </c>
      <c r="C107" s="19" t="str">
        <f>IF(K107="","",VLOOKUP(K107,#REF!,2,FALSE))</f>
        <v/>
      </c>
      <c r="D107" s="20" t="str">
        <f>IF(K107="","",VLOOKUP(K107,#REF!,3,FALSE))</f>
        <v/>
      </c>
      <c r="E107" s="20"/>
      <c r="F107" s="20" t="s">
        <v>41</v>
      </c>
      <c r="G107" s="56" t="str">
        <f>IF(J107="","",VLOOKUP(J107,#REF!,2,FALSE))</f>
        <v/>
      </c>
      <c r="H107" s="869"/>
      <c r="I107" s="317"/>
      <c r="J107" s="154"/>
      <c r="K107" s="374"/>
      <c r="L107" s="164"/>
      <c r="M107" s="229"/>
      <c r="N107" s="9"/>
      <c r="O107" s="290"/>
      <c r="P107" s="291"/>
      <c r="Q107" s="291"/>
      <c r="R107" s="291"/>
      <c r="S107" s="291"/>
      <c r="T107" s="384" t="e">
        <f>IF('Non-Salary'!#REF!="","",#REF!&amp;" - "&amp;'Non-Salary'!#REF!)</f>
        <v>#REF!</v>
      </c>
      <c r="U107" s="385" t="e">
        <f>IF('Non-Salary'!#REF!="","",#REF!&amp;" - "&amp;'Non-Salary'!#REF!)</f>
        <v>#REF!</v>
      </c>
      <c r="V107" s="385" t="e">
        <f>IF('Non-Salary'!#REF!="","",#REF!&amp;" - "&amp;'Non-Salary'!#REF!)</f>
        <v>#REF!</v>
      </c>
      <c r="W107" s="386" t="e">
        <f>IF('Non-Salary'!#REF!="","",#REF!&amp;" - "&amp;'Non-Salary'!#REF!)</f>
        <v>#REF!</v>
      </c>
      <c r="X107" s="386" t="e">
        <f>IF('Non-Salary'!#REF!="","",#REF!&amp;" - "&amp;'Non-Salary'!#REF!)</f>
        <v>#REF!</v>
      </c>
      <c r="Y107" s="386" t="e">
        <f>IF('Non-Salary'!#REF!="","",#REF!&amp;" - "&amp;'Non-Salary'!#REF!)</f>
        <v>#REF!</v>
      </c>
      <c r="Z107" s="386" t="e">
        <f>IF('Non-Salary'!#REF!="","",#REF!&amp;" - "&amp;'Non-Salary'!#REF!)</f>
        <v>#REF!</v>
      </c>
      <c r="AA107" s="386" t="e">
        <f>IF('Non-Salary'!#REF!="","",#REF!&amp;" - "&amp;'Non-Salary'!#REF!)</f>
        <v>#REF!</v>
      </c>
      <c r="AB107" s="386" t="e">
        <f>IF('Non-Salary'!#REF!="","",#REF!&amp;" - "&amp;'Non-Salary'!#REF!)</f>
        <v>#REF!</v>
      </c>
      <c r="AC107" s="386" t="e">
        <f>IF('Non-Salary'!#REF!="","",#REF!&amp;" - "&amp;'Non-Salary'!#REF!)</f>
        <v>#REF!</v>
      </c>
      <c r="AD107" s="386" t="e">
        <f>IF('Non-Salary'!#REF!="","",#REF!&amp;" - "&amp;'Non-Salary'!#REF!)</f>
        <v>#REF!</v>
      </c>
      <c r="AE107" s="386" t="e">
        <f>IF('Non-Salary'!#REF!="","",#REF!&amp;" - "&amp;'Non-Salary'!#REF!)</f>
        <v>#REF!</v>
      </c>
      <c r="AF107" s="386" t="e">
        <f>IF('Non-Salary'!#REF!="","",#REF!&amp;" - "&amp;'Non-Salary'!#REF!)</f>
        <v>#REF!</v>
      </c>
      <c r="AG107" s="386" t="e">
        <f>IF('Non-Salary'!#REF!="","",#REF!&amp;" - "&amp;'Non-Salary'!#REF!)</f>
        <v>#REF!</v>
      </c>
      <c r="AH107" s="386" t="e">
        <f>IF('Non-Salary'!#REF!="","",#REF!&amp;" - "&amp;'Non-Salary'!#REF!)</f>
        <v>#REF!</v>
      </c>
      <c r="AI107" s="386" t="e">
        <f>IF('Non-Salary'!#REF!="","",#REF!&amp;" - "&amp;'Non-Salary'!#REF!)</f>
        <v>#REF!</v>
      </c>
      <c r="AJ107" s="386" t="e">
        <f>IF('Non-Salary'!#REF!="","",#REF!&amp;" - "&amp;'Non-Salary'!#REF!)</f>
        <v>#REF!</v>
      </c>
      <c r="AK107" s="386" t="e">
        <f>IF('Non-Salary'!#REF!="","",#REF!&amp;" - "&amp;'Non-Salary'!#REF!)</f>
        <v>#REF!</v>
      </c>
      <c r="AL107" s="386" t="e">
        <f>IF('Non-Salary'!#REF!="","",#REF!&amp;" - "&amp;'Non-Salary'!#REF!)</f>
        <v>#REF!</v>
      </c>
      <c r="AM107" s="386" t="e">
        <f>IF('Non-Salary'!#REF!="","",#REF!&amp;" - "&amp;'Non-Salary'!#REF!)</f>
        <v>#REF!</v>
      </c>
      <c r="AN107" s="385" t="e">
        <f>IF('Non-Salary'!#REF!="","",#REF!&amp;" - "&amp;'Non-Salary'!#REF!)</f>
        <v>#REF!</v>
      </c>
      <c r="AO107" s="386" t="e">
        <f>IF('Non-Salary'!#REF!="","",#REF!&amp;" - "&amp;'Non-Salary'!#REF!)</f>
        <v>#REF!</v>
      </c>
      <c r="AP107" s="385" t="e">
        <f>IF('Non-Salary'!#REF!="","",#REF!&amp;" - "&amp;'Non-Salary'!#REF!)</f>
        <v>#REF!</v>
      </c>
      <c r="AQ107" s="386" t="e">
        <f>IF('Non-Salary'!#REF!="","",#REF!&amp;" - "&amp;'Non-Salary'!#REF!)</f>
        <v>#REF!</v>
      </c>
      <c r="AR107" s="386" t="e">
        <f>IF('Non-Salary'!#REF!="","",#REF!&amp;" - "&amp;'Non-Salary'!#REF!)</f>
        <v>#REF!</v>
      </c>
      <c r="AS107" s="386" t="e">
        <f>IF('Non-Salary'!#REF!="","",#REF!&amp;" - "&amp;'Non-Salary'!#REF!)</f>
        <v>#REF!</v>
      </c>
      <c r="AT107" s="387" t="e">
        <f>IF('Non-Salary'!#REF!="","",#REF!&amp;" - "&amp;'Non-Salary'!#REF!)</f>
        <v>#REF!</v>
      </c>
      <c r="AU107" s="43"/>
      <c r="AV107" s="394" t="e">
        <f>IF('Non-Salary'!#REF!="","",#REF!&amp;" - "&amp;'Non-Salary'!#REF!)</f>
        <v>#REF!</v>
      </c>
      <c r="AW107" s="395" t="e">
        <f>IF('Non-Salary'!#REF!="","",#REF!&amp;" - "&amp;'Non-Salary'!#REF!)</f>
        <v>#REF!</v>
      </c>
    </row>
    <row r="108" spans="1:49" outlineLevel="1">
      <c r="A108" s="228"/>
      <c r="B108" s="19" t="e">
        <f>IF(OR(I108="",I108="HS"),'Non-Salary'!#REF!,Assumptions!#REF!)</f>
        <v>#REF!</v>
      </c>
      <c r="C108" s="19" t="str">
        <f>IF(K108="","",VLOOKUP(K108,#REF!,2,FALSE))</f>
        <v/>
      </c>
      <c r="D108" s="20" t="str">
        <f>IF(K108="","",VLOOKUP(K108,#REF!,3,FALSE))</f>
        <v/>
      </c>
      <c r="E108" s="20"/>
      <c r="F108" s="20" t="s">
        <v>41</v>
      </c>
      <c r="G108" s="56" t="str">
        <f>IF(J108="","",VLOOKUP(J108,#REF!,2,FALSE))</f>
        <v/>
      </c>
      <c r="H108" s="869"/>
      <c r="I108" s="317"/>
      <c r="J108" s="154"/>
      <c r="K108" s="374"/>
      <c r="L108" s="164"/>
      <c r="M108" s="229"/>
      <c r="N108" s="9"/>
      <c r="O108" s="290"/>
      <c r="P108" s="291"/>
      <c r="Q108" s="291"/>
      <c r="R108" s="291"/>
      <c r="S108" s="291"/>
      <c r="T108" s="384" t="e">
        <f>IF('Non-Salary'!#REF!="","",#REF!&amp;" - "&amp;'Non-Salary'!#REF!)</f>
        <v>#REF!</v>
      </c>
      <c r="U108" s="385" t="e">
        <f>IF('Non-Salary'!#REF!="","",#REF!&amp;" - "&amp;'Non-Salary'!#REF!)</f>
        <v>#REF!</v>
      </c>
      <c r="V108" s="385" t="e">
        <f>IF('Non-Salary'!#REF!="","",#REF!&amp;" - "&amp;'Non-Salary'!#REF!)</f>
        <v>#REF!</v>
      </c>
      <c r="W108" s="386" t="e">
        <f>IF('Non-Salary'!#REF!="","",#REF!&amp;" - "&amp;'Non-Salary'!#REF!)</f>
        <v>#REF!</v>
      </c>
      <c r="X108" s="386" t="e">
        <f>IF('Non-Salary'!#REF!="","",#REF!&amp;" - "&amp;'Non-Salary'!#REF!)</f>
        <v>#REF!</v>
      </c>
      <c r="Y108" s="386" t="e">
        <f>IF('Non-Salary'!#REF!="","",#REF!&amp;" - "&amp;'Non-Salary'!#REF!)</f>
        <v>#REF!</v>
      </c>
      <c r="Z108" s="386" t="e">
        <f>IF('Non-Salary'!#REF!="","",#REF!&amp;" - "&amp;'Non-Salary'!#REF!)</f>
        <v>#REF!</v>
      </c>
      <c r="AA108" s="386" t="e">
        <f>IF('Non-Salary'!#REF!="","",#REF!&amp;" - "&amp;'Non-Salary'!#REF!)</f>
        <v>#REF!</v>
      </c>
      <c r="AB108" s="386" t="e">
        <f>IF('Non-Salary'!#REF!="","",#REF!&amp;" - "&amp;'Non-Salary'!#REF!)</f>
        <v>#REF!</v>
      </c>
      <c r="AC108" s="386" t="e">
        <f>IF('Non-Salary'!#REF!="","",#REF!&amp;" - "&amp;'Non-Salary'!#REF!)</f>
        <v>#REF!</v>
      </c>
      <c r="AD108" s="386" t="e">
        <f>IF('Non-Salary'!#REF!="","",#REF!&amp;" - "&amp;'Non-Salary'!#REF!)</f>
        <v>#REF!</v>
      </c>
      <c r="AE108" s="386" t="e">
        <f>IF('Non-Salary'!#REF!="","",#REF!&amp;" - "&amp;'Non-Salary'!#REF!)</f>
        <v>#REF!</v>
      </c>
      <c r="AF108" s="386" t="e">
        <f>IF('Non-Salary'!#REF!="","",#REF!&amp;" - "&amp;'Non-Salary'!#REF!)</f>
        <v>#REF!</v>
      </c>
      <c r="AG108" s="386" t="e">
        <f>IF('Non-Salary'!#REF!="","",#REF!&amp;" - "&amp;'Non-Salary'!#REF!)</f>
        <v>#REF!</v>
      </c>
      <c r="AH108" s="386" t="e">
        <f>IF('Non-Salary'!#REF!="","",#REF!&amp;" - "&amp;'Non-Salary'!#REF!)</f>
        <v>#REF!</v>
      </c>
      <c r="AI108" s="386" t="e">
        <f>IF('Non-Salary'!#REF!="","",#REF!&amp;" - "&amp;'Non-Salary'!#REF!)</f>
        <v>#REF!</v>
      </c>
      <c r="AJ108" s="386" t="e">
        <f>IF('Non-Salary'!#REF!="","",#REF!&amp;" - "&amp;'Non-Salary'!#REF!)</f>
        <v>#REF!</v>
      </c>
      <c r="AK108" s="386" t="e">
        <f>IF('Non-Salary'!#REF!="","",#REF!&amp;" - "&amp;'Non-Salary'!#REF!)</f>
        <v>#REF!</v>
      </c>
      <c r="AL108" s="386" t="e">
        <f>IF('Non-Salary'!#REF!="","",#REF!&amp;" - "&amp;'Non-Salary'!#REF!)</f>
        <v>#REF!</v>
      </c>
      <c r="AM108" s="386" t="e">
        <f>IF('Non-Salary'!#REF!="","",#REF!&amp;" - "&amp;'Non-Salary'!#REF!)</f>
        <v>#REF!</v>
      </c>
      <c r="AN108" s="385" t="e">
        <f>IF('Non-Salary'!#REF!="","",#REF!&amp;" - "&amp;'Non-Salary'!#REF!)</f>
        <v>#REF!</v>
      </c>
      <c r="AO108" s="386" t="e">
        <f>IF('Non-Salary'!#REF!="","",#REF!&amp;" - "&amp;'Non-Salary'!#REF!)</f>
        <v>#REF!</v>
      </c>
      <c r="AP108" s="385" t="e">
        <f>IF('Non-Salary'!#REF!="","",#REF!&amp;" - "&amp;'Non-Salary'!#REF!)</f>
        <v>#REF!</v>
      </c>
      <c r="AQ108" s="386" t="e">
        <f>IF('Non-Salary'!#REF!="","",#REF!&amp;" - "&amp;'Non-Salary'!#REF!)</f>
        <v>#REF!</v>
      </c>
      <c r="AR108" s="386" t="e">
        <f>IF('Non-Salary'!#REF!="","",#REF!&amp;" - "&amp;'Non-Salary'!#REF!)</f>
        <v>#REF!</v>
      </c>
      <c r="AS108" s="386" t="e">
        <f>IF('Non-Salary'!#REF!="","",#REF!&amp;" - "&amp;'Non-Salary'!#REF!)</f>
        <v>#REF!</v>
      </c>
      <c r="AT108" s="387" t="e">
        <f>IF('Non-Salary'!#REF!="","",#REF!&amp;" - "&amp;'Non-Salary'!#REF!)</f>
        <v>#REF!</v>
      </c>
      <c r="AU108" s="43"/>
      <c r="AV108" s="394" t="e">
        <f>IF('Non-Salary'!#REF!="","",#REF!&amp;" - "&amp;'Non-Salary'!#REF!)</f>
        <v>#REF!</v>
      </c>
      <c r="AW108" s="395" t="e">
        <f>IF('Non-Salary'!#REF!="","",#REF!&amp;" - "&amp;'Non-Salary'!#REF!)</f>
        <v>#REF!</v>
      </c>
    </row>
    <row r="109" spans="1:49" outlineLevel="1">
      <c r="A109" s="228"/>
      <c r="B109" s="19" t="e">
        <f>IF(OR(I109="",I109="HS"),'Non-Salary'!#REF!,Assumptions!#REF!)</f>
        <v>#REF!</v>
      </c>
      <c r="C109" s="19" t="str">
        <f>IF(K109="","",VLOOKUP(K109,#REF!,2,FALSE))</f>
        <v/>
      </c>
      <c r="D109" s="20" t="str">
        <f>IF(K109="","",VLOOKUP(K109,#REF!,3,FALSE))</f>
        <v/>
      </c>
      <c r="E109" s="20"/>
      <c r="F109" s="20" t="s">
        <v>41</v>
      </c>
      <c r="G109" s="56" t="str">
        <f>IF(J109="","",VLOOKUP(J109,#REF!,2,FALSE))</f>
        <v/>
      </c>
      <c r="H109" s="869"/>
      <c r="I109" s="317"/>
      <c r="J109" s="154"/>
      <c r="K109" s="374"/>
      <c r="L109" s="164"/>
      <c r="M109" s="229"/>
      <c r="N109" s="9"/>
      <c r="O109" s="290"/>
      <c r="P109" s="291"/>
      <c r="Q109" s="291"/>
      <c r="R109" s="291"/>
      <c r="S109" s="291"/>
      <c r="T109" s="384" t="e">
        <f>IF('Non-Salary'!#REF!="","",#REF!&amp;" - "&amp;'Non-Salary'!#REF!)</f>
        <v>#REF!</v>
      </c>
      <c r="U109" s="385" t="e">
        <f>IF('Non-Salary'!#REF!="","",#REF!&amp;" - "&amp;'Non-Salary'!#REF!)</f>
        <v>#REF!</v>
      </c>
      <c r="V109" s="385" t="e">
        <f>IF('Non-Salary'!#REF!="","",#REF!&amp;" - "&amp;'Non-Salary'!#REF!)</f>
        <v>#REF!</v>
      </c>
      <c r="W109" s="386" t="e">
        <f>IF('Non-Salary'!#REF!="","",#REF!&amp;" - "&amp;'Non-Salary'!#REF!)</f>
        <v>#REF!</v>
      </c>
      <c r="X109" s="386" t="e">
        <f>IF('Non-Salary'!#REF!="","",#REF!&amp;" - "&amp;'Non-Salary'!#REF!)</f>
        <v>#REF!</v>
      </c>
      <c r="Y109" s="386" t="e">
        <f>IF('Non-Salary'!#REF!="","",#REF!&amp;" - "&amp;'Non-Salary'!#REF!)</f>
        <v>#REF!</v>
      </c>
      <c r="Z109" s="386" t="e">
        <f>IF('Non-Salary'!#REF!="","",#REF!&amp;" - "&amp;'Non-Salary'!#REF!)</f>
        <v>#REF!</v>
      </c>
      <c r="AA109" s="386" t="e">
        <f>IF('Non-Salary'!#REF!="","",#REF!&amp;" - "&amp;'Non-Salary'!#REF!)</f>
        <v>#REF!</v>
      </c>
      <c r="AB109" s="386" t="e">
        <f>IF('Non-Salary'!#REF!="","",#REF!&amp;" - "&amp;'Non-Salary'!#REF!)</f>
        <v>#REF!</v>
      </c>
      <c r="AC109" s="386" t="e">
        <f>IF('Non-Salary'!#REF!="","",#REF!&amp;" - "&amp;'Non-Salary'!#REF!)</f>
        <v>#REF!</v>
      </c>
      <c r="AD109" s="386" t="e">
        <f>IF('Non-Salary'!#REF!="","",#REF!&amp;" - "&amp;'Non-Salary'!#REF!)</f>
        <v>#REF!</v>
      </c>
      <c r="AE109" s="386" t="e">
        <f>IF('Non-Salary'!#REF!="","",#REF!&amp;" - "&amp;'Non-Salary'!#REF!)</f>
        <v>#REF!</v>
      </c>
      <c r="AF109" s="386" t="e">
        <f>IF('Non-Salary'!#REF!="","",#REF!&amp;" - "&amp;'Non-Salary'!#REF!)</f>
        <v>#REF!</v>
      </c>
      <c r="AG109" s="386" t="e">
        <f>IF('Non-Salary'!#REF!="","",#REF!&amp;" - "&amp;'Non-Salary'!#REF!)</f>
        <v>#REF!</v>
      </c>
      <c r="AH109" s="386" t="e">
        <f>IF('Non-Salary'!#REF!="","",#REF!&amp;" - "&amp;'Non-Salary'!#REF!)</f>
        <v>#REF!</v>
      </c>
      <c r="AI109" s="386" t="e">
        <f>IF('Non-Salary'!#REF!="","",#REF!&amp;" - "&amp;'Non-Salary'!#REF!)</f>
        <v>#REF!</v>
      </c>
      <c r="AJ109" s="386" t="e">
        <f>IF('Non-Salary'!#REF!="","",#REF!&amp;" - "&amp;'Non-Salary'!#REF!)</f>
        <v>#REF!</v>
      </c>
      <c r="AK109" s="386" t="e">
        <f>IF('Non-Salary'!#REF!="","",#REF!&amp;" - "&amp;'Non-Salary'!#REF!)</f>
        <v>#REF!</v>
      </c>
      <c r="AL109" s="386" t="e">
        <f>IF('Non-Salary'!#REF!="","",#REF!&amp;" - "&amp;'Non-Salary'!#REF!)</f>
        <v>#REF!</v>
      </c>
      <c r="AM109" s="386" t="e">
        <f>IF('Non-Salary'!#REF!="","",#REF!&amp;" - "&amp;'Non-Salary'!#REF!)</f>
        <v>#REF!</v>
      </c>
      <c r="AN109" s="385" t="e">
        <f>IF('Non-Salary'!#REF!="","",#REF!&amp;" - "&amp;'Non-Salary'!#REF!)</f>
        <v>#REF!</v>
      </c>
      <c r="AO109" s="386" t="e">
        <f>IF('Non-Salary'!#REF!="","",#REF!&amp;" - "&amp;'Non-Salary'!#REF!)</f>
        <v>#REF!</v>
      </c>
      <c r="AP109" s="385" t="e">
        <f>IF('Non-Salary'!#REF!="","",#REF!&amp;" - "&amp;'Non-Salary'!#REF!)</f>
        <v>#REF!</v>
      </c>
      <c r="AQ109" s="386" t="e">
        <f>IF('Non-Salary'!#REF!="","",#REF!&amp;" - "&amp;'Non-Salary'!#REF!)</f>
        <v>#REF!</v>
      </c>
      <c r="AR109" s="386" t="e">
        <f>IF('Non-Salary'!#REF!="","",#REF!&amp;" - "&amp;'Non-Salary'!#REF!)</f>
        <v>#REF!</v>
      </c>
      <c r="AS109" s="386" t="e">
        <f>IF('Non-Salary'!#REF!="","",#REF!&amp;" - "&amp;'Non-Salary'!#REF!)</f>
        <v>#REF!</v>
      </c>
      <c r="AT109" s="387" t="e">
        <f>IF('Non-Salary'!#REF!="","",#REF!&amp;" - "&amp;'Non-Salary'!#REF!)</f>
        <v>#REF!</v>
      </c>
      <c r="AU109" s="43"/>
      <c r="AV109" s="394" t="e">
        <f>IF('Non-Salary'!#REF!="","",#REF!&amp;" - "&amp;'Non-Salary'!#REF!)</f>
        <v>#REF!</v>
      </c>
      <c r="AW109" s="395" t="e">
        <f>IF('Non-Salary'!#REF!="","",#REF!&amp;" - "&amp;'Non-Salary'!#REF!)</f>
        <v>#REF!</v>
      </c>
    </row>
    <row r="110" spans="1:49" outlineLevel="1">
      <c r="A110" s="228"/>
      <c r="B110" s="19" t="e">
        <f>IF(OR(I110="",I110="HS"),'Non-Salary'!#REF!,Assumptions!#REF!)</f>
        <v>#REF!</v>
      </c>
      <c r="C110" s="19" t="str">
        <f>IF(K110="","",VLOOKUP(K110,#REF!,2,FALSE))</f>
        <v/>
      </c>
      <c r="D110" s="20" t="str">
        <f>IF(K110="","",VLOOKUP(K110,#REF!,3,FALSE))</f>
        <v/>
      </c>
      <c r="E110" s="20"/>
      <c r="F110" s="20" t="s">
        <v>41</v>
      </c>
      <c r="G110" s="56" t="str">
        <f>IF(J110="","",VLOOKUP(J110,#REF!,2,FALSE))</f>
        <v/>
      </c>
      <c r="H110" s="869"/>
      <c r="I110" s="317"/>
      <c r="J110" s="154"/>
      <c r="K110" s="374"/>
      <c r="L110" s="164"/>
      <c r="M110" s="229"/>
      <c r="N110" s="9"/>
      <c r="O110" s="290"/>
      <c r="P110" s="291"/>
      <c r="Q110" s="291"/>
      <c r="R110" s="291"/>
      <c r="S110" s="291"/>
      <c r="T110" s="384" t="e">
        <f>IF('Non-Salary'!#REF!="","",#REF!&amp;" - "&amp;'Non-Salary'!#REF!)</f>
        <v>#REF!</v>
      </c>
      <c r="U110" s="385" t="e">
        <f>IF('Non-Salary'!#REF!="","",#REF!&amp;" - "&amp;'Non-Salary'!#REF!)</f>
        <v>#REF!</v>
      </c>
      <c r="V110" s="385" t="e">
        <f>IF('Non-Salary'!#REF!="","",#REF!&amp;" - "&amp;'Non-Salary'!#REF!)</f>
        <v>#REF!</v>
      </c>
      <c r="W110" s="386" t="e">
        <f>IF('Non-Salary'!#REF!="","",#REF!&amp;" - "&amp;'Non-Salary'!#REF!)</f>
        <v>#REF!</v>
      </c>
      <c r="X110" s="386" t="e">
        <f>IF('Non-Salary'!#REF!="","",#REF!&amp;" - "&amp;'Non-Salary'!#REF!)</f>
        <v>#REF!</v>
      </c>
      <c r="Y110" s="386" t="e">
        <f>IF('Non-Salary'!#REF!="","",#REF!&amp;" - "&amp;'Non-Salary'!#REF!)</f>
        <v>#REF!</v>
      </c>
      <c r="Z110" s="386" t="e">
        <f>IF('Non-Salary'!#REF!="","",#REF!&amp;" - "&amp;'Non-Salary'!#REF!)</f>
        <v>#REF!</v>
      </c>
      <c r="AA110" s="386" t="e">
        <f>IF('Non-Salary'!#REF!="","",#REF!&amp;" - "&amp;'Non-Salary'!#REF!)</f>
        <v>#REF!</v>
      </c>
      <c r="AB110" s="386" t="e">
        <f>IF('Non-Salary'!#REF!="","",#REF!&amp;" - "&amp;'Non-Salary'!#REF!)</f>
        <v>#REF!</v>
      </c>
      <c r="AC110" s="386" t="e">
        <f>IF('Non-Salary'!#REF!="","",#REF!&amp;" - "&amp;'Non-Salary'!#REF!)</f>
        <v>#REF!</v>
      </c>
      <c r="AD110" s="386" t="e">
        <f>IF('Non-Salary'!#REF!="","",#REF!&amp;" - "&amp;'Non-Salary'!#REF!)</f>
        <v>#REF!</v>
      </c>
      <c r="AE110" s="386" t="e">
        <f>IF('Non-Salary'!#REF!="","",#REF!&amp;" - "&amp;'Non-Salary'!#REF!)</f>
        <v>#REF!</v>
      </c>
      <c r="AF110" s="386" t="e">
        <f>IF('Non-Salary'!#REF!="","",#REF!&amp;" - "&amp;'Non-Salary'!#REF!)</f>
        <v>#REF!</v>
      </c>
      <c r="AG110" s="386" t="e">
        <f>IF('Non-Salary'!#REF!="","",#REF!&amp;" - "&amp;'Non-Salary'!#REF!)</f>
        <v>#REF!</v>
      </c>
      <c r="AH110" s="386" t="e">
        <f>IF('Non-Salary'!#REF!="","",#REF!&amp;" - "&amp;'Non-Salary'!#REF!)</f>
        <v>#REF!</v>
      </c>
      <c r="AI110" s="386" t="e">
        <f>IF('Non-Salary'!#REF!="","",#REF!&amp;" - "&amp;'Non-Salary'!#REF!)</f>
        <v>#REF!</v>
      </c>
      <c r="AJ110" s="386" t="e">
        <f>IF('Non-Salary'!#REF!="","",#REF!&amp;" - "&amp;'Non-Salary'!#REF!)</f>
        <v>#REF!</v>
      </c>
      <c r="AK110" s="386" t="e">
        <f>IF('Non-Salary'!#REF!="","",#REF!&amp;" - "&amp;'Non-Salary'!#REF!)</f>
        <v>#REF!</v>
      </c>
      <c r="AL110" s="386" t="e">
        <f>IF('Non-Salary'!#REF!="","",#REF!&amp;" - "&amp;'Non-Salary'!#REF!)</f>
        <v>#REF!</v>
      </c>
      <c r="AM110" s="386" t="e">
        <f>IF('Non-Salary'!#REF!="","",#REF!&amp;" - "&amp;'Non-Salary'!#REF!)</f>
        <v>#REF!</v>
      </c>
      <c r="AN110" s="385" t="e">
        <f>IF('Non-Salary'!#REF!="","",#REF!&amp;" - "&amp;'Non-Salary'!#REF!)</f>
        <v>#REF!</v>
      </c>
      <c r="AO110" s="386" t="e">
        <f>IF('Non-Salary'!#REF!="","",#REF!&amp;" - "&amp;'Non-Salary'!#REF!)</f>
        <v>#REF!</v>
      </c>
      <c r="AP110" s="385" t="e">
        <f>IF('Non-Salary'!#REF!="","",#REF!&amp;" - "&amp;'Non-Salary'!#REF!)</f>
        <v>#REF!</v>
      </c>
      <c r="AQ110" s="386" t="e">
        <f>IF('Non-Salary'!#REF!="","",#REF!&amp;" - "&amp;'Non-Salary'!#REF!)</f>
        <v>#REF!</v>
      </c>
      <c r="AR110" s="386" t="e">
        <f>IF('Non-Salary'!#REF!="","",#REF!&amp;" - "&amp;'Non-Salary'!#REF!)</f>
        <v>#REF!</v>
      </c>
      <c r="AS110" s="386" t="e">
        <f>IF('Non-Salary'!#REF!="","",#REF!&amp;" - "&amp;'Non-Salary'!#REF!)</f>
        <v>#REF!</v>
      </c>
      <c r="AT110" s="387" t="e">
        <f>IF('Non-Salary'!#REF!="","",#REF!&amp;" - "&amp;'Non-Salary'!#REF!)</f>
        <v>#REF!</v>
      </c>
      <c r="AU110" s="43"/>
      <c r="AV110" s="394" t="e">
        <f>IF('Non-Salary'!#REF!="","",#REF!&amp;" - "&amp;'Non-Salary'!#REF!)</f>
        <v>#REF!</v>
      </c>
      <c r="AW110" s="395" t="e">
        <f>IF('Non-Salary'!#REF!="","",#REF!&amp;" - "&amp;'Non-Salary'!#REF!)</f>
        <v>#REF!</v>
      </c>
    </row>
    <row r="111" spans="1:49" outlineLevel="1">
      <c r="A111" s="228"/>
      <c r="B111" s="19" t="e">
        <f>IF(OR(I111="",I111="HS"),'Non-Salary'!#REF!,Assumptions!#REF!)</f>
        <v>#REF!</v>
      </c>
      <c r="C111" s="19" t="str">
        <f>IF(K111="","",VLOOKUP(K111,#REF!,2,FALSE))</f>
        <v/>
      </c>
      <c r="D111" s="20" t="str">
        <f>IF(K111="","",VLOOKUP(K111,#REF!,3,FALSE))</f>
        <v/>
      </c>
      <c r="E111" s="20"/>
      <c r="F111" s="20" t="s">
        <v>41</v>
      </c>
      <c r="G111" s="56" t="str">
        <f>IF(J111="","",VLOOKUP(J111,#REF!,2,FALSE))</f>
        <v/>
      </c>
      <c r="H111" s="869"/>
      <c r="I111" s="317"/>
      <c r="J111" s="154"/>
      <c r="K111" s="374"/>
      <c r="L111" s="164"/>
      <c r="M111" s="229"/>
      <c r="N111" s="9"/>
      <c r="O111" s="290"/>
      <c r="P111" s="291"/>
      <c r="Q111" s="291"/>
      <c r="R111" s="291"/>
      <c r="S111" s="291"/>
      <c r="T111" s="384" t="e">
        <f>IF('Non-Salary'!#REF!="","",#REF!&amp;" - "&amp;'Non-Salary'!#REF!)</f>
        <v>#REF!</v>
      </c>
      <c r="U111" s="385" t="e">
        <f>IF('Non-Salary'!#REF!="","",#REF!&amp;" - "&amp;'Non-Salary'!#REF!)</f>
        <v>#REF!</v>
      </c>
      <c r="V111" s="385" t="e">
        <f>IF('Non-Salary'!#REF!="","",#REF!&amp;" - "&amp;'Non-Salary'!#REF!)</f>
        <v>#REF!</v>
      </c>
      <c r="W111" s="386" t="e">
        <f>IF('Non-Salary'!#REF!="","",#REF!&amp;" - "&amp;'Non-Salary'!#REF!)</f>
        <v>#REF!</v>
      </c>
      <c r="X111" s="386" t="e">
        <f>IF('Non-Salary'!#REF!="","",#REF!&amp;" - "&amp;'Non-Salary'!#REF!)</f>
        <v>#REF!</v>
      </c>
      <c r="Y111" s="386" t="e">
        <f>IF('Non-Salary'!#REF!="","",#REF!&amp;" - "&amp;'Non-Salary'!#REF!)</f>
        <v>#REF!</v>
      </c>
      <c r="Z111" s="386" t="e">
        <f>IF('Non-Salary'!#REF!="","",#REF!&amp;" - "&amp;'Non-Salary'!#REF!)</f>
        <v>#REF!</v>
      </c>
      <c r="AA111" s="386" t="e">
        <f>IF('Non-Salary'!#REF!="","",#REF!&amp;" - "&amp;'Non-Salary'!#REF!)</f>
        <v>#REF!</v>
      </c>
      <c r="AB111" s="386" t="e">
        <f>IF('Non-Salary'!#REF!="","",#REF!&amp;" - "&amp;'Non-Salary'!#REF!)</f>
        <v>#REF!</v>
      </c>
      <c r="AC111" s="386" t="e">
        <f>IF('Non-Salary'!#REF!="","",#REF!&amp;" - "&amp;'Non-Salary'!#REF!)</f>
        <v>#REF!</v>
      </c>
      <c r="AD111" s="386" t="e">
        <f>IF('Non-Salary'!#REF!="","",#REF!&amp;" - "&amp;'Non-Salary'!#REF!)</f>
        <v>#REF!</v>
      </c>
      <c r="AE111" s="386" t="e">
        <f>IF('Non-Salary'!#REF!="","",#REF!&amp;" - "&amp;'Non-Salary'!#REF!)</f>
        <v>#REF!</v>
      </c>
      <c r="AF111" s="386" t="e">
        <f>IF('Non-Salary'!#REF!="","",#REF!&amp;" - "&amp;'Non-Salary'!#REF!)</f>
        <v>#REF!</v>
      </c>
      <c r="AG111" s="386" t="e">
        <f>IF('Non-Salary'!#REF!="","",#REF!&amp;" - "&amp;'Non-Salary'!#REF!)</f>
        <v>#REF!</v>
      </c>
      <c r="AH111" s="386" t="e">
        <f>IF('Non-Salary'!#REF!="","",#REF!&amp;" - "&amp;'Non-Salary'!#REF!)</f>
        <v>#REF!</v>
      </c>
      <c r="AI111" s="386" t="e">
        <f>IF('Non-Salary'!#REF!="","",#REF!&amp;" - "&amp;'Non-Salary'!#REF!)</f>
        <v>#REF!</v>
      </c>
      <c r="AJ111" s="386" t="e">
        <f>IF('Non-Salary'!#REF!="","",#REF!&amp;" - "&amp;'Non-Salary'!#REF!)</f>
        <v>#REF!</v>
      </c>
      <c r="AK111" s="386" t="e">
        <f>IF('Non-Salary'!#REF!="","",#REF!&amp;" - "&amp;'Non-Salary'!#REF!)</f>
        <v>#REF!</v>
      </c>
      <c r="AL111" s="386" t="e">
        <f>IF('Non-Salary'!#REF!="","",#REF!&amp;" - "&amp;'Non-Salary'!#REF!)</f>
        <v>#REF!</v>
      </c>
      <c r="AM111" s="386" t="e">
        <f>IF('Non-Salary'!#REF!="","",#REF!&amp;" - "&amp;'Non-Salary'!#REF!)</f>
        <v>#REF!</v>
      </c>
      <c r="AN111" s="385" t="e">
        <f>IF('Non-Salary'!#REF!="","",#REF!&amp;" - "&amp;'Non-Salary'!#REF!)</f>
        <v>#REF!</v>
      </c>
      <c r="AO111" s="386" t="e">
        <f>IF('Non-Salary'!#REF!="","",#REF!&amp;" - "&amp;'Non-Salary'!#REF!)</f>
        <v>#REF!</v>
      </c>
      <c r="AP111" s="385" t="e">
        <f>IF('Non-Salary'!#REF!="","",#REF!&amp;" - "&amp;'Non-Salary'!#REF!)</f>
        <v>#REF!</v>
      </c>
      <c r="AQ111" s="386" t="e">
        <f>IF('Non-Salary'!#REF!="","",#REF!&amp;" - "&amp;'Non-Salary'!#REF!)</f>
        <v>#REF!</v>
      </c>
      <c r="AR111" s="386" t="e">
        <f>IF('Non-Salary'!#REF!="","",#REF!&amp;" - "&amp;'Non-Salary'!#REF!)</f>
        <v>#REF!</v>
      </c>
      <c r="AS111" s="386" t="e">
        <f>IF('Non-Salary'!#REF!="","",#REF!&amp;" - "&amp;'Non-Salary'!#REF!)</f>
        <v>#REF!</v>
      </c>
      <c r="AT111" s="387" t="e">
        <f>IF('Non-Salary'!#REF!="","",#REF!&amp;" - "&amp;'Non-Salary'!#REF!)</f>
        <v>#REF!</v>
      </c>
      <c r="AU111" s="43"/>
      <c r="AV111" s="394" t="e">
        <f>IF('Non-Salary'!#REF!="","",#REF!&amp;" - "&amp;'Non-Salary'!#REF!)</f>
        <v>#REF!</v>
      </c>
      <c r="AW111" s="395" t="e">
        <f>IF('Non-Salary'!#REF!="","",#REF!&amp;" - "&amp;'Non-Salary'!#REF!)</f>
        <v>#REF!</v>
      </c>
    </row>
    <row r="112" spans="1:49" outlineLevel="1">
      <c r="A112" s="228"/>
      <c r="B112" s="19" t="e">
        <f>IF(OR(I112="",I112="HS"),'Non-Salary'!#REF!,Assumptions!#REF!)</f>
        <v>#REF!</v>
      </c>
      <c r="C112" s="19" t="str">
        <f>IF(K112="","",VLOOKUP(K112,#REF!,2,FALSE))</f>
        <v/>
      </c>
      <c r="D112" s="20" t="str">
        <f>IF(K112="","",VLOOKUP(K112,#REF!,3,FALSE))</f>
        <v/>
      </c>
      <c r="E112" s="20"/>
      <c r="F112" s="20" t="s">
        <v>41</v>
      </c>
      <c r="G112" s="56" t="str">
        <f>IF(J112="","",VLOOKUP(J112,#REF!,2,FALSE))</f>
        <v/>
      </c>
      <c r="H112" s="869"/>
      <c r="I112" s="317"/>
      <c r="J112" s="154"/>
      <c r="K112" s="374"/>
      <c r="L112" s="164"/>
      <c r="M112" s="229"/>
      <c r="N112" s="9"/>
      <c r="O112" s="290"/>
      <c r="P112" s="291"/>
      <c r="Q112" s="291"/>
      <c r="R112" s="291"/>
      <c r="S112" s="291"/>
      <c r="T112" s="384" t="e">
        <f>IF('Non-Salary'!#REF!="","",#REF!&amp;" - "&amp;'Non-Salary'!#REF!)</f>
        <v>#REF!</v>
      </c>
      <c r="U112" s="385" t="e">
        <f>IF('Non-Salary'!#REF!="","",#REF!&amp;" - "&amp;'Non-Salary'!#REF!)</f>
        <v>#REF!</v>
      </c>
      <c r="V112" s="385" t="e">
        <f>IF('Non-Salary'!#REF!="","",#REF!&amp;" - "&amp;'Non-Salary'!#REF!)</f>
        <v>#REF!</v>
      </c>
      <c r="W112" s="386" t="e">
        <f>IF('Non-Salary'!#REF!="","",#REF!&amp;" - "&amp;'Non-Salary'!#REF!)</f>
        <v>#REF!</v>
      </c>
      <c r="X112" s="386" t="e">
        <f>IF('Non-Salary'!#REF!="","",#REF!&amp;" - "&amp;'Non-Salary'!#REF!)</f>
        <v>#REF!</v>
      </c>
      <c r="Y112" s="386" t="e">
        <f>IF('Non-Salary'!#REF!="","",#REF!&amp;" - "&amp;'Non-Salary'!#REF!)</f>
        <v>#REF!</v>
      </c>
      <c r="Z112" s="386" t="e">
        <f>IF('Non-Salary'!#REF!="","",#REF!&amp;" - "&amp;'Non-Salary'!#REF!)</f>
        <v>#REF!</v>
      </c>
      <c r="AA112" s="386" t="e">
        <f>IF('Non-Salary'!#REF!="","",#REF!&amp;" - "&amp;'Non-Salary'!#REF!)</f>
        <v>#REF!</v>
      </c>
      <c r="AB112" s="386" t="e">
        <f>IF('Non-Salary'!#REF!="","",#REF!&amp;" - "&amp;'Non-Salary'!#REF!)</f>
        <v>#REF!</v>
      </c>
      <c r="AC112" s="386" t="e">
        <f>IF('Non-Salary'!#REF!="","",#REF!&amp;" - "&amp;'Non-Salary'!#REF!)</f>
        <v>#REF!</v>
      </c>
      <c r="AD112" s="386" t="e">
        <f>IF('Non-Salary'!#REF!="","",#REF!&amp;" - "&amp;'Non-Salary'!#REF!)</f>
        <v>#REF!</v>
      </c>
      <c r="AE112" s="386" t="e">
        <f>IF('Non-Salary'!#REF!="","",#REF!&amp;" - "&amp;'Non-Salary'!#REF!)</f>
        <v>#REF!</v>
      </c>
      <c r="AF112" s="386" t="e">
        <f>IF('Non-Salary'!#REF!="","",#REF!&amp;" - "&amp;'Non-Salary'!#REF!)</f>
        <v>#REF!</v>
      </c>
      <c r="AG112" s="386" t="e">
        <f>IF('Non-Salary'!#REF!="","",#REF!&amp;" - "&amp;'Non-Salary'!#REF!)</f>
        <v>#REF!</v>
      </c>
      <c r="AH112" s="386" t="e">
        <f>IF('Non-Salary'!#REF!="","",#REF!&amp;" - "&amp;'Non-Salary'!#REF!)</f>
        <v>#REF!</v>
      </c>
      <c r="AI112" s="386" t="e">
        <f>IF('Non-Salary'!#REF!="","",#REF!&amp;" - "&amp;'Non-Salary'!#REF!)</f>
        <v>#REF!</v>
      </c>
      <c r="AJ112" s="386" t="e">
        <f>IF('Non-Salary'!#REF!="","",#REF!&amp;" - "&amp;'Non-Salary'!#REF!)</f>
        <v>#REF!</v>
      </c>
      <c r="AK112" s="386" t="e">
        <f>IF('Non-Salary'!#REF!="","",#REF!&amp;" - "&amp;'Non-Salary'!#REF!)</f>
        <v>#REF!</v>
      </c>
      <c r="AL112" s="386" t="e">
        <f>IF('Non-Salary'!#REF!="","",#REF!&amp;" - "&amp;'Non-Salary'!#REF!)</f>
        <v>#REF!</v>
      </c>
      <c r="AM112" s="386" t="e">
        <f>IF('Non-Salary'!#REF!="","",#REF!&amp;" - "&amp;'Non-Salary'!#REF!)</f>
        <v>#REF!</v>
      </c>
      <c r="AN112" s="385" t="e">
        <f>IF('Non-Salary'!#REF!="","",#REF!&amp;" - "&amp;'Non-Salary'!#REF!)</f>
        <v>#REF!</v>
      </c>
      <c r="AO112" s="386" t="e">
        <f>IF('Non-Salary'!#REF!="","",#REF!&amp;" - "&amp;'Non-Salary'!#REF!)</f>
        <v>#REF!</v>
      </c>
      <c r="AP112" s="385" t="e">
        <f>IF('Non-Salary'!#REF!="","",#REF!&amp;" - "&amp;'Non-Salary'!#REF!)</f>
        <v>#REF!</v>
      </c>
      <c r="AQ112" s="386" t="e">
        <f>IF('Non-Salary'!#REF!="","",#REF!&amp;" - "&amp;'Non-Salary'!#REF!)</f>
        <v>#REF!</v>
      </c>
      <c r="AR112" s="386" t="e">
        <f>IF('Non-Salary'!#REF!="","",#REF!&amp;" - "&amp;'Non-Salary'!#REF!)</f>
        <v>#REF!</v>
      </c>
      <c r="AS112" s="386" t="e">
        <f>IF('Non-Salary'!#REF!="","",#REF!&amp;" - "&amp;'Non-Salary'!#REF!)</f>
        <v>#REF!</v>
      </c>
      <c r="AT112" s="387" t="e">
        <f>IF('Non-Salary'!#REF!="","",#REF!&amp;" - "&amp;'Non-Salary'!#REF!)</f>
        <v>#REF!</v>
      </c>
      <c r="AU112" s="43"/>
      <c r="AV112" s="394" t="e">
        <f>IF('Non-Salary'!#REF!="","",#REF!&amp;" - "&amp;'Non-Salary'!#REF!)</f>
        <v>#REF!</v>
      </c>
      <c r="AW112" s="395" t="e">
        <f>IF('Non-Salary'!#REF!="","",#REF!&amp;" - "&amp;'Non-Salary'!#REF!)</f>
        <v>#REF!</v>
      </c>
    </row>
    <row r="113" spans="1:49" outlineLevel="1">
      <c r="A113" s="228"/>
      <c r="B113" s="19" t="e">
        <f>IF(OR(I113="",I113="HS"),'Non-Salary'!#REF!,Assumptions!#REF!)</f>
        <v>#REF!</v>
      </c>
      <c r="C113" s="19" t="str">
        <f>IF(K113="","",VLOOKUP(K113,#REF!,2,FALSE))</f>
        <v/>
      </c>
      <c r="D113" s="20" t="str">
        <f>IF(K113="","",VLOOKUP(K113,#REF!,3,FALSE))</f>
        <v/>
      </c>
      <c r="E113" s="20"/>
      <c r="F113" s="20" t="s">
        <v>41</v>
      </c>
      <c r="G113" s="56" t="str">
        <f>IF(J113="","",VLOOKUP(J113,#REF!,2,FALSE))</f>
        <v/>
      </c>
      <c r="H113" s="869"/>
      <c r="I113" s="317"/>
      <c r="J113" s="154"/>
      <c r="K113" s="374"/>
      <c r="L113" s="164"/>
      <c r="M113" s="229"/>
      <c r="N113" s="9"/>
      <c r="O113" s="290"/>
      <c r="P113" s="291"/>
      <c r="Q113" s="291"/>
      <c r="R113" s="291"/>
      <c r="S113" s="291"/>
      <c r="T113" s="384" t="e">
        <f>IF('Non-Salary'!#REF!="","",#REF!&amp;" - "&amp;'Non-Salary'!#REF!)</f>
        <v>#REF!</v>
      </c>
      <c r="U113" s="385" t="e">
        <f>IF('Non-Salary'!#REF!="","",#REF!&amp;" - "&amp;'Non-Salary'!#REF!)</f>
        <v>#REF!</v>
      </c>
      <c r="V113" s="385" t="e">
        <f>IF('Non-Salary'!#REF!="","",#REF!&amp;" - "&amp;'Non-Salary'!#REF!)</f>
        <v>#REF!</v>
      </c>
      <c r="W113" s="386" t="e">
        <f>IF('Non-Salary'!#REF!="","",#REF!&amp;" - "&amp;'Non-Salary'!#REF!)</f>
        <v>#REF!</v>
      </c>
      <c r="X113" s="386" t="e">
        <f>IF('Non-Salary'!#REF!="","",#REF!&amp;" - "&amp;'Non-Salary'!#REF!)</f>
        <v>#REF!</v>
      </c>
      <c r="Y113" s="386" t="e">
        <f>IF('Non-Salary'!#REF!="","",#REF!&amp;" - "&amp;'Non-Salary'!#REF!)</f>
        <v>#REF!</v>
      </c>
      <c r="Z113" s="386" t="e">
        <f>IF('Non-Salary'!#REF!="","",#REF!&amp;" - "&amp;'Non-Salary'!#REF!)</f>
        <v>#REF!</v>
      </c>
      <c r="AA113" s="386" t="e">
        <f>IF('Non-Salary'!#REF!="","",#REF!&amp;" - "&amp;'Non-Salary'!#REF!)</f>
        <v>#REF!</v>
      </c>
      <c r="AB113" s="386" t="e">
        <f>IF('Non-Salary'!#REF!="","",#REF!&amp;" - "&amp;'Non-Salary'!#REF!)</f>
        <v>#REF!</v>
      </c>
      <c r="AC113" s="386" t="e">
        <f>IF('Non-Salary'!#REF!="","",#REF!&amp;" - "&amp;'Non-Salary'!#REF!)</f>
        <v>#REF!</v>
      </c>
      <c r="AD113" s="386" t="e">
        <f>IF('Non-Salary'!#REF!="","",#REF!&amp;" - "&amp;'Non-Salary'!#REF!)</f>
        <v>#REF!</v>
      </c>
      <c r="AE113" s="386" t="e">
        <f>IF('Non-Salary'!#REF!="","",#REF!&amp;" - "&amp;'Non-Salary'!#REF!)</f>
        <v>#REF!</v>
      </c>
      <c r="AF113" s="386" t="e">
        <f>IF('Non-Salary'!#REF!="","",#REF!&amp;" - "&amp;'Non-Salary'!#REF!)</f>
        <v>#REF!</v>
      </c>
      <c r="AG113" s="386" t="e">
        <f>IF('Non-Salary'!#REF!="","",#REF!&amp;" - "&amp;'Non-Salary'!#REF!)</f>
        <v>#REF!</v>
      </c>
      <c r="AH113" s="386" t="e">
        <f>IF('Non-Salary'!#REF!="","",#REF!&amp;" - "&amp;'Non-Salary'!#REF!)</f>
        <v>#REF!</v>
      </c>
      <c r="AI113" s="386" t="e">
        <f>IF('Non-Salary'!#REF!="","",#REF!&amp;" - "&amp;'Non-Salary'!#REF!)</f>
        <v>#REF!</v>
      </c>
      <c r="AJ113" s="386" t="e">
        <f>IF('Non-Salary'!#REF!="","",#REF!&amp;" - "&amp;'Non-Salary'!#REF!)</f>
        <v>#REF!</v>
      </c>
      <c r="AK113" s="386" t="e">
        <f>IF('Non-Salary'!#REF!="","",#REF!&amp;" - "&amp;'Non-Salary'!#REF!)</f>
        <v>#REF!</v>
      </c>
      <c r="AL113" s="386" t="e">
        <f>IF('Non-Salary'!#REF!="","",#REF!&amp;" - "&amp;'Non-Salary'!#REF!)</f>
        <v>#REF!</v>
      </c>
      <c r="AM113" s="386" t="e">
        <f>IF('Non-Salary'!#REF!="","",#REF!&amp;" - "&amp;'Non-Salary'!#REF!)</f>
        <v>#REF!</v>
      </c>
      <c r="AN113" s="385" t="e">
        <f>IF('Non-Salary'!#REF!="","",#REF!&amp;" - "&amp;'Non-Salary'!#REF!)</f>
        <v>#REF!</v>
      </c>
      <c r="AO113" s="386" t="e">
        <f>IF('Non-Salary'!#REF!="","",#REF!&amp;" - "&amp;'Non-Salary'!#REF!)</f>
        <v>#REF!</v>
      </c>
      <c r="AP113" s="385" t="e">
        <f>IF('Non-Salary'!#REF!="","",#REF!&amp;" - "&amp;'Non-Salary'!#REF!)</f>
        <v>#REF!</v>
      </c>
      <c r="AQ113" s="386" t="e">
        <f>IF('Non-Salary'!#REF!="","",#REF!&amp;" - "&amp;'Non-Salary'!#REF!)</f>
        <v>#REF!</v>
      </c>
      <c r="AR113" s="386" t="e">
        <f>IF('Non-Salary'!#REF!="","",#REF!&amp;" - "&amp;'Non-Salary'!#REF!)</f>
        <v>#REF!</v>
      </c>
      <c r="AS113" s="386" t="e">
        <f>IF('Non-Salary'!#REF!="","",#REF!&amp;" - "&amp;'Non-Salary'!#REF!)</f>
        <v>#REF!</v>
      </c>
      <c r="AT113" s="387" t="e">
        <f>IF('Non-Salary'!#REF!="","",#REF!&amp;" - "&amp;'Non-Salary'!#REF!)</f>
        <v>#REF!</v>
      </c>
      <c r="AU113" s="43"/>
      <c r="AV113" s="394" t="e">
        <f>IF('Non-Salary'!#REF!="","",#REF!&amp;" - "&amp;'Non-Salary'!#REF!)</f>
        <v>#REF!</v>
      </c>
      <c r="AW113" s="395" t="e">
        <f>IF('Non-Salary'!#REF!="","",#REF!&amp;" - "&amp;'Non-Salary'!#REF!)</f>
        <v>#REF!</v>
      </c>
    </row>
    <row r="114" spans="1:49" outlineLevel="1">
      <c r="A114" s="228"/>
      <c r="B114" s="19" t="e">
        <f>IF(OR(I114="",I114="HS"),'Non-Salary'!#REF!,Assumptions!#REF!)</f>
        <v>#REF!</v>
      </c>
      <c r="C114" s="19" t="str">
        <f>IF(K114="","",VLOOKUP(K114,#REF!,2,FALSE))</f>
        <v/>
      </c>
      <c r="D114" s="20" t="str">
        <f>IF(K114="","",VLOOKUP(K114,#REF!,3,FALSE))</f>
        <v/>
      </c>
      <c r="E114" s="20"/>
      <c r="F114" s="20" t="s">
        <v>41</v>
      </c>
      <c r="G114" s="56" t="str">
        <f>IF(J114="","",VLOOKUP(J114,#REF!,2,FALSE))</f>
        <v/>
      </c>
      <c r="H114" s="869"/>
      <c r="I114" s="317"/>
      <c r="J114" s="154"/>
      <c r="K114" s="374"/>
      <c r="L114" s="164"/>
      <c r="M114" s="229"/>
      <c r="N114" s="9"/>
      <c r="O114" s="290"/>
      <c r="P114" s="291"/>
      <c r="Q114" s="291"/>
      <c r="R114" s="291"/>
      <c r="S114" s="291"/>
      <c r="T114" s="384" t="e">
        <f>IF('Non-Salary'!#REF!="","",#REF!&amp;" - "&amp;'Non-Salary'!#REF!)</f>
        <v>#REF!</v>
      </c>
      <c r="U114" s="385" t="e">
        <f>IF('Non-Salary'!#REF!="","",#REF!&amp;" - "&amp;'Non-Salary'!#REF!)</f>
        <v>#REF!</v>
      </c>
      <c r="V114" s="385" t="e">
        <f>IF('Non-Salary'!#REF!="","",#REF!&amp;" - "&amp;'Non-Salary'!#REF!)</f>
        <v>#REF!</v>
      </c>
      <c r="W114" s="386" t="e">
        <f>IF('Non-Salary'!#REF!="","",#REF!&amp;" - "&amp;'Non-Salary'!#REF!)</f>
        <v>#REF!</v>
      </c>
      <c r="X114" s="386" t="e">
        <f>IF('Non-Salary'!#REF!="","",#REF!&amp;" - "&amp;'Non-Salary'!#REF!)</f>
        <v>#REF!</v>
      </c>
      <c r="Y114" s="386" t="e">
        <f>IF('Non-Salary'!#REF!="","",#REF!&amp;" - "&amp;'Non-Salary'!#REF!)</f>
        <v>#REF!</v>
      </c>
      <c r="Z114" s="386" t="e">
        <f>IF('Non-Salary'!#REF!="","",#REF!&amp;" - "&amp;'Non-Salary'!#REF!)</f>
        <v>#REF!</v>
      </c>
      <c r="AA114" s="386" t="e">
        <f>IF('Non-Salary'!#REF!="","",#REF!&amp;" - "&amp;'Non-Salary'!#REF!)</f>
        <v>#REF!</v>
      </c>
      <c r="AB114" s="386" t="e">
        <f>IF('Non-Salary'!#REF!="","",#REF!&amp;" - "&amp;'Non-Salary'!#REF!)</f>
        <v>#REF!</v>
      </c>
      <c r="AC114" s="386" t="e">
        <f>IF('Non-Salary'!#REF!="","",#REF!&amp;" - "&amp;'Non-Salary'!#REF!)</f>
        <v>#REF!</v>
      </c>
      <c r="AD114" s="386" t="e">
        <f>IF('Non-Salary'!#REF!="","",#REF!&amp;" - "&amp;'Non-Salary'!#REF!)</f>
        <v>#REF!</v>
      </c>
      <c r="AE114" s="386" t="e">
        <f>IF('Non-Salary'!#REF!="","",#REF!&amp;" - "&amp;'Non-Salary'!#REF!)</f>
        <v>#REF!</v>
      </c>
      <c r="AF114" s="386" t="e">
        <f>IF('Non-Salary'!#REF!="","",#REF!&amp;" - "&amp;'Non-Salary'!#REF!)</f>
        <v>#REF!</v>
      </c>
      <c r="AG114" s="386" t="e">
        <f>IF('Non-Salary'!#REF!="","",#REF!&amp;" - "&amp;'Non-Salary'!#REF!)</f>
        <v>#REF!</v>
      </c>
      <c r="AH114" s="386" t="e">
        <f>IF('Non-Salary'!#REF!="","",#REF!&amp;" - "&amp;'Non-Salary'!#REF!)</f>
        <v>#REF!</v>
      </c>
      <c r="AI114" s="386" t="e">
        <f>IF('Non-Salary'!#REF!="","",#REF!&amp;" - "&amp;'Non-Salary'!#REF!)</f>
        <v>#REF!</v>
      </c>
      <c r="AJ114" s="386" t="e">
        <f>IF('Non-Salary'!#REF!="","",#REF!&amp;" - "&amp;'Non-Salary'!#REF!)</f>
        <v>#REF!</v>
      </c>
      <c r="AK114" s="386" t="e">
        <f>IF('Non-Salary'!#REF!="","",#REF!&amp;" - "&amp;'Non-Salary'!#REF!)</f>
        <v>#REF!</v>
      </c>
      <c r="AL114" s="386" t="e">
        <f>IF('Non-Salary'!#REF!="","",#REF!&amp;" - "&amp;'Non-Salary'!#REF!)</f>
        <v>#REF!</v>
      </c>
      <c r="AM114" s="386" t="e">
        <f>IF('Non-Salary'!#REF!="","",#REF!&amp;" - "&amp;'Non-Salary'!#REF!)</f>
        <v>#REF!</v>
      </c>
      <c r="AN114" s="385" t="e">
        <f>IF('Non-Salary'!#REF!="","",#REF!&amp;" - "&amp;'Non-Salary'!#REF!)</f>
        <v>#REF!</v>
      </c>
      <c r="AO114" s="386" t="e">
        <f>IF('Non-Salary'!#REF!="","",#REF!&amp;" - "&amp;'Non-Salary'!#REF!)</f>
        <v>#REF!</v>
      </c>
      <c r="AP114" s="385" t="e">
        <f>IF('Non-Salary'!#REF!="","",#REF!&amp;" - "&amp;'Non-Salary'!#REF!)</f>
        <v>#REF!</v>
      </c>
      <c r="AQ114" s="386" t="e">
        <f>IF('Non-Salary'!#REF!="","",#REF!&amp;" - "&amp;'Non-Salary'!#REF!)</f>
        <v>#REF!</v>
      </c>
      <c r="AR114" s="386" t="e">
        <f>IF('Non-Salary'!#REF!="","",#REF!&amp;" - "&amp;'Non-Salary'!#REF!)</f>
        <v>#REF!</v>
      </c>
      <c r="AS114" s="386" t="e">
        <f>IF('Non-Salary'!#REF!="","",#REF!&amp;" - "&amp;'Non-Salary'!#REF!)</f>
        <v>#REF!</v>
      </c>
      <c r="AT114" s="387" t="e">
        <f>IF('Non-Salary'!#REF!="","",#REF!&amp;" - "&amp;'Non-Salary'!#REF!)</f>
        <v>#REF!</v>
      </c>
      <c r="AU114" s="43"/>
      <c r="AV114" s="394" t="e">
        <f>IF('Non-Salary'!#REF!="","",#REF!&amp;" - "&amp;'Non-Salary'!#REF!)</f>
        <v>#REF!</v>
      </c>
      <c r="AW114" s="395" t="e">
        <f>IF('Non-Salary'!#REF!="","",#REF!&amp;" - "&amp;'Non-Salary'!#REF!)</f>
        <v>#REF!</v>
      </c>
    </row>
    <row r="115" spans="1:49" outlineLevel="1">
      <c r="A115" s="228"/>
      <c r="B115" s="19" t="e">
        <f>IF(OR(I115="",I115="HS"),'Non-Salary'!#REF!,Assumptions!#REF!)</f>
        <v>#REF!</v>
      </c>
      <c r="C115" s="19" t="str">
        <f>IF(K115="","",VLOOKUP(K115,#REF!,2,FALSE))</f>
        <v/>
      </c>
      <c r="D115" s="20" t="str">
        <f>IF(K115="","",VLOOKUP(K115,#REF!,3,FALSE))</f>
        <v/>
      </c>
      <c r="E115" s="20"/>
      <c r="F115" s="20" t="s">
        <v>41</v>
      </c>
      <c r="G115" s="56" t="str">
        <f>IF(J115="","",VLOOKUP(J115,#REF!,2,FALSE))</f>
        <v/>
      </c>
      <c r="H115" s="869"/>
      <c r="I115" s="317"/>
      <c r="J115" s="154"/>
      <c r="K115" s="374"/>
      <c r="L115" s="164"/>
      <c r="M115" s="229"/>
      <c r="N115" s="9"/>
      <c r="O115" s="290"/>
      <c r="P115" s="291"/>
      <c r="Q115" s="291"/>
      <c r="R115" s="291"/>
      <c r="S115" s="291"/>
      <c r="T115" s="384" t="e">
        <f>IF('Non-Salary'!#REF!="","",#REF!&amp;" - "&amp;'Non-Salary'!#REF!)</f>
        <v>#REF!</v>
      </c>
      <c r="U115" s="385" t="e">
        <f>IF('Non-Salary'!#REF!="","",#REF!&amp;" - "&amp;'Non-Salary'!#REF!)</f>
        <v>#REF!</v>
      </c>
      <c r="V115" s="385" t="e">
        <f>IF('Non-Salary'!#REF!="","",#REF!&amp;" - "&amp;'Non-Salary'!#REF!)</f>
        <v>#REF!</v>
      </c>
      <c r="W115" s="386" t="e">
        <f>IF('Non-Salary'!#REF!="","",#REF!&amp;" - "&amp;'Non-Salary'!#REF!)</f>
        <v>#REF!</v>
      </c>
      <c r="X115" s="386" t="e">
        <f>IF('Non-Salary'!#REF!="","",#REF!&amp;" - "&amp;'Non-Salary'!#REF!)</f>
        <v>#REF!</v>
      </c>
      <c r="Y115" s="386" t="e">
        <f>IF('Non-Salary'!#REF!="","",#REF!&amp;" - "&amp;'Non-Salary'!#REF!)</f>
        <v>#REF!</v>
      </c>
      <c r="Z115" s="386" t="e">
        <f>IF('Non-Salary'!#REF!="","",#REF!&amp;" - "&amp;'Non-Salary'!#REF!)</f>
        <v>#REF!</v>
      </c>
      <c r="AA115" s="386" t="e">
        <f>IF('Non-Salary'!#REF!="","",#REF!&amp;" - "&amp;'Non-Salary'!#REF!)</f>
        <v>#REF!</v>
      </c>
      <c r="AB115" s="386" t="e">
        <f>IF('Non-Salary'!#REF!="","",#REF!&amp;" - "&amp;'Non-Salary'!#REF!)</f>
        <v>#REF!</v>
      </c>
      <c r="AC115" s="386" t="e">
        <f>IF('Non-Salary'!#REF!="","",#REF!&amp;" - "&amp;'Non-Salary'!#REF!)</f>
        <v>#REF!</v>
      </c>
      <c r="AD115" s="386" t="e">
        <f>IF('Non-Salary'!#REF!="","",#REF!&amp;" - "&amp;'Non-Salary'!#REF!)</f>
        <v>#REF!</v>
      </c>
      <c r="AE115" s="386" t="e">
        <f>IF('Non-Salary'!#REF!="","",#REF!&amp;" - "&amp;'Non-Salary'!#REF!)</f>
        <v>#REF!</v>
      </c>
      <c r="AF115" s="386" t="e">
        <f>IF('Non-Salary'!#REF!="","",#REF!&amp;" - "&amp;'Non-Salary'!#REF!)</f>
        <v>#REF!</v>
      </c>
      <c r="AG115" s="386" t="e">
        <f>IF('Non-Salary'!#REF!="","",#REF!&amp;" - "&amp;'Non-Salary'!#REF!)</f>
        <v>#REF!</v>
      </c>
      <c r="AH115" s="386" t="e">
        <f>IF('Non-Salary'!#REF!="","",#REF!&amp;" - "&amp;'Non-Salary'!#REF!)</f>
        <v>#REF!</v>
      </c>
      <c r="AI115" s="386" t="e">
        <f>IF('Non-Salary'!#REF!="","",#REF!&amp;" - "&amp;'Non-Salary'!#REF!)</f>
        <v>#REF!</v>
      </c>
      <c r="AJ115" s="386" t="e">
        <f>IF('Non-Salary'!#REF!="","",#REF!&amp;" - "&amp;'Non-Salary'!#REF!)</f>
        <v>#REF!</v>
      </c>
      <c r="AK115" s="386" t="e">
        <f>IF('Non-Salary'!#REF!="","",#REF!&amp;" - "&amp;'Non-Salary'!#REF!)</f>
        <v>#REF!</v>
      </c>
      <c r="AL115" s="386" t="e">
        <f>IF('Non-Salary'!#REF!="","",#REF!&amp;" - "&amp;'Non-Salary'!#REF!)</f>
        <v>#REF!</v>
      </c>
      <c r="AM115" s="386" t="e">
        <f>IF('Non-Salary'!#REF!="","",#REF!&amp;" - "&amp;'Non-Salary'!#REF!)</f>
        <v>#REF!</v>
      </c>
      <c r="AN115" s="385" t="e">
        <f>IF('Non-Salary'!#REF!="","",#REF!&amp;" - "&amp;'Non-Salary'!#REF!)</f>
        <v>#REF!</v>
      </c>
      <c r="AO115" s="386" t="e">
        <f>IF('Non-Salary'!#REF!="","",#REF!&amp;" - "&amp;'Non-Salary'!#REF!)</f>
        <v>#REF!</v>
      </c>
      <c r="AP115" s="385" t="e">
        <f>IF('Non-Salary'!#REF!="","",#REF!&amp;" - "&amp;'Non-Salary'!#REF!)</f>
        <v>#REF!</v>
      </c>
      <c r="AQ115" s="386" t="e">
        <f>IF('Non-Salary'!#REF!="","",#REF!&amp;" - "&amp;'Non-Salary'!#REF!)</f>
        <v>#REF!</v>
      </c>
      <c r="AR115" s="386" t="e">
        <f>IF('Non-Salary'!#REF!="","",#REF!&amp;" - "&amp;'Non-Salary'!#REF!)</f>
        <v>#REF!</v>
      </c>
      <c r="AS115" s="386" t="e">
        <f>IF('Non-Salary'!#REF!="","",#REF!&amp;" - "&amp;'Non-Salary'!#REF!)</f>
        <v>#REF!</v>
      </c>
      <c r="AT115" s="387" t="e">
        <f>IF('Non-Salary'!#REF!="","",#REF!&amp;" - "&amp;'Non-Salary'!#REF!)</f>
        <v>#REF!</v>
      </c>
      <c r="AU115" s="43"/>
      <c r="AV115" s="394" t="e">
        <f>IF('Non-Salary'!#REF!="","",#REF!&amp;" - "&amp;'Non-Salary'!#REF!)</f>
        <v>#REF!</v>
      </c>
      <c r="AW115" s="395" t="e">
        <f>IF('Non-Salary'!#REF!="","",#REF!&amp;" - "&amp;'Non-Salary'!#REF!)</f>
        <v>#REF!</v>
      </c>
    </row>
    <row r="116" spans="1:49" outlineLevel="1">
      <c r="A116" s="228"/>
      <c r="B116" s="19" t="e">
        <f>IF(OR(I116="",I116="HS"),'Non-Salary'!#REF!,Assumptions!#REF!)</f>
        <v>#REF!</v>
      </c>
      <c r="C116" s="19" t="str">
        <f>IF(K116="","",VLOOKUP(K116,#REF!,2,FALSE))</f>
        <v/>
      </c>
      <c r="D116" s="20" t="str">
        <f>IF(K116="","",VLOOKUP(K116,#REF!,3,FALSE))</f>
        <v/>
      </c>
      <c r="E116" s="20"/>
      <c r="F116" s="20" t="s">
        <v>41</v>
      </c>
      <c r="G116" s="56" t="str">
        <f>IF(J116="","",VLOOKUP(J116,#REF!,2,FALSE))</f>
        <v/>
      </c>
      <c r="H116" s="869"/>
      <c r="I116" s="317"/>
      <c r="J116" s="154"/>
      <c r="K116" s="374"/>
      <c r="L116" s="164"/>
      <c r="M116" s="229"/>
      <c r="N116" s="9"/>
      <c r="O116" s="290"/>
      <c r="P116" s="291"/>
      <c r="Q116" s="291"/>
      <c r="R116" s="291"/>
      <c r="S116" s="291"/>
      <c r="T116" s="384" t="e">
        <f>IF('Non-Salary'!#REF!="","",#REF!&amp;" - "&amp;'Non-Salary'!#REF!)</f>
        <v>#REF!</v>
      </c>
      <c r="U116" s="385" t="e">
        <f>IF('Non-Salary'!#REF!="","",#REF!&amp;" - "&amp;'Non-Salary'!#REF!)</f>
        <v>#REF!</v>
      </c>
      <c r="V116" s="385" t="e">
        <f>IF('Non-Salary'!#REF!="","",#REF!&amp;" - "&amp;'Non-Salary'!#REF!)</f>
        <v>#REF!</v>
      </c>
      <c r="W116" s="386" t="e">
        <f>IF('Non-Salary'!#REF!="","",#REF!&amp;" - "&amp;'Non-Salary'!#REF!)</f>
        <v>#REF!</v>
      </c>
      <c r="X116" s="386" t="e">
        <f>IF('Non-Salary'!#REF!="","",#REF!&amp;" - "&amp;'Non-Salary'!#REF!)</f>
        <v>#REF!</v>
      </c>
      <c r="Y116" s="386" t="e">
        <f>IF('Non-Salary'!#REF!="","",#REF!&amp;" - "&amp;'Non-Salary'!#REF!)</f>
        <v>#REF!</v>
      </c>
      <c r="Z116" s="386" t="e">
        <f>IF('Non-Salary'!#REF!="","",#REF!&amp;" - "&amp;'Non-Salary'!#REF!)</f>
        <v>#REF!</v>
      </c>
      <c r="AA116" s="386" t="e">
        <f>IF('Non-Salary'!#REF!="","",#REF!&amp;" - "&amp;'Non-Salary'!#REF!)</f>
        <v>#REF!</v>
      </c>
      <c r="AB116" s="386" t="e">
        <f>IF('Non-Salary'!#REF!="","",#REF!&amp;" - "&amp;'Non-Salary'!#REF!)</f>
        <v>#REF!</v>
      </c>
      <c r="AC116" s="386" t="e">
        <f>IF('Non-Salary'!#REF!="","",#REF!&amp;" - "&amp;'Non-Salary'!#REF!)</f>
        <v>#REF!</v>
      </c>
      <c r="AD116" s="386" t="e">
        <f>IF('Non-Salary'!#REF!="","",#REF!&amp;" - "&amp;'Non-Salary'!#REF!)</f>
        <v>#REF!</v>
      </c>
      <c r="AE116" s="386" t="e">
        <f>IF('Non-Salary'!#REF!="","",#REF!&amp;" - "&amp;'Non-Salary'!#REF!)</f>
        <v>#REF!</v>
      </c>
      <c r="AF116" s="386" t="e">
        <f>IF('Non-Salary'!#REF!="","",#REF!&amp;" - "&amp;'Non-Salary'!#REF!)</f>
        <v>#REF!</v>
      </c>
      <c r="AG116" s="386" t="e">
        <f>IF('Non-Salary'!#REF!="","",#REF!&amp;" - "&amp;'Non-Salary'!#REF!)</f>
        <v>#REF!</v>
      </c>
      <c r="AH116" s="386" t="e">
        <f>IF('Non-Salary'!#REF!="","",#REF!&amp;" - "&amp;'Non-Salary'!#REF!)</f>
        <v>#REF!</v>
      </c>
      <c r="AI116" s="386" t="e">
        <f>IF('Non-Salary'!#REF!="","",#REF!&amp;" - "&amp;'Non-Salary'!#REF!)</f>
        <v>#REF!</v>
      </c>
      <c r="AJ116" s="386" t="e">
        <f>IF('Non-Salary'!#REF!="","",#REF!&amp;" - "&amp;'Non-Salary'!#REF!)</f>
        <v>#REF!</v>
      </c>
      <c r="AK116" s="386" t="e">
        <f>IF('Non-Salary'!#REF!="","",#REF!&amp;" - "&amp;'Non-Salary'!#REF!)</f>
        <v>#REF!</v>
      </c>
      <c r="AL116" s="386" t="e">
        <f>IF('Non-Salary'!#REF!="","",#REF!&amp;" - "&amp;'Non-Salary'!#REF!)</f>
        <v>#REF!</v>
      </c>
      <c r="AM116" s="386" t="e">
        <f>IF('Non-Salary'!#REF!="","",#REF!&amp;" - "&amp;'Non-Salary'!#REF!)</f>
        <v>#REF!</v>
      </c>
      <c r="AN116" s="385" t="e">
        <f>IF('Non-Salary'!#REF!="","",#REF!&amp;" - "&amp;'Non-Salary'!#REF!)</f>
        <v>#REF!</v>
      </c>
      <c r="AO116" s="386" t="e">
        <f>IF('Non-Salary'!#REF!="","",#REF!&amp;" - "&amp;'Non-Salary'!#REF!)</f>
        <v>#REF!</v>
      </c>
      <c r="AP116" s="385" t="e">
        <f>IF('Non-Salary'!#REF!="","",#REF!&amp;" - "&amp;'Non-Salary'!#REF!)</f>
        <v>#REF!</v>
      </c>
      <c r="AQ116" s="386" t="e">
        <f>IF('Non-Salary'!#REF!="","",#REF!&amp;" - "&amp;'Non-Salary'!#REF!)</f>
        <v>#REF!</v>
      </c>
      <c r="AR116" s="386" t="e">
        <f>IF('Non-Salary'!#REF!="","",#REF!&amp;" - "&amp;'Non-Salary'!#REF!)</f>
        <v>#REF!</v>
      </c>
      <c r="AS116" s="386" t="e">
        <f>IF('Non-Salary'!#REF!="","",#REF!&amp;" - "&amp;'Non-Salary'!#REF!)</f>
        <v>#REF!</v>
      </c>
      <c r="AT116" s="387" t="e">
        <f>IF('Non-Salary'!#REF!="","",#REF!&amp;" - "&amp;'Non-Salary'!#REF!)</f>
        <v>#REF!</v>
      </c>
      <c r="AU116" s="43"/>
      <c r="AV116" s="394" t="e">
        <f>IF('Non-Salary'!#REF!="","",#REF!&amp;" - "&amp;'Non-Salary'!#REF!)</f>
        <v>#REF!</v>
      </c>
      <c r="AW116" s="395" t="e">
        <f>IF('Non-Salary'!#REF!="","",#REF!&amp;" - "&amp;'Non-Salary'!#REF!)</f>
        <v>#REF!</v>
      </c>
    </row>
    <row r="117" spans="1:49" outlineLevel="1">
      <c r="A117" s="228"/>
      <c r="B117" s="19" t="e">
        <f>IF(OR(I117="",I117="HS"),'Non-Salary'!#REF!,Assumptions!#REF!)</f>
        <v>#REF!</v>
      </c>
      <c r="C117" s="19" t="str">
        <f>IF(K117="","",VLOOKUP(K117,#REF!,2,FALSE))</f>
        <v/>
      </c>
      <c r="D117" s="20" t="str">
        <f>IF(K117="","",VLOOKUP(K117,#REF!,3,FALSE))</f>
        <v/>
      </c>
      <c r="E117" s="20"/>
      <c r="F117" s="20" t="s">
        <v>41</v>
      </c>
      <c r="G117" s="56" t="str">
        <f>IF(J117="","",VLOOKUP(J117,#REF!,2,FALSE))</f>
        <v/>
      </c>
      <c r="H117" s="869"/>
      <c r="I117" s="317"/>
      <c r="J117" s="154"/>
      <c r="K117" s="374"/>
      <c r="L117" s="164"/>
      <c r="M117" s="229"/>
      <c r="N117" s="9"/>
      <c r="O117" s="290"/>
      <c r="P117" s="291"/>
      <c r="Q117" s="291"/>
      <c r="R117" s="291"/>
      <c r="S117" s="291"/>
      <c r="T117" s="384" t="e">
        <f>IF('Non-Salary'!#REF!="","",#REF!&amp;" - "&amp;'Non-Salary'!#REF!)</f>
        <v>#REF!</v>
      </c>
      <c r="U117" s="385" t="e">
        <f>IF('Non-Salary'!#REF!="","",#REF!&amp;" - "&amp;'Non-Salary'!#REF!)</f>
        <v>#REF!</v>
      </c>
      <c r="V117" s="385" t="e">
        <f>IF('Non-Salary'!#REF!="","",#REF!&amp;" - "&amp;'Non-Salary'!#REF!)</f>
        <v>#REF!</v>
      </c>
      <c r="W117" s="386" t="e">
        <f>IF('Non-Salary'!#REF!="","",#REF!&amp;" - "&amp;'Non-Salary'!#REF!)</f>
        <v>#REF!</v>
      </c>
      <c r="X117" s="386" t="e">
        <f>IF('Non-Salary'!#REF!="","",#REF!&amp;" - "&amp;'Non-Salary'!#REF!)</f>
        <v>#REF!</v>
      </c>
      <c r="Y117" s="386" t="e">
        <f>IF('Non-Salary'!#REF!="","",#REF!&amp;" - "&amp;'Non-Salary'!#REF!)</f>
        <v>#REF!</v>
      </c>
      <c r="Z117" s="386" t="e">
        <f>IF('Non-Salary'!#REF!="","",#REF!&amp;" - "&amp;'Non-Salary'!#REF!)</f>
        <v>#REF!</v>
      </c>
      <c r="AA117" s="386" t="e">
        <f>IF('Non-Salary'!#REF!="","",#REF!&amp;" - "&amp;'Non-Salary'!#REF!)</f>
        <v>#REF!</v>
      </c>
      <c r="AB117" s="386" t="e">
        <f>IF('Non-Salary'!#REF!="","",#REF!&amp;" - "&amp;'Non-Salary'!#REF!)</f>
        <v>#REF!</v>
      </c>
      <c r="AC117" s="386" t="e">
        <f>IF('Non-Salary'!#REF!="","",#REF!&amp;" - "&amp;'Non-Salary'!#REF!)</f>
        <v>#REF!</v>
      </c>
      <c r="AD117" s="386" t="e">
        <f>IF('Non-Salary'!#REF!="","",#REF!&amp;" - "&amp;'Non-Salary'!#REF!)</f>
        <v>#REF!</v>
      </c>
      <c r="AE117" s="386" t="e">
        <f>IF('Non-Salary'!#REF!="","",#REF!&amp;" - "&amp;'Non-Salary'!#REF!)</f>
        <v>#REF!</v>
      </c>
      <c r="AF117" s="386" t="e">
        <f>IF('Non-Salary'!#REF!="","",#REF!&amp;" - "&amp;'Non-Salary'!#REF!)</f>
        <v>#REF!</v>
      </c>
      <c r="AG117" s="386" t="e">
        <f>IF('Non-Salary'!#REF!="","",#REF!&amp;" - "&amp;'Non-Salary'!#REF!)</f>
        <v>#REF!</v>
      </c>
      <c r="AH117" s="386" t="e">
        <f>IF('Non-Salary'!#REF!="","",#REF!&amp;" - "&amp;'Non-Salary'!#REF!)</f>
        <v>#REF!</v>
      </c>
      <c r="AI117" s="386" t="e">
        <f>IF('Non-Salary'!#REF!="","",#REF!&amp;" - "&amp;'Non-Salary'!#REF!)</f>
        <v>#REF!</v>
      </c>
      <c r="AJ117" s="386" t="e">
        <f>IF('Non-Salary'!#REF!="","",#REF!&amp;" - "&amp;'Non-Salary'!#REF!)</f>
        <v>#REF!</v>
      </c>
      <c r="AK117" s="386" t="e">
        <f>IF('Non-Salary'!#REF!="","",#REF!&amp;" - "&amp;'Non-Salary'!#REF!)</f>
        <v>#REF!</v>
      </c>
      <c r="AL117" s="386" t="e">
        <f>IF('Non-Salary'!#REF!="","",#REF!&amp;" - "&amp;'Non-Salary'!#REF!)</f>
        <v>#REF!</v>
      </c>
      <c r="AM117" s="386" t="e">
        <f>IF('Non-Salary'!#REF!="","",#REF!&amp;" - "&amp;'Non-Salary'!#REF!)</f>
        <v>#REF!</v>
      </c>
      <c r="AN117" s="385" t="e">
        <f>IF('Non-Salary'!#REF!="","",#REF!&amp;" - "&amp;'Non-Salary'!#REF!)</f>
        <v>#REF!</v>
      </c>
      <c r="AO117" s="386" t="e">
        <f>IF('Non-Salary'!#REF!="","",#REF!&amp;" - "&amp;'Non-Salary'!#REF!)</f>
        <v>#REF!</v>
      </c>
      <c r="AP117" s="385" t="e">
        <f>IF('Non-Salary'!#REF!="","",#REF!&amp;" - "&amp;'Non-Salary'!#REF!)</f>
        <v>#REF!</v>
      </c>
      <c r="AQ117" s="386" t="e">
        <f>IF('Non-Salary'!#REF!="","",#REF!&amp;" - "&amp;'Non-Salary'!#REF!)</f>
        <v>#REF!</v>
      </c>
      <c r="AR117" s="386" t="e">
        <f>IF('Non-Salary'!#REF!="","",#REF!&amp;" - "&amp;'Non-Salary'!#REF!)</f>
        <v>#REF!</v>
      </c>
      <c r="AS117" s="386" t="e">
        <f>IF('Non-Salary'!#REF!="","",#REF!&amp;" - "&amp;'Non-Salary'!#REF!)</f>
        <v>#REF!</v>
      </c>
      <c r="AT117" s="387" t="e">
        <f>IF('Non-Salary'!#REF!="","",#REF!&amp;" - "&amp;'Non-Salary'!#REF!)</f>
        <v>#REF!</v>
      </c>
      <c r="AU117" s="43"/>
      <c r="AV117" s="394" t="e">
        <f>IF('Non-Salary'!#REF!="","",#REF!&amp;" - "&amp;'Non-Salary'!#REF!)</f>
        <v>#REF!</v>
      </c>
      <c r="AW117" s="395" t="e">
        <f>IF('Non-Salary'!#REF!="","",#REF!&amp;" - "&amp;'Non-Salary'!#REF!)</f>
        <v>#REF!</v>
      </c>
    </row>
    <row r="118" spans="1:49" outlineLevel="1">
      <c r="A118" s="228"/>
      <c r="B118" s="19" t="e">
        <f>IF(OR(I118="",I118="HS"),'Non-Salary'!#REF!,Assumptions!#REF!)</f>
        <v>#REF!</v>
      </c>
      <c r="C118" s="19" t="str">
        <f>IF(K118="","",VLOOKUP(K118,#REF!,2,FALSE))</f>
        <v/>
      </c>
      <c r="D118" s="20" t="str">
        <f>IF(K118="","",VLOOKUP(K118,#REF!,3,FALSE))</f>
        <v/>
      </c>
      <c r="E118" s="20"/>
      <c r="F118" s="20" t="s">
        <v>41</v>
      </c>
      <c r="G118" s="56" t="str">
        <f>IF(J118="","",VLOOKUP(J118,#REF!,2,FALSE))</f>
        <v/>
      </c>
      <c r="H118" s="869"/>
      <c r="I118" s="317"/>
      <c r="J118" s="154"/>
      <c r="K118" s="374"/>
      <c r="L118" s="164"/>
      <c r="M118" s="229"/>
      <c r="N118" s="9"/>
      <c r="O118" s="290"/>
      <c r="P118" s="291"/>
      <c r="Q118" s="291"/>
      <c r="R118" s="291"/>
      <c r="S118" s="291"/>
      <c r="T118" s="384" t="e">
        <f>IF('Non-Salary'!#REF!="","",#REF!&amp;" - "&amp;'Non-Salary'!#REF!)</f>
        <v>#REF!</v>
      </c>
      <c r="U118" s="385" t="e">
        <f>IF('Non-Salary'!#REF!="","",#REF!&amp;" - "&amp;'Non-Salary'!#REF!)</f>
        <v>#REF!</v>
      </c>
      <c r="V118" s="385" t="e">
        <f>IF('Non-Salary'!#REF!="","",#REF!&amp;" - "&amp;'Non-Salary'!#REF!)</f>
        <v>#REF!</v>
      </c>
      <c r="W118" s="386" t="e">
        <f>IF('Non-Salary'!#REF!="","",#REF!&amp;" - "&amp;'Non-Salary'!#REF!)</f>
        <v>#REF!</v>
      </c>
      <c r="X118" s="386" t="e">
        <f>IF('Non-Salary'!#REF!="","",#REF!&amp;" - "&amp;'Non-Salary'!#REF!)</f>
        <v>#REF!</v>
      </c>
      <c r="Y118" s="386" t="e">
        <f>IF('Non-Salary'!#REF!="","",#REF!&amp;" - "&amp;'Non-Salary'!#REF!)</f>
        <v>#REF!</v>
      </c>
      <c r="Z118" s="386" t="e">
        <f>IF('Non-Salary'!#REF!="","",#REF!&amp;" - "&amp;'Non-Salary'!#REF!)</f>
        <v>#REF!</v>
      </c>
      <c r="AA118" s="386" t="e">
        <f>IF('Non-Salary'!#REF!="","",#REF!&amp;" - "&amp;'Non-Salary'!#REF!)</f>
        <v>#REF!</v>
      </c>
      <c r="AB118" s="386" t="e">
        <f>IF('Non-Salary'!#REF!="","",#REF!&amp;" - "&amp;'Non-Salary'!#REF!)</f>
        <v>#REF!</v>
      </c>
      <c r="AC118" s="386" t="e">
        <f>IF('Non-Salary'!#REF!="","",#REF!&amp;" - "&amp;'Non-Salary'!#REF!)</f>
        <v>#REF!</v>
      </c>
      <c r="AD118" s="386" t="e">
        <f>IF('Non-Salary'!#REF!="","",#REF!&amp;" - "&amp;'Non-Salary'!#REF!)</f>
        <v>#REF!</v>
      </c>
      <c r="AE118" s="386" t="e">
        <f>IF('Non-Salary'!#REF!="","",#REF!&amp;" - "&amp;'Non-Salary'!#REF!)</f>
        <v>#REF!</v>
      </c>
      <c r="AF118" s="386" t="e">
        <f>IF('Non-Salary'!#REF!="","",#REF!&amp;" - "&amp;'Non-Salary'!#REF!)</f>
        <v>#REF!</v>
      </c>
      <c r="AG118" s="386" t="e">
        <f>IF('Non-Salary'!#REF!="","",#REF!&amp;" - "&amp;'Non-Salary'!#REF!)</f>
        <v>#REF!</v>
      </c>
      <c r="AH118" s="386" t="e">
        <f>IF('Non-Salary'!#REF!="","",#REF!&amp;" - "&amp;'Non-Salary'!#REF!)</f>
        <v>#REF!</v>
      </c>
      <c r="AI118" s="386" t="e">
        <f>IF('Non-Salary'!#REF!="","",#REF!&amp;" - "&amp;'Non-Salary'!#REF!)</f>
        <v>#REF!</v>
      </c>
      <c r="AJ118" s="386" t="e">
        <f>IF('Non-Salary'!#REF!="","",#REF!&amp;" - "&amp;'Non-Salary'!#REF!)</f>
        <v>#REF!</v>
      </c>
      <c r="AK118" s="386" t="e">
        <f>IF('Non-Salary'!#REF!="","",#REF!&amp;" - "&amp;'Non-Salary'!#REF!)</f>
        <v>#REF!</v>
      </c>
      <c r="AL118" s="386" t="e">
        <f>IF('Non-Salary'!#REF!="","",#REF!&amp;" - "&amp;'Non-Salary'!#REF!)</f>
        <v>#REF!</v>
      </c>
      <c r="AM118" s="386" t="e">
        <f>IF('Non-Salary'!#REF!="","",#REF!&amp;" - "&amp;'Non-Salary'!#REF!)</f>
        <v>#REF!</v>
      </c>
      <c r="AN118" s="385" t="e">
        <f>IF('Non-Salary'!#REF!="","",#REF!&amp;" - "&amp;'Non-Salary'!#REF!)</f>
        <v>#REF!</v>
      </c>
      <c r="AO118" s="386" t="e">
        <f>IF('Non-Salary'!#REF!="","",#REF!&amp;" - "&amp;'Non-Salary'!#REF!)</f>
        <v>#REF!</v>
      </c>
      <c r="AP118" s="385" t="e">
        <f>IF('Non-Salary'!#REF!="","",#REF!&amp;" - "&amp;'Non-Salary'!#REF!)</f>
        <v>#REF!</v>
      </c>
      <c r="AQ118" s="386" t="e">
        <f>IF('Non-Salary'!#REF!="","",#REF!&amp;" - "&amp;'Non-Salary'!#REF!)</f>
        <v>#REF!</v>
      </c>
      <c r="AR118" s="386" t="e">
        <f>IF('Non-Salary'!#REF!="","",#REF!&amp;" - "&amp;'Non-Salary'!#REF!)</f>
        <v>#REF!</v>
      </c>
      <c r="AS118" s="386" t="e">
        <f>IF('Non-Salary'!#REF!="","",#REF!&amp;" - "&amp;'Non-Salary'!#REF!)</f>
        <v>#REF!</v>
      </c>
      <c r="AT118" s="387" t="e">
        <f>IF('Non-Salary'!#REF!="","",#REF!&amp;" - "&amp;'Non-Salary'!#REF!)</f>
        <v>#REF!</v>
      </c>
      <c r="AU118" s="43"/>
      <c r="AV118" s="394" t="e">
        <f>IF('Non-Salary'!#REF!="","",#REF!&amp;" - "&amp;'Non-Salary'!#REF!)</f>
        <v>#REF!</v>
      </c>
      <c r="AW118" s="395" t="e">
        <f>IF('Non-Salary'!#REF!="","",#REF!&amp;" - "&amp;'Non-Salary'!#REF!)</f>
        <v>#REF!</v>
      </c>
    </row>
    <row r="119" spans="1:49" outlineLevel="1">
      <c r="A119" s="228"/>
      <c r="B119" s="19" t="e">
        <f>IF(OR(I119="",I119="HS"),'Non-Salary'!#REF!,Assumptions!#REF!)</f>
        <v>#REF!</v>
      </c>
      <c r="C119" s="19" t="str">
        <f>IF(K119="","",VLOOKUP(K119,#REF!,2,FALSE))</f>
        <v/>
      </c>
      <c r="D119" s="20" t="str">
        <f>IF(K119="","",VLOOKUP(K119,#REF!,3,FALSE))</f>
        <v/>
      </c>
      <c r="E119" s="20"/>
      <c r="F119" s="20" t="s">
        <v>41</v>
      </c>
      <c r="G119" s="56" t="str">
        <f>IF(J119="","",VLOOKUP(J119,#REF!,2,FALSE))</f>
        <v/>
      </c>
      <c r="H119" s="869"/>
      <c r="I119" s="317"/>
      <c r="J119" s="154"/>
      <c r="K119" s="374"/>
      <c r="L119" s="164"/>
      <c r="M119" s="229"/>
      <c r="N119" s="9"/>
      <c r="O119" s="290"/>
      <c r="P119" s="291"/>
      <c r="Q119" s="291"/>
      <c r="R119" s="291"/>
      <c r="S119" s="291"/>
      <c r="T119" s="384" t="e">
        <f>IF('Non-Salary'!#REF!="","",#REF!&amp;" - "&amp;'Non-Salary'!#REF!)</f>
        <v>#REF!</v>
      </c>
      <c r="U119" s="385" t="e">
        <f>IF('Non-Salary'!#REF!="","",#REF!&amp;" - "&amp;'Non-Salary'!#REF!)</f>
        <v>#REF!</v>
      </c>
      <c r="V119" s="385" t="e">
        <f>IF('Non-Salary'!#REF!="","",#REF!&amp;" - "&amp;'Non-Salary'!#REF!)</f>
        <v>#REF!</v>
      </c>
      <c r="W119" s="386" t="e">
        <f>IF('Non-Salary'!#REF!="","",#REF!&amp;" - "&amp;'Non-Salary'!#REF!)</f>
        <v>#REF!</v>
      </c>
      <c r="X119" s="386" t="e">
        <f>IF('Non-Salary'!#REF!="","",#REF!&amp;" - "&amp;'Non-Salary'!#REF!)</f>
        <v>#REF!</v>
      </c>
      <c r="Y119" s="386" t="e">
        <f>IF('Non-Salary'!#REF!="","",#REF!&amp;" - "&amp;'Non-Salary'!#REF!)</f>
        <v>#REF!</v>
      </c>
      <c r="Z119" s="386" t="e">
        <f>IF('Non-Salary'!#REF!="","",#REF!&amp;" - "&amp;'Non-Salary'!#REF!)</f>
        <v>#REF!</v>
      </c>
      <c r="AA119" s="386" t="e">
        <f>IF('Non-Salary'!#REF!="","",#REF!&amp;" - "&amp;'Non-Salary'!#REF!)</f>
        <v>#REF!</v>
      </c>
      <c r="AB119" s="386" t="e">
        <f>IF('Non-Salary'!#REF!="","",#REF!&amp;" - "&amp;'Non-Salary'!#REF!)</f>
        <v>#REF!</v>
      </c>
      <c r="AC119" s="386" t="e">
        <f>IF('Non-Salary'!#REF!="","",#REF!&amp;" - "&amp;'Non-Salary'!#REF!)</f>
        <v>#REF!</v>
      </c>
      <c r="AD119" s="386" t="e">
        <f>IF('Non-Salary'!#REF!="","",#REF!&amp;" - "&amp;'Non-Salary'!#REF!)</f>
        <v>#REF!</v>
      </c>
      <c r="AE119" s="386" t="e">
        <f>IF('Non-Salary'!#REF!="","",#REF!&amp;" - "&amp;'Non-Salary'!#REF!)</f>
        <v>#REF!</v>
      </c>
      <c r="AF119" s="386" t="e">
        <f>IF('Non-Salary'!#REF!="","",#REF!&amp;" - "&amp;'Non-Salary'!#REF!)</f>
        <v>#REF!</v>
      </c>
      <c r="AG119" s="386" t="e">
        <f>IF('Non-Salary'!#REF!="","",#REF!&amp;" - "&amp;'Non-Salary'!#REF!)</f>
        <v>#REF!</v>
      </c>
      <c r="AH119" s="386" t="e">
        <f>IF('Non-Salary'!#REF!="","",#REF!&amp;" - "&amp;'Non-Salary'!#REF!)</f>
        <v>#REF!</v>
      </c>
      <c r="AI119" s="386" t="e">
        <f>IF('Non-Salary'!#REF!="","",#REF!&amp;" - "&amp;'Non-Salary'!#REF!)</f>
        <v>#REF!</v>
      </c>
      <c r="AJ119" s="386" t="e">
        <f>IF('Non-Salary'!#REF!="","",#REF!&amp;" - "&amp;'Non-Salary'!#REF!)</f>
        <v>#REF!</v>
      </c>
      <c r="AK119" s="386" t="e">
        <f>IF('Non-Salary'!#REF!="","",#REF!&amp;" - "&amp;'Non-Salary'!#REF!)</f>
        <v>#REF!</v>
      </c>
      <c r="AL119" s="386" t="e">
        <f>IF('Non-Salary'!#REF!="","",#REF!&amp;" - "&amp;'Non-Salary'!#REF!)</f>
        <v>#REF!</v>
      </c>
      <c r="AM119" s="386" t="e">
        <f>IF('Non-Salary'!#REF!="","",#REF!&amp;" - "&amp;'Non-Salary'!#REF!)</f>
        <v>#REF!</v>
      </c>
      <c r="AN119" s="385" t="e">
        <f>IF('Non-Salary'!#REF!="","",#REF!&amp;" - "&amp;'Non-Salary'!#REF!)</f>
        <v>#REF!</v>
      </c>
      <c r="AO119" s="386" t="e">
        <f>IF('Non-Salary'!#REF!="","",#REF!&amp;" - "&amp;'Non-Salary'!#REF!)</f>
        <v>#REF!</v>
      </c>
      <c r="AP119" s="385" t="e">
        <f>IF('Non-Salary'!#REF!="","",#REF!&amp;" - "&amp;'Non-Salary'!#REF!)</f>
        <v>#REF!</v>
      </c>
      <c r="AQ119" s="386" t="e">
        <f>IF('Non-Salary'!#REF!="","",#REF!&amp;" - "&amp;'Non-Salary'!#REF!)</f>
        <v>#REF!</v>
      </c>
      <c r="AR119" s="386" t="e">
        <f>IF('Non-Salary'!#REF!="","",#REF!&amp;" - "&amp;'Non-Salary'!#REF!)</f>
        <v>#REF!</v>
      </c>
      <c r="AS119" s="386" t="e">
        <f>IF('Non-Salary'!#REF!="","",#REF!&amp;" - "&amp;'Non-Salary'!#REF!)</f>
        <v>#REF!</v>
      </c>
      <c r="AT119" s="387" t="e">
        <f>IF('Non-Salary'!#REF!="","",#REF!&amp;" - "&amp;'Non-Salary'!#REF!)</f>
        <v>#REF!</v>
      </c>
      <c r="AU119" s="43"/>
      <c r="AV119" s="394" t="e">
        <f>IF('Non-Salary'!#REF!="","",#REF!&amp;" - "&amp;'Non-Salary'!#REF!)</f>
        <v>#REF!</v>
      </c>
      <c r="AW119" s="395" t="e">
        <f>IF('Non-Salary'!#REF!="","",#REF!&amp;" - "&amp;'Non-Salary'!#REF!)</f>
        <v>#REF!</v>
      </c>
    </row>
    <row r="120" spans="1:49" outlineLevel="1">
      <c r="A120" s="228"/>
      <c r="B120" s="19" t="e">
        <f>IF(OR(I120="",I120="HS"),'Non-Salary'!#REF!,Assumptions!#REF!)</f>
        <v>#REF!</v>
      </c>
      <c r="C120" s="19" t="str">
        <f>IF(K120="","",VLOOKUP(K120,#REF!,2,FALSE))</f>
        <v/>
      </c>
      <c r="D120" s="20" t="str">
        <f>IF(K120="","",VLOOKUP(K120,#REF!,3,FALSE))</f>
        <v/>
      </c>
      <c r="E120" s="20"/>
      <c r="F120" s="20" t="s">
        <v>41</v>
      </c>
      <c r="G120" s="56" t="str">
        <f>IF(J120="","",VLOOKUP(J120,#REF!,2,FALSE))</f>
        <v/>
      </c>
      <c r="H120" s="869"/>
      <c r="I120" s="317"/>
      <c r="J120" s="154"/>
      <c r="K120" s="374"/>
      <c r="L120" s="164"/>
      <c r="M120" s="229"/>
      <c r="N120" s="9"/>
      <c r="O120" s="290"/>
      <c r="P120" s="291"/>
      <c r="Q120" s="291"/>
      <c r="R120" s="291"/>
      <c r="S120" s="291"/>
      <c r="T120" s="384" t="e">
        <f>IF('Non-Salary'!#REF!="","",#REF!&amp;" - "&amp;'Non-Salary'!#REF!)</f>
        <v>#REF!</v>
      </c>
      <c r="U120" s="385" t="e">
        <f>IF('Non-Salary'!#REF!="","",#REF!&amp;" - "&amp;'Non-Salary'!#REF!)</f>
        <v>#REF!</v>
      </c>
      <c r="V120" s="385" t="e">
        <f>IF('Non-Salary'!#REF!="","",#REF!&amp;" - "&amp;'Non-Salary'!#REF!)</f>
        <v>#REF!</v>
      </c>
      <c r="W120" s="386" t="e">
        <f>IF('Non-Salary'!#REF!="","",#REF!&amp;" - "&amp;'Non-Salary'!#REF!)</f>
        <v>#REF!</v>
      </c>
      <c r="X120" s="386" t="e">
        <f>IF('Non-Salary'!#REF!="","",#REF!&amp;" - "&amp;'Non-Salary'!#REF!)</f>
        <v>#REF!</v>
      </c>
      <c r="Y120" s="386" t="e">
        <f>IF('Non-Salary'!#REF!="","",#REF!&amp;" - "&amp;'Non-Salary'!#REF!)</f>
        <v>#REF!</v>
      </c>
      <c r="Z120" s="386" t="e">
        <f>IF('Non-Salary'!#REF!="","",#REF!&amp;" - "&amp;'Non-Salary'!#REF!)</f>
        <v>#REF!</v>
      </c>
      <c r="AA120" s="386" t="e">
        <f>IF('Non-Salary'!#REF!="","",#REF!&amp;" - "&amp;'Non-Salary'!#REF!)</f>
        <v>#REF!</v>
      </c>
      <c r="AB120" s="386" t="e">
        <f>IF('Non-Salary'!#REF!="","",#REF!&amp;" - "&amp;'Non-Salary'!#REF!)</f>
        <v>#REF!</v>
      </c>
      <c r="AC120" s="386" t="e">
        <f>IF('Non-Salary'!#REF!="","",#REF!&amp;" - "&amp;'Non-Salary'!#REF!)</f>
        <v>#REF!</v>
      </c>
      <c r="AD120" s="386" t="e">
        <f>IF('Non-Salary'!#REF!="","",#REF!&amp;" - "&amp;'Non-Salary'!#REF!)</f>
        <v>#REF!</v>
      </c>
      <c r="AE120" s="386" t="e">
        <f>IF('Non-Salary'!#REF!="","",#REF!&amp;" - "&amp;'Non-Salary'!#REF!)</f>
        <v>#REF!</v>
      </c>
      <c r="AF120" s="386" t="e">
        <f>IF('Non-Salary'!#REF!="","",#REF!&amp;" - "&amp;'Non-Salary'!#REF!)</f>
        <v>#REF!</v>
      </c>
      <c r="AG120" s="386" t="e">
        <f>IF('Non-Salary'!#REF!="","",#REF!&amp;" - "&amp;'Non-Salary'!#REF!)</f>
        <v>#REF!</v>
      </c>
      <c r="AH120" s="386" t="e">
        <f>IF('Non-Salary'!#REF!="","",#REF!&amp;" - "&amp;'Non-Salary'!#REF!)</f>
        <v>#REF!</v>
      </c>
      <c r="AI120" s="386" t="e">
        <f>IF('Non-Salary'!#REF!="","",#REF!&amp;" - "&amp;'Non-Salary'!#REF!)</f>
        <v>#REF!</v>
      </c>
      <c r="AJ120" s="386" t="e">
        <f>IF('Non-Salary'!#REF!="","",#REF!&amp;" - "&amp;'Non-Salary'!#REF!)</f>
        <v>#REF!</v>
      </c>
      <c r="AK120" s="386" t="e">
        <f>IF('Non-Salary'!#REF!="","",#REF!&amp;" - "&amp;'Non-Salary'!#REF!)</f>
        <v>#REF!</v>
      </c>
      <c r="AL120" s="386" t="e">
        <f>IF('Non-Salary'!#REF!="","",#REF!&amp;" - "&amp;'Non-Salary'!#REF!)</f>
        <v>#REF!</v>
      </c>
      <c r="AM120" s="386" t="e">
        <f>IF('Non-Salary'!#REF!="","",#REF!&amp;" - "&amp;'Non-Salary'!#REF!)</f>
        <v>#REF!</v>
      </c>
      <c r="AN120" s="385" t="e">
        <f>IF('Non-Salary'!#REF!="","",#REF!&amp;" - "&amp;'Non-Salary'!#REF!)</f>
        <v>#REF!</v>
      </c>
      <c r="AO120" s="386" t="e">
        <f>IF('Non-Salary'!#REF!="","",#REF!&amp;" - "&amp;'Non-Salary'!#REF!)</f>
        <v>#REF!</v>
      </c>
      <c r="AP120" s="385" t="e">
        <f>IF('Non-Salary'!#REF!="","",#REF!&amp;" - "&amp;'Non-Salary'!#REF!)</f>
        <v>#REF!</v>
      </c>
      <c r="AQ120" s="386" t="e">
        <f>IF('Non-Salary'!#REF!="","",#REF!&amp;" - "&amp;'Non-Salary'!#REF!)</f>
        <v>#REF!</v>
      </c>
      <c r="AR120" s="386" t="e">
        <f>IF('Non-Salary'!#REF!="","",#REF!&amp;" - "&amp;'Non-Salary'!#REF!)</f>
        <v>#REF!</v>
      </c>
      <c r="AS120" s="386" t="e">
        <f>IF('Non-Salary'!#REF!="","",#REF!&amp;" - "&amp;'Non-Salary'!#REF!)</f>
        <v>#REF!</v>
      </c>
      <c r="AT120" s="387" t="e">
        <f>IF('Non-Salary'!#REF!="","",#REF!&amp;" - "&amp;'Non-Salary'!#REF!)</f>
        <v>#REF!</v>
      </c>
      <c r="AU120" s="43"/>
      <c r="AV120" s="394" t="e">
        <f>IF('Non-Salary'!#REF!="","",#REF!&amp;" - "&amp;'Non-Salary'!#REF!)</f>
        <v>#REF!</v>
      </c>
      <c r="AW120" s="395" t="e">
        <f>IF('Non-Salary'!#REF!="","",#REF!&amp;" - "&amp;'Non-Salary'!#REF!)</f>
        <v>#REF!</v>
      </c>
    </row>
    <row r="121" spans="1:49" outlineLevel="1">
      <c r="A121" s="228"/>
      <c r="B121" s="19" t="e">
        <f>IF(OR(I121="",I121="HS"),'Non-Salary'!#REF!,Assumptions!#REF!)</f>
        <v>#REF!</v>
      </c>
      <c r="C121" s="19" t="str">
        <f>IF(K121="","",VLOOKUP(K121,#REF!,2,FALSE))</f>
        <v/>
      </c>
      <c r="D121" s="20" t="str">
        <f>IF(K121="","",VLOOKUP(K121,#REF!,3,FALSE))</f>
        <v/>
      </c>
      <c r="E121" s="20"/>
      <c r="F121" s="20" t="s">
        <v>41</v>
      </c>
      <c r="G121" s="56" t="str">
        <f>IF(J121="","",VLOOKUP(J121,#REF!,2,FALSE))</f>
        <v/>
      </c>
      <c r="H121" s="869"/>
      <c r="I121" s="317"/>
      <c r="J121" s="154"/>
      <c r="K121" s="374"/>
      <c r="L121" s="164"/>
      <c r="M121" s="229"/>
      <c r="N121" s="9"/>
      <c r="O121" s="290"/>
      <c r="P121" s="291"/>
      <c r="Q121" s="291"/>
      <c r="R121" s="291"/>
      <c r="S121" s="291"/>
      <c r="T121" s="384" t="e">
        <f>IF('Non-Salary'!#REF!="","",#REF!&amp;" - "&amp;'Non-Salary'!#REF!)</f>
        <v>#REF!</v>
      </c>
      <c r="U121" s="385" t="e">
        <f>IF('Non-Salary'!#REF!="","",#REF!&amp;" - "&amp;'Non-Salary'!#REF!)</f>
        <v>#REF!</v>
      </c>
      <c r="V121" s="385" t="e">
        <f>IF('Non-Salary'!#REF!="","",#REF!&amp;" - "&amp;'Non-Salary'!#REF!)</f>
        <v>#REF!</v>
      </c>
      <c r="W121" s="386" t="e">
        <f>IF('Non-Salary'!#REF!="","",#REF!&amp;" - "&amp;'Non-Salary'!#REF!)</f>
        <v>#REF!</v>
      </c>
      <c r="X121" s="386" t="e">
        <f>IF('Non-Salary'!#REF!="","",#REF!&amp;" - "&amp;'Non-Salary'!#REF!)</f>
        <v>#REF!</v>
      </c>
      <c r="Y121" s="386" t="e">
        <f>IF('Non-Salary'!#REF!="","",#REF!&amp;" - "&amp;'Non-Salary'!#REF!)</f>
        <v>#REF!</v>
      </c>
      <c r="Z121" s="386" t="e">
        <f>IF('Non-Salary'!#REF!="","",#REF!&amp;" - "&amp;'Non-Salary'!#REF!)</f>
        <v>#REF!</v>
      </c>
      <c r="AA121" s="386" t="e">
        <f>IF('Non-Salary'!#REF!="","",#REF!&amp;" - "&amp;'Non-Salary'!#REF!)</f>
        <v>#REF!</v>
      </c>
      <c r="AB121" s="386" t="e">
        <f>IF('Non-Salary'!#REF!="","",#REF!&amp;" - "&amp;'Non-Salary'!#REF!)</f>
        <v>#REF!</v>
      </c>
      <c r="AC121" s="386" t="e">
        <f>IF('Non-Salary'!#REF!="","",#REF!&amp;" - "&amp;'Non-Salary'!#REF!)</f>
        <v>#REF!</v>
      </c>
      <c r="AD121" s="386" t="e">
        <f>IF('Non-Salary'!#REF!="","",#REF!&amp;" - "&amp;'Non-Salary'!#REF!)</f>
        <v>#REF!</v>
      </c>
      <c r="AE121" s="386" t="e">
        <f>IF('Non-Salary'!#REF!="","",#REF!&amp;" - "&amp;'Non-Salary'!#REF!)</f>
        <v>#REF!</v>
      </c>
      <c r="AF121" s="386" t="e">
        <f>IF('Non-Salary'!#REF!="","",#REF!&amp;" - "&amp;'Non-Salary'!#REF!)</f>
        <v>#REF!</v>
      </c>
      <c r="AG121" s="386" t="e">
        <f>IF('Non-Salary'!#REF!="","",#REF!&amp;" - "&amp;'Non-Salary'!#REF!)</f>
        <v>#REF!</v>
      </c>
      <c r="AH121" s="386" t="e">
        <f>IF('Non-Salary'!#REF!="","",#REF!&amp;" - "&amp;'Non-Salary'!#REF!)</f>
        <v>#REF!</v>
      </c>
      <c r="AI121" s="386" t="e">
        <f>IF('Non-Salary'!#REF!="","",#REF!&amp;" - "&amp;'Non-Salary'!#REF!)</f>
        <v>#REF!</v>
      </c>
      <c r="AJ121" s="386" t="e">
        <f>IF('Non-Salary'!#REF!="","",#REF!&amp;" - "&amp;'Non-Salary'!#REF!)</f>
        <v>#REF!</v>
      </c>
      <c r="AK121" s="386" t="e">
        <f>IF('Non-Salary'!#REF!="","",#REF!&amp;" - "&amp;'Non-Salary'!#REF!)</f>
        <v>#REF!</v>
      </c>
      <c r="AL121" s="386" t="e">
        <f>IF('Non-Salary'!#REF!="","",#REF!&amp;" - "&amp;'Non-Salary'!#REF!)</f>
        <v>#REF!</v>
      </c>
      <c r="AM121" s="386" t="e">
        <f>IF('Non-Salary'!#REF!="","",#REF!&amp;" - "&amp;'Non-Salary'!#REF!)</f>
        <v>#REF!</v>
      </c>
      <c r="AN121" s="385" t="e">
        <f>IF('Non-Salary'!#REF!="","",#REF!&amp;" - "&amp;'Non-Salary'!#REF!)</f>
        <v>#REF!</v>
      </c>
      <c r="AO121" s="386" t="e">
        <f>IF('Non-Salary'!#REF!="","",#REF!&amp;" - "&amp;'Non-Salary'!#REF!)</f>
        <v>#REF!</v>
      </c>
      <c r="AP121" s="385" t="e">
        <f>IF('Non-Salary'!#REF!="","",#REF!&amp;" - "&amp;'Non-Salary'!#REF!)</f>
        <v>#REF!</v>
      </c>
      <c r="AQ121" s="386" t="e">
        <f>IF('Non-Salary'!#REF!="","",#REF!&amp;" - "&amp;'Non-Salary'!#REF!)</f>
        <v>#REF!</v>
      </c>
      <c r="AR121" s="386" t="e">
        <f>IF('Non-Salary'!#REF!="","",#REF!&amp;" - "&amp;'Non-Salary'!#REF!)</f>
        <v>#REF!</v>
      </c>
      <c r="AS121" s="386" t="e">
        <f>IF('Non-Salary'!#REF!="","",#REF!&amp;" - "&amp;'Non-Salary'!#REF!)</f>
        <v>#REF!</v>
      </c>
      <c r="AT121" s="387" t="e">
        <f>IF('Non-Salary'!#REF!="","",#REF!&amp;" - "&amp;'Non-Salary'!#REF!)</f>
        <v>#REF!</v>
      </c>
      <c r="AU121" s="43"/>
      <c r="AV121" s="394" t="e">
        <f>IF('Non-Salary'!#REF!="","",#REF!&amp;" - "&amp;'Non-Salary'!#REF!)</f>
        <v>#REF!</v>
      </c>
      <c r="AW121" s="395" t="e">
        <f>IF('Non-Salary'!#REF!="","",#REF!&amp;" - "&amp;'Non-Salary'!#REF!)</f>
        <v>#REF!</v>
      </c>
    </row>
    <row r="122" spans="1:49" outlineLevel="1">
      <c r="A122" s="228"/>
      <c r="B122" s="19" t="e">
        <f>IF(OR(I122="",I122="HS"),'Non-Salary'!#REF!,Assumptions!#REF!)</f>
        <v>#REF!</v>
      </c>
      <c r="C122" s="19" t="str">
        <f>IF(K122="","",VLOOKUP(K122,#REF!,2,FALSE))</f>
        <v/>
      </c>
      <c r="D122" s="20" t="str">
        <f>IF(K122="","",VLOOKUP(K122,#REF!,3,FALSE))</f>
        <v/>
      </c>
      <c r="E122" s="20"/>
      <c r="F122" s="20" t="s">
        <v>41</v>
      </c>
      <c r="G122" s="56" t="str">
        <f>IF(J122="","",VLOOKUP(J122,#REF!,2,FALSE))</f>
        <v/>
      </c>
      <c r="H122" s="869"/>
      <c r="I122" s="317"/>
      <c r="J122" s="154"/>
      <c r="K122" s="374"/>
      <c r="L122" s="164"/>
      <c r="M122" s="229"/>
      <c r="N122" s="9"/>
      <c r="O122" s="290"/>
      <c r="P122" s="291"/>
      <c r="Q122" s="291"/>
      <c r="R122" s="291"/>
      <c r="S122" s="291"/>
      <c r="T122" s="384" t="e">
        <f>IF('Non-Salary'!#REF!="","",#REF!&amp;" - "&amp;'Non-Salary'!#REF!)</f>
        <v>#REF!</v>
      </c>
      <c r="U122" s="385" t="e">
        <f>IF('Non-Salary'!#REF!="","",#REF!&amp;" - "&amp;'Non-Salary'!#REF!)</f>
        <v>#REF!</v>
      </c>
      <c r="V122" s="385" t="e">
        <f>IF('Non-Salary'!#REF!="","",#REF!&amp;" - "&amp;'Non-Salary'!#REF!)</f>
        <v>#REF!</v>
      </c>
      <c r="W122" s="386" t="e">
        <f>IF('Non-Salary'!#REF!="","",#REF!&amp;" - "&amp;'Non-Salary'!#REF!)</f>
        <v>#REF!</v>
      </c>
      <c r="X122" s="386" t="e">
        <f>IF('Non-Salary'!#REF!="","",#REF!&amp;" - "&amp;'Non-Salary'!#REF!)</f>
        <v>#REF!</v>
      </c>
      <c r="Y122" s="386" t="e">
        <f>IF('Non-Salary'!#REF!="","",#REF!&amp;" - "&amp;'Non-Salary'!#REF!)</f>
        <v>#REF!</v>
      </c>
      <c r="Z122" s="386" t="e">
        <f>IF('Non-Salary'!#REF!="","",#REF!&amp;" - "&amp;'Non-Salary'!#REF!)</f>
        <v>#REF!</v>
      </c>
      <c r="AA122" s="386" t="e">
        <f>IF('Non-Salary'!#REF!="","",#REF!&amp;" - "&amp;'Non-Salary'!#REF!)</f>
        <v>#REF!</v>
      </c>
      <c r="AB122" s="386" t="e">
        <f>IF('Non-Salary'!#REF!="","",#REF!&amp;" - "&amp;'Non-Salary'!#REF!)</f>
        <v>#REF!</v>
      </c>
      <c r="AC122" s="386" t="e">
        <f>IF('Non-Salary'!#REF!="","",#REF!&amp;" - "&amp;'Non-Salary'!#REF!)</f>
        <v>#REF!</v>
      </c>
      <c r="AD122" s="386" t="e">
        <f>IF('Non-Salary'!#REF!="","",#REF!&amp;" - "&amp;'Non-Salary'!#REF!)</f>
        <v>#REF!</v>
      </c>
      <c r="AE122" s="386" t="e">
        <f>IF('Non-Salary'!#REF!="","",#REF!&amp;" - "&amp;'Non-Salary'!#REF!)</f>
        <v>#REF!</v>
      </c>
      <c r="AF122" s="386" t="e">
        <f>IF('Non-Salary'!#REF!="","",#REF!&amp;" - "&amp;'Non-Salary'!#REF!)</f>
        <v>#REF!</v>
      </c>
      <c r="AG122" s="386" t="e">
        <f>IF('Non-Salary'!#REF!="","",#REF!&amp;" - "&amp;'Non-Salary'!#REF!)</f>
        <v>#REF!</v>
      </c>
      <c r="AH122" s="386" t="e">
        <f>IF('Non-Salary'!#REF!="","",#REF!&amp;" - "&amp;'Non-Salary'!#REF!)</f>
        <v>#REF!</v>
      </c>
      <c r="AI122" s="386" t="e">
        <f>IF('Non-Salary'!#REF!="","",#REF!&amp;" - "&amp;'Non-Salary'!#REF!)</f>
        <v>#REF!</v>
      </c>
      <c r="AJ122" s="386" t="e">
        <f>IF('Non-Salary'!#REF!="","",#REF!&amp;" - "&amp;'Non-Salary'!#REF!)</f>
        <v>#REF!</v>
      </c>
      <c r="AK122" s="386" t="e">
        <f>IF('Non-Salary'!#REF!="","",#REF!&amp;" - "&amp;'Non-Salary'!#REF!)</f>
        <v>#REF!</v>
      </c>
      <c r="AL122" s="386" t="e">
        <f>IF('Non-Salary'!#REF!="","",#REF!&amp;" - "&amp;'Non-Salary'!#REF!)</f>
        <v>#REF!</v>
      </c>
      <c r="AM122" s="386" t="e">
        <f>IF('Non-Salary'!#REF!="","",#REF!&amp;" - "&amp;'Non-Salary'!#REF!)</f>
        <v>#REF!</v>
      </c>
      <c r="AN122" s="385" t="e">
        <f>IF('Non-Salary'!#REF!="","",#REF!&amp;" - "&amp;'Non-Salary'!#REF!)</f>
        <v>#REF!</v>
      </c>
      <c r="AO122" s="386" t="e">
        <f>IF('Non-Salary'!#REF!="","",#REF!&amp;" - "&amp;'Non-Salary'!#REF!)</f>
        <v>#REF!</v>
      </c>
      <c r="AP122" s="385" t="e">
        <f>IF('Non-Salary'!#REF!="","",#REF!&amp;" - "&amp;'Non-Salary'!#REF!)</f>
        <v>#REF!</v>
      </c>
      <c r="AQ122" s="386" t="e">
        <f>IF('Non-Salary'!#REF!="","",#REF!&amp;" - "&amp;'Non-Salary'!#REF!)</f>
        <v>#REF!</v>
      </c>
      <c r="AR122" s="386" t="e">
        <f>IF('Non-Salary'!#REF!="","",#REF!&amp;" - "&amp;'Non-Salary'!#REF!)</f>
        <v>#REF!</v>
      </c>
      <c r="AS122" s="386" t="e">
        <f>IF('Non-Salary'!#REF!="","",#REF!&amp;" - "&amp;'Non-Salary'!#REF!)</f>
        <v>#REF!</v>
      </c>
      <c r="AT122" s="387" t="e">
        <f>IF('Non-Salary'!#REF!="","",#REF!&amp;" - "&amp;'Non-Salary'!#REF!)</f>
        <v>#REF!</v>
      </c>
      <c r="AU122" s="43"/>
      <c r="AV122" s="394" t="e">
        <f>IF('Non-Salary'!#REF!="","",#REF!&amp;" - "&amp;'Non-Salary'!#REF!)</f>
        <v>#REF!</v>
      </c>
      <c r="AW122" s="395" t="e">
        <f>IF('Non-Salary'!#REF!="","",#REF!&amp;" - "&amp;'Non-Salary'!#REF!)</f>
        <v>#REF!</v>
      </c>
    </row>
    <row r="123" spans="1:49" outlineLevel="1">
      <c r="A123" s="228"/>
      <c r="B123" s="19" t="e">
        <f>IF(OR(I123="",I123="HS"),'Non-Salary'!#REF!,Assumptions!#REF!)</f>
        <v>#REF!</v>
      </c>
      <c r="C123" s="19" t="str">
        <f>IF(K123="","",VLOOKUP(K123,#REF!,2,FALSE))</f>
        <v/>
      </c>
      <c r="D123" s="20" t="str">
        <f>IF(K123="","",VLOOKUP(K123,#REF!,3,FALSE))</f>
        <v/>
      </c>
      <c r="E123" s="20"/>
      <c r="F123" s="20" t="s">
        <v>41</v>
      </c>
      <c r="G123" s="56" t="str">
        <f>IF(J123="","",VLOOKUP(J123,#REF!,2,FALSE))</f>
        <v/>
      </c>
      <c r="H123" s="869"/>
      <c r="I123" s="317"/>
      <c r="J123" s="154"/>
      <c r="K123" s="374"/>
      <c r="L123" s="164"/>
      <c r="M123" s="229"/>
      <c r="N123" s="9"/>
      <c r="O123" s="290"/>
      <c r="P123" s="291"/>
      <c r="Q123" s="291"/>
      <c r="R123" s="291"/>
      <c r="S123" s="291"/>
      <c r="T123" s="384" t="e">
        <f>IF('Non-Salary'!#REF!="","",#REF!&amp;" - "&amp;'Non-Salary'!#REF!)</f>
        <v>#REF!</v>
      </c>
      <c r="U123" s="385" t="e">
        <f>IF('Non-Salary'!#REF!="","",#REF!&amp;" - "&amp;'Non-Salary'!#REF!)</f>
        <v>#REF!</v>
      </c>
      <c r="V123" s="385" t="e">
        <f>IF('Non-Salary'!#REF!="","",#REF!&amp;" - "&amp;'Non-Salary'!#REF!)</f>
        <v>#REF!</v>
      </c>
      <c r="W123" s="386" t="e">
        <f>IF('Non-Salary'!#REF!="","",#REF!&amp;" - "&amp;'Non-Salary'!#REF!)</f>
        <v>#REF!</v>
      </c>
      <c r="X123" s="386" t="e">
        <f>IF('Non-Salary'!#REF!="","",#REF!&amp;" - "&amp;'Non-Salary'!#REF!)</f>
        <v>#REF!</v>
      </c>
      <c r="Y123" s="386" t="e">
        <f>IF('Non-Salary'!#REF!="","",#REF!&amp;" - "&amp;'Non-Salary'!#REF!)</f>
        <v>#REF!</v>
      </c>
      <c r="Z123" s="386" t="e">
        <f>IF('Non-Salary'!#REF!="","",#REF!&amp;" - "&amp;'Non-Salary'!#REF!)</f>
        <v>#REF!</v>
      </c>
      <c r="AA123" s="386" t="e">
        <f>IF('Non-Salary'!#REF!="","",#REF!&amp;" - "&amp;'Non-Salary'!#REF!)</f>
        <v>#REF!</v>
      </c>
      <c r="AB123" s="386" t="e">
        <f>IF('Non-Salary'!#REF!="","",#REF!&amp;" - "&amp;'Non-Salary'!#REF!)</f>
        <v>#REF!</v>
      </c>
      <c r="AC123" s="386" t="e">
        <f>IF('Non-Salary'!#REF!="","",#REF!&amp;" - "&amp;'Non-Salary'!#REF!)</f>
        <v>#REF!</v>
      </c>
      <c r="AD123" s="386" t="e">
        <f>IF('Non-Salary'!#REF!="","",#REF!&amp;" - "&amp;'Non-Salary'!#REF!)</f>
        <v>#REF!</v>
      </c>
      <c r="AE123" s="386" t="e">
        <f>IF('Non-Salary'!#REF!="","",#REF!&amp;" - "&amp;'Non-Salary'!#REF!)</f>
        <v>#REF!</v>
      </c>
      <c r="AF123" s="386" t="e">
        <f>IF('Non-Salary'!#REF!="","",#REF!&amp;" - "&amp;'Non-Salary'!#REF!)</f>
        <v>#REF!</v>
      </c>
      <c r="AG123" s="386" t="e">
        <f>IF('Non-Salary'!#REF!="","",#REF!&amp;" - "&amp;'Non-Salary'!#REF!)</f>
        <v>#REF!</v>
      </c>
      <c r="AH123" s="386" t="e">
        <f>IF('Non-Salary'!#REF!="","",#REF!&amp;" - "&amp;'Non-Salary'!#REF!)</f>
        <v>#REF!</v>
      </c>
      <c r="AI123" s="386" t="e">
        <f>IF('Non-Salary'!#REF!="","",#REF!&amp;" - "&amp;'Non-Salary'!#REF!)</f>
        <v>#REF!</v>
      </c>
      <c r="AJ123" s="386" t="e">
        <f>IF('Non-Salary'!#REF!="","",#REF!&amp;" - "&amp;'Non-Salary'!#REF!)</f>
        <v>#REF!</v>
      </c>
      <c r="AK123" s="386" t="e">
        <f>IF('Non-Salary'!#REF!="","",#REF!&amp;" - "&amp;'Non-Salary'!#REF!)</f>
        <v>#REF!</v>
      </c>
      <c r="AL123" s="386" t="e">
        <f>IF('Non-Salary'!#REF!="","",#REF!&amp;" - "&amp;'Non-Salary'!#REF!)</f>
        <v>#REF!</v>
      </c>
      <c r="AM123" s="386" t="e">
        <f>IF('Non-Salary'!#REF!="","",#REF!&amp;" - "&amp;'Non-Salary'!#REF!)</f>
        <v>#REF!</v>
      </c>
      <c r="AN123" s="385" t="e">
        <f>IF('Non-Salary'!#REF!="","",#REF!&amp;" - "&amp;'Non-Salary'!#REF!)</f>
        <v>#REF!</v>
      </c>
      <c r="AO123" s="386" t="e">
        <f>IF('Non-Salary'!#REF!="","",#REF!&amp;" - "&amp;'Non-Salary'!#REF!)</f>
        <v>#REF!</v>
      </c>
      <c r="AP123" s="385" t="e">
        <f>IF('Non-Salary'!#REF!="","",#REF!&amp;" - "&amp;'Non-Salary'!#REF!)</f>
        <v>#REF!</v>
      </c>
      <c r="AQ123" s="386" t="e">
        <f>IF('Non-Salary'!#REF!="","",#REF!&amp;" - "&amp;'Non-Salary'!#REF!)</f>
        <v>#REF!</v>
      </c>
      <c r="AR123" s="386" t="e">
        <f>IF('Non-Salary'!#REF!="","",#REF!&amp;" - "&amp;'Non-Salary'!#REF!)</f>
        <v>#REF!</v>
      </c>
      <c r="AS123" s="386" t="e">
        <f>IF('Non-Salary'!#REF!="","",#REF!&amp;" - "&amp;'Non-Salary'!#REF!)</f>
        <v>#REF!</v>
      </c>
      <c r="AT123" s="387" t="e">
        <f>IF('Non-Salary'!#REF!="","",#REF!&amp;" - "&amp;'Non-Salary'!#REF!)</f>
        <v>#REF!</v>
      </c>
      <c r="AU123" s="43"/>
      <c r="AV123" s="394" t="e">
        <f>IF('Non-Salary'!#REF!="","",#REF!&amp;" - "&amp;'Non-Salary'!#REF!)</f>
        <v>#REF!</v>
      </c>
      <c r="AW123" s="395" t="e">
        <f>IF('Non-Salary'!#REF!="","",#REF!&amp;" - "&amp;'Non-Salary'!#REF!)</f>
        <v>#REF!</v>
      </c>
    </row>
    <row r="124" spans="1:49" outlineLevel="1">
      <c r="A124" s="228"/>
      <c r="B124" s="19" t="e">
        <f>IF(OR(I124="",I124="HS"),'Non-Salary'!#REF!,Assumptions!#REF!)</f>
        <v>#REF!</v>
      </c>
      <c r="C124" s="19" t="str">
        <f>IF(K124="","",VLOOKUP(K124,#REF!,2,FALSE))</f>
        <v/>
      </c>
      <c r="D124" s="20" t="str">
        <f>IF(K124="","",VLOOKUP(K124,#REF!,3,FALSE))</f>
        <v/>
      </c>
      <c r="E124" s="20"/>
      <c r="F124" s="20" t="s">
        <v>41</v>
      </c>
      <c r="G124" s="56" t="str">
        <f>IF(J124="","",VLOOKUP(J124,#REF!,2,FALSE))</f>
        <v/>
      </c>
      <c r="H124" s="869"/>
      <c r="I124" s="317"/>
      <c r="J124" s="154"/>
      <c r="K124" s="374"/>
      <c r="L124" s="164"/>
      <c r="M124" s="229"/>
      <c r="N124" s="9"/>
      <c r="O124" s="290"/>
      <c r="P124" s="291"/>
      <c r="Q124" s="291"/>
      <c r="R124" s="291"/>
      <c r="S124" s="291"/>
      <c r="T124" s="384" t="e">
        <f>IF('Non-Salary'!#REF!="","",#REF!&amp;" - "&amp;'Non-Salary'!#REF!)</f>
        <v>#REF!</v>
      </c>
      <c r="U124" s="385" t="e">
        <f>IF('Non-Salary'!#REF!="","",#REF!&amp;" - "&amp;'Non-Salary'!#REF!)</f>
        <v>#REF!</v>
      </c>
      <c r="V124" s="385" t="e">
        <f>IF('Non-Salary'!#REF!="","",#REF!&amp;" - "&amp;'Non-Salary'!#REF!)</f>
        <v>#REF!</v>
      </c>
      <c r="W124" s="386" t="e">
        <f>IF('Non-Salary'!#REF!="","",#REF!&amp;" - "&amp;'Non-Salary'!#REF!)</f>
        <v>#REF!</v>
      </c>
      <c r="X124" s="386" t="e">
        <f>IF('Non-Salary'!#REF!="","",#REF!&amp;" - "&amp;'Non-Salary'!#REF!)</f>
        <v>#REF!</v>
      </c>
      <c r="Y124" s="386" t="e">
        <f>IF('Non-Salary'!#REF!="","",#REF!&amp;" - "&amp;'Non-Salary'!#REF!)</f>
        <v>#REF!</v>
      </c>
      <c r="Z124" s="386" t="e">
        <f>IF('Non-Salary'!#REF!="","",#REF!&amp;" - "&amp;'Non-Salary'!#REF!)</f>
        <v>#REF!</v>
      </c>
      <c r="AA124" s="386" t="e">
        <f>IF('Non-Salary'!#REF!="","",#REF!&amp;" - "&amp;'Non-Salary'!#REF!)</f>
        <v>#REF!</v>
      </c>
      <c r="AB124" s="386" t="e">
        <f>IF('Non-Salary'!#REF!="","",#REF!&amp;" - "&amp;'Non-Salary'!#REF!)</f>
        <v>#REF!</v>
      </c>
      <c r="AC124" s="386" t="e">
        <f>IF('Non-Salary'!#REF!="","",#REF!&amp;" - "&amp;'Non-Salary'!#REF!)</f>
        <v>#REF!</v>
      </c>
      <c r="AD124" s="386" t="e">
        <f>IF('Non-Salary'!#REF!="","",#REF!&amp;" - "&amp;'Non-Salary'!#REF!)</f>
        <v>#REF!</v>
      </c>
      <c r="AE124" s="386" t="e">
        <f>IF('Non-Salary'!#REF!="","",#REF!&amp;" - "&amp;'Non-Salary'!#REF!)</f>
        <v>#REF!</v>
      </c>
      <c r="AF124" s="386" t="e">
        <f>IF('Non-Salary'!#REF!="","",#REF!&amp;" - "&amp;'Non-Salary'!#REF!)</f>
        <v>#REF!</v>
      </c>
      <c r="AG124" s="386" t="e">
        <f>IF('Non-Salary'!#REF!="","",#REF!&amp;" - "&amp;'Non-Salary'!#REF!)</f>
        <v>#REF!</v>
      </c>
      <c r="AH124" s="386" t="e">
        <f>IF('Non-Salary'!#REF!="","",#REF!&amp;" - "&amp;'Non-Salary'!#REF!)</f>
        <v>#REF!</v>
      </c>
      <c r="AI124" s="386" t="e">
        <f>IF('Non-Salary'!#REF!="","",#REF!&amp;" - "&amp;'Non-Salary'!#REF!)</f>
        <v>#REF!</v>
      </c>
      <c r="AJ124" s="386" t="e">
        <f>IF('Non-Salary'!#REF!="","",#REF!&amp;" - "&amp;'Non-Salary'!#REF!)</f>
        <v>#REF!</v>
      </c>
      <c r="AK124" s="386" t="e">
        <f>IF('Non-Salary'!#REF!="","",#REF!&amp;" - "&amp;'Non-Salary'!#REF!)</f>
        <v>#REF!</v>
      </c>
      <c r="AL124" s="386" t="e">
        <f>IF('Non-Salary'!#REF!="","",#REF!&amp;" - "&amp;'Non-Salary'!#REF!)</f>
        <v>#REF!</v>
      </c>
      <c r="AM124" s="386" t="e">
        <f>IF('Non-Salary'!#REF!="","",#REF!&amp;" - "&amp;'Non-Salary'!#REF!)</f>
        <v>#REF!</v>
      </c>
      <c r="AN124" s="385" t="e">
        <f>IF('Non-Salary'!#REF!="","",#REF!&amp;" - "&amp;'Non-Salary'!#REF!)</f>
        <v>#REF!</v>
      </c>
      <c r="AO124" s="386" t="e">
        <f>IF('Non-Salary'!#REF!="","",#REF!&amp;" - "&amp;'Non-Salary'!#REF!)</f>
        <v>#REF!</v>
      </c>
      <c r="AP124" s="385" t="e">
        <f>IF('Non-Salary'!#REF!="","",#REF!&amp;" - "&amp;'Non-Salary'!#REF!)</f>
        <v>#REF!</v>
      </c>
      <c r="AQ124" s="386" t="e">
        <f>IF('Non-Salary'!#REF!="","",#REF!&amp;" - "&amp;'Non-Salary'!#REF!)</f>
        <v>#REF!</v>
      </c>
      <c r="AR124" s="386" t="e">
        <f>IF('Non-Salary'!#REF!="","",#REF!&amp;" - "&amp;'Non-Salary'!#REF!)</f>
        <v>#REF!</v>
      </c>
      <c r="AS124" s="386" t="e">
        <f>IF('Non-Salary'!#REF!="","",#REF!&amp;" - "&amp;'Non-Salary'!#REF!)</f>
        <v>#REF!</v>
      </c>
      <c r="AT124" s="387" t="e">
        <f>IF('Non-Salary'!#REF!="","",#REF!&amp;" - "&amp;'Non-Salary'!#REF!)</f>
        <v>#REF!</v>
      </c>
      <c r="AU124" s="43"/>
      <c r="AV124" s="394" t="e">
        <f>IF('Non-Salary'!#REF!="","",#REF!&amp;" - "&amp;'Non-Salary'!#REF!)</f>
        <v>#REF!</v>
      </c>
      <c r="AW124" s="395" t="e">
        <f>IF('Non-Salary'!#REF!="","",#REF!&amp;" - "&amp;'Non-Salary'!#REF!)</f>
        <v>#REF!</v>
      </c>
    </row>
    <row r="125" spans="1:49" outlineLevel="1">
      <c r="A125" s="228"/>
      <c r="B125" s="19" t="e">
        <f>IF(OR(I125="",I125="HS"),'Non-Salary'!#REF!,Assumptions!#REF!)</f>
        <v>#REF!</v>
      </c>
      <c r="C125" s="19" t="str">
        <f>IF(K125="","",VLOOKUP(K125,#REF!,2,FALSE))</f>
        <v/>
      </c>
      <c r="D125" s="20" t="str">
        <f>IF(K125="","",VLOOKUP(K125,#REF!,3,FALSE))</f>
        <v/>
      </c>
      <c r="E125" s="20"/>
      <c r="F125" s="20" t="s">
        <v>41</v>
      </c>
      <c r="G125" s="56" t="str">
        <f>IF(J125="","",VLOOKUP(J125,#REF!,2,FALSE))</f>
        <v/>
      </c>
      <c r="H125" s="869"/>
      <c r="I125" s="317"/>
      <c r="J125" s="154"/>
      <c r="K125" s="374"/>
      <c r="L125" s="164"/>
      <c r="M125" s="229"/>
      <c r="N125" s="9"/>
      <c r="O125" s="290"/>
      <c r="P125" s="291"/>
      <c r="Q125" s="291"/>
      <c r="R125" s="291"/>
      <c r="S125" s="291"/>
      <c r="T125" s="384" t="e">
        <f>IF('Non-Salary'!#REF!="","",#REF!&amp;" - "&amp;'Non-Salary'!#REF!)</f>
        <v>#REF!</v>
      </c>
      <c r="U125" s="385" t="e">
        <f>IF('Non-Salary'!#REF!="","",#REF!&amp;" - "&amp;'Non-Salary'!#REF!)</f>
        <v>#REF!</v>
      </c>
      <c r="V125" s="385" t="e">
        <f>IF('Non-Salary'!#REF!="","",#REF!&amp;" - "&amp;'Non-Salary'!#REF!)</f>
        <v>#REF!</v>
      </c>
      <c r="W125" s="386" t="e">
        <f>IF('Non-Salary'!#REF!="","",#REF!&amp;" - "&amp;'Non-Salary'!#REF!)</f>
        <v>#REF!</v>
      </c>
      <c r="X125" s="386" t="e">
        <f>IF('Non-Salary'!#REF!="","",#REF!&amp;" - "&amp;'Non-Salary'!#REF!)</f>
        <v>#REF!</v>
      </c>
      <c r="Y125" s="386" t="e">
        <f>IF('Non-Salary'!#REF!="","",#REF!&amp;" - "&amp;'Non-Salary'!#REF!)</f>
        <v>#REF!</v>
      </c>
      <c r="Z125" s="386" t="e">
        <f>IF('Non-Salary'!#REF!="","",#REF!&amp;" - "&amp;'Non-Salary'!#REF!)</f>
        <v>#REF!</v>
      </c>
      <c r="AA125" s="386" t="e">
        <f>IF('Non-Salary'!#REF!="","",#REF!&amp;" - "&amp;'Non-Salary'!#REF!)</f>
        <v>#REF!</v>
      </c>
      <c r="AB125" s="386" t="e">
        <f>IF('Non-Salary'!#REF!="","",#REF!&amp;" - "&amp;'Non-Salary'!#REF!)</f>
        <v>#REF!</v>
      </c>
      <c r="AC125" s="386" t="e">
        <f>IF('Non-Salary'!#REF!="","",#REF!&amp;" - "&amp;'Non-Salary'!#REF!)</f>
        <v>#REF!</v>
      </c>
      <c r="AD125" s="386" t="e">
        <f>IF('Non-Salary'!#REF!="","",#REF!&amp;" - "&amp;'Non-Salary'!#REF!)</f>
        <v>#REF!</v>
      </c>
      <c r="AE125" s="386" t="e">
        <f>IF('Non-Salary'!#REF!="","",#REF!&amp;" - "&amp;'Non-Salary'!#REF!)</f>
        <v>#REF!</v>
      </c>
      <c r="AF125" s="386" t="e">
        <f>IF('Non-Salary'!#REF!="","",#REF!&amp;" - "&amp;'Non-Salary'!#REF!)</f>
        <v>#REF!</v>
      </c>
      <c r="AG125" s="386" t="e">
        <f>IF('Non-Salary'!#REF!="","",#REF!&amp;" - "&amp;'Non-Salary'!#REF!)</f>
        <v>#REF!</v>
      </c>
      <c r="AH125" s="386" t="e">
        <f>IF('Non-Salary'!#REF!="","",#REF!&amp;" - "&amp;'Non-Salary'!#REF!)</f>
        <v>#REF!</v>
      </c>
      <c r="AI125" s="386" t="e">
        <f>IF('Non-Salary'!#REF!="","",#REF!&amp;" - "&amp;'Non-Salary'!#REF!)</f>
        <v>#REF!</v>
      </c>
      <c r="AJ125" s="386" t="e">
        <f>IF('Non-Salary'!#REF!="","",#REF!&amp;" - "&amp;'Non-Salary'!#REF!)</f>
        <v>#REF!</v>
      </c>
      <c r="AK125" s="386" t="e">
        <f>IF('Non-Salary'!#REF!="","",#REF!&amp;" - "&amp;'Non-Salary'!#REF!)</f>
        <v>#REF!</v>
      </c>
      <c r="AL125" s="386" t="e">
        <f>IF('Non-Salary'!#REF!="","",#REF!&amp;" - "&amp;'Non-Salary'!#REF!)</f>
        <v>#REF!</v>
      </c>
      <c r="AM125" s="386" t="e">
        <f>IF('Non-Salary'!#REF!="","",#REF!&amp;" - "&amp;'Non-Salary'!#REF!)</f>
        <v>#REF!</v>
      </c>
      <c r="AN125" s="385" t="e">
        <f>IF('Non-Salary'!#REF!="","",#REF!&amp;" - "&amp;'Non-Salary'!#REF!)</f>
        <v>#REF!</v>
      </c>
      <c r="AO125" s="386" t="e">
        <f>IF('Non-Salary'!#REF!="","",#REF!&amp;" - "&amp;'Non-Salary'!#REF!)</f>
        <v>#REF!</v>
      </c>
      <c r="AP125" s="385" t="e">
        <f>IF('Non-Salary'!#REF!="","",#REF!&amp;" - "&amp;'Non-Salary'!#REF!)</f>
        <v>#REF!</v>
      </c>
      <c r="AQ125" s="386" t="e">
        <f>IF('Non-Salary'!#REF!="","",#REF!&amp;" - "&amp;'Non-Salary'!#REF!)</f>
        <v>#REF!</v>
      </c>
      <c r="AR125" s="386" t="e">
        <f>IF('Non-Salary'!#REF!="","",#REF!&amp;" - "&amp;'Non-Salary'!#REF!)</f>
        <v>#REF!</v>
      </c>
      <c r="AS125" s="386" t="e">
        <f>IF('Non-Salary'!#REF!="","",#REF!&amp;" - "&amp;'Non-Salary'!#REF!)</f>
        <v>#REF!</v>
      </c>
      <c r="AT125" s="387" t="e">
        <f>IF('Non-Salary'!#REF!="","",#REF!&amp;" - "&amp;'Non-Salary'!#REF!)</f>
        <v>#REF!</v>
      </c>
      <c r="AU125" s="43"/>
      <c r="AV125" s="394" t="e">
        <f>IF('Non-Salary'!#REF!="","",#REF!&amp;" - "&amp;'Non-Salary'!#REF!)</f>
        <v>#REF!</v>
      </c>
      <c r="AW125" s="395" t="e">
        <f>IF('Non-Salary'!#REF!="","",#REF!&amp;" - "&amp;'Non-Salary'!#REF!)</f>
        <v>#REF!</v>
      </c>
    </row>
    <row r="126" spans="1:49" outlineLevel="1">
      <c r="A126" s="228"/>
      <c r="B126" s="19" t="e">
        <f>IF(OR(I126="",I126="HS"),'Non-Salary'!#REF!,Assumptions!#REF!)</f>
        <v>#REF!</v>
      </c>
      <c r="C126" s="19" t="str">
        <f>IF(K126="","",VLOOKUP(K126,#REF!,2,FALSE))</f>
        <v/>
      </c>
      <c r="D126" s="20" t="str">
        <f>IF(K126="","",VLOOKUP(K126,#REF!,3,FALSE))</f>
        <v/>
      </c>
      <c r="E126" s="20"/>
      <c r="F126" s="20" t="s">
        <v>41</v>
      </c>
      <c r="G126" s="56" t="str">
        <f>IF(J126="","",VLOOKUP(J126,#REF!,2,FALSE))</f>
        <v/>
      </c>
      <c r="H126" s="869"/>
      <c r="I126" s="317"/>
      <c r="J126" s="154"/>
      <c r="K126" s="374"/>
      <c r="L126" s="164"/>
      <c r="M126" s="229"/>
      <c r="N126" s="9"/>
      <c r="O126" s="290"/>
      <c r="P126" s="291"/>
      <c r="Q126" s="291"/>
      <c r="R126" s="291"/>
      <c r="S126" s="291"/>
      <c r="T126" s="384" t="e">
        <f>IF('Non-Salary'!#REF!="","",#REF!&amp;" - "&amp;'Non-Salary'!#REF!)</f>
        <v>#REF!</v>
      </c>
      <c r="U126" s="385" t="e">
        <f>IF('Non-Salary'!#REF!="","",#REF!&amp;" - "&amp;'Non-Salary'!#REF!)</f>
        <v>#REF!</v>
      </c>
      <c r="V126" s="385" t="e">
        <f>IF('Non-Salary'!#REF!="","",#REF!&amp;" - "&amp;'Non-Salary'!#REF!)</f>
        <v>#REF!</v>
      </c>
      <c r="W126" s="386" t="e">
        <f>IF('Non-Salary'!#REF!="","",#REF!&amp;" - "&amp;'Non-Salary'!#REF!)</f>
        <v>#REF!</v>
      </c>
      <c r="X126" s="386" t="e">
        <f>IF('Non-Salary'!#REF!="","",#REF!&amp;" - "&amp;'Non-Salary'!#REF!)</f>
        <v>#REF!</v>
      </c>
      <c r="Y126" s="386" t="e">
        <f>IF('Non-Salary'!#REF!="","",#REF!&amp;" - "&amp;'Non-Salary'!#REF!)</f>
        <v>#REF!</v>
      </c>
      <c r="Z126" s="386" t="e">
        <f>IF('Non-Salary'!#REF!="","",#REF!&amp;" - "&amp;'Non-Salary'!#REF!)</f>
        <v>#REF!</v>
      </c>
      <c r="AA126" s="386" t="e">
        <f>IF('Non-Salary'!#REF!="","",#REF!&amp;" - "&amp;'Non-Salary'!#REF!)</f>
        <v>#REF!</v>
      </c>
      <c r="AB126" s="386" t="e">
        <f>IF('Non-Salary'!#REF!="","",#REF!&amp;" - "&amp;'Non-Salary'!#REF!)</f>
        <v>#REF!</v>
      </c>
      <c r="AC126" s="386" t="e">
        <f>IF('Non-Salary'!#REF!="","",#REF!&amp;" - "&amp;'Non-Salary'!#REF!)</f>
        <v>#REF!</v>
      </c>
      <c r="AD126" s="386" t="e">
        <f>IF('Non-Salary'!#REF!="","",#REF!&amp;" - "&amp;'Non-Salary'!#REF!)</f>
        <v>#REF!</v>
      </c>
      <c r="AE126" s="386" t="e">
        <f>IF('Non-Salary'!#REF!="","",#REF!&amp;" - "&amp;'Non-Salary'!#REF!)</f>
        <v>#REF!</v>
      </c>
      <c r="AF126" s="386" t="e">
        <f>IF('Non-Salary'!#REF!="","",#REF!&amp;" - "&amp;'Non-Salary'!#REF!)</f>
        <v>#REF!</v>
      </c>
      <c r="AG126" s="386" t="e">
        <f>IF('Non-Salary'!#REF!="","",#REF!&amp;" - "&amp;'Non-Salary'!#REF!)</f>
        <v>#REF!</v>
      </c>
      <c r="AH126" s="386" t="e">
        <f>IF('Non-Salary'!#REF!="","",#REF!&amp;" - "&amp;'Non-Salary'!#REF!)</f>
        <v>#REF!</v>
      </c>
      <c r="AI126" s="386" t="e">
        <f>IF('Non-Salary'!#REF!="","",#REF!&amp;" - "&amp;'Non-Salary'!#REF!)</f>
        <v>#REF!</v>
      </c>
      <c r="AJ126" s="386" t="e">
        <f>IF('Non-Salary'!#REF!="","",#REF!&amp;" - "&amp;'Non-Salary'!#REF!)</f>
        <v>#REF!</v>
      </c>
      <c r="AK126" s="386" t="e">
        <f>IF('Non-Salary'!#REF!="","",#REF!&amp;" - "&amp;'Non-Salary'!#REF!)</f>
        <v>#REF!</v>
      </c>
      <c r="AL126" s="386" t="e">
        <f>IF('Non-Salary'!#REF!="","",#REF!&amp;" - "&amp;'Non-Salary'!#REF!)</f>
        <v>#REF!</v>
      </c>
      <c r="AM126" s="386" t="e">
        <f>IF('Non-Salary'!#REF!="","",#REF!&amp;" - "&amp;'Non-Salary'!#REF!)</f>
        <v>#REF!</v>
      </c>
      <c r="AN126" s="385" t="e">
        <f>IF('Non-Salary'!#REF!="","",#REF!&amp;" - "&amp;'Non-Salary'!#REF!)</f>
        <v>#REF!</v>
      </c>
      <c r="AO126" s="386" t="e">
        <f>IF('Non-Salary'!#REF!="","",#REF!&amp;" - "&amp;'Non-Salary'!#REF!)</f>
        <v>#REF!</v>
      </c>
      <c r="AP126" s="385" t="e">
        <f>IF('Non-Salary'!#REF!="","",#REF!&amp;" - "&amp;'Non-Salary'!#REF!)</f>
        <v>#REF!</v>
      </c>
      <c r="AQ126" s="386" t="e">
        <f>IF('Non-Salary'!#REF!="","",#REF!&amp;" - "&amp;'Non-Salary'!#REF!)</f>
        <v>#REF!</v>
      </c>
      <c r="AR126" s="386" t="e">
        <f>IF('Non-Salary'!#REF!="","",#REF!&amp;" - "&amp;'Non-Salary'!#REF!)</f>
        <v>#REF!</v>
      </c>
      <c r="AS126" s="386" t="e">
        <f>IF('Non-Salary'!#REF!="","",#REF!&amp;" - "&amp;'Non-Salary'!#REF!)</f>
        <v>#REF!</v>
      </c>
      <c r="AT126" s="387" t="e">
        <f>IF('Non-Salary'!#REF!="","",#REF!&amp;" - "&amp;'Non-Salary'!#REF!)</f>
        <v>#REF!</v>
      </c>
      <c r="AU126" s="43"/>
      <c r="AV126" s="394" t="e">
        <f>IF('Non-Salary'!#REF!="","",#REF!&amp;" - "&amp;'Non-Salary'!#REF!)</f>
        <v>#REF!</v>
      </c>
      <c r="AW126" s="395" t="e">
        <f>IF('Non-Salary'!#REF!="","",#REF!&amp;" - "&amp;'Non-Salary'!#REF!)</f>
        <v>#REF!</v>
      </c>
    </row>
    <row r="127" spans="1:49" outlineLevel="1">
      <c r="A127" s="228"/>
      <c r="B127" s="19" t="e">
        <f>IF(OR(I127="",I127="HS"),'Non-Salary'!#REF!,Assumptions!#REF!)</f>
        <v>#REF!</v>
      </c>
      <c r="C127" s="19" t="str">
        <f>IF(K127="","",VLOOKUP(K127,#REF!,2,FALSE))</f>
        <v/>
      </c>
      <c r="D127" s="20" t="str">
        <f>IF(K127="","",VLOOKUP(K127,#REF!,3,FALSE))</f>
        <v/>
      </c>
      <c r="E127" s="20"/>
      <c r="F127" s="20" t="s">
        <v>41</v>
      </c>
      <c r="G127" s="56" t="str">
        <f>IF(J127="","",VLOOKUP(J127,#REF!,2,FALSE))</f>
        <v/>
      </c>
      <c r="H127" s="869"/>
      <c r="I127" s="317"/>
      <c r="J127" s="154"/>
      <c r="K127" s="374"/>
      <c r="L127" s="164"/>
      <c r="M127" s="229"/>
      <c r="N127" s="9"/>
      <c r="O127" s="290"/>
      <c r="P127" s="291"/>
      <c r="Q127" s="291"/>
      <c r="R127" s="291"/>
      <c r="S127" s="291"/>
      <c r="T127" s="384" t="e">
        <f>IF('Non-Salary'!#REF!="","",#REF!&amp;" - "&amp;'Non-Salary'!#REF!)</f>
        <v>#REF!</v>
      </c>
      <c r="U127" s="385" t="e">
        <f>IF('Non-Salary'!#REF!="","",#REF!&amp;" - "&amp;'Non-Salary'!#REF!)</f>
        <v>#REF!</v>
      </c>
      <c r="V127" s="385" t="e">
        <f>IF('Non-Salary'!#REF!="","",#REF!&amp;" - "&amp;'Non-Salary'!#REF!)</f>
        <v>#REF!</v>
      </c>
      <c r="W127" s="386" t="e">
        <f>IF('Non-Salary'!#REF!="","",#REF!&amp;" - "&amp;'Non-Salary'!#REF!)</f>
        <v>#REF!</v>
      </c>
      <c r="X127" s="386" t="e">
        <f>IF('Non-Salary'!#REF!="","",#REF!&amp;" - "&amp;'Non-Salary'!#REF!)</f>
        <v>#REF!</v>
      </c>
      <c r="Y127" s="386" t="e">
        <f>IF('Non-Salary'!#REF!="","",#REF!&amp;" - "&amp;'Non-Salary'!#REF!)</f>
        <v>#REF!</v>
      </c>
      <c r="Z127" s="386" t="e">
        <f>IF('Non-Salary'!#REF!="","",#REF!&amp;" - "&amp;'Non-Salary'!#REF!)</f>
        <v>#REF!</v>
      </c>
      <c r="AA127" s="386" t="e">
        <f>IF('Non-Salary'!#REF!="","",#REF!&amp;" - "&amp;'Non-Salary'!#REF!)</f>
        <v>#REF!</v>
      </c>
      <c r="AB127" s="386" t="e">
        <f>IF('Non-Salary'!#REF!="","",#REF!&amp;" - "&amp;'Non-Salary'!#REF!)</f>
        <v>#REF!</v>
      </c>
      <c r="AC127" s="386" t="e">
        <f>IF('Non-Salary'!#REF!="","",#REF!&amp;" - "&amp;'Non-Salary'!#REF!)</f>
        <v>#REF!</v>
      </c>
      <c r="AD127" s="386" t="e">
        <f>IF('Non-Salary'!#REF!="","",#REF!&amp;" - "&amp;'Non-Salary'!#REF!)</f>
        <v>#REF!</v>
      </c>
      <c r="AE127" s="386" t="e">
        <f>IF('Non-Salary'!#REF!="","",#REF!&amp;" - "&amp;'Non-Salary'!#REF!)</f>
        <v>#REF!</v>
      </c>
      <c r="AF127" s="386" t="e">
        <f>IF('Non-Salary'!#REF!="","",#REF!&amp;" - "&amp;'Non-Salary'!#REF!)</f>
        <v>#REF!</v>
      </c>
      <c r="AG127" s="386" t="e">
        <f>IF('Non-Salary'!#REF!="","",#REF!&amp;" - "&amp;'Non-Salary'!#REF!)</f>
        <v>#REF!</v>
      </c>
      <c r="AH127" s="386" t="e">
        <f>IF('Non-Salary'!#REF!="","",#REF!&amp;" - "&amp;'Non-Salary'!#REF!)</f>
        <v>#REF!</v>
      </c>
      <c r="AI127" s="386" t="e">
        <f>IF('Non-Salary'!#REF!="","",#REF!&amp;" - "&amp;'Non-Salary'!#REF!)</f>
        <v>#REF!</v>
      </c>
      <c r="AJ127" s="386" t="e">
        <f>IF('Non-Salary'!#REF!="","",#REF!&amp;" - "&amp;'Non-Salary'!#REF!)</f>
        <v>#REF!</v>
      </c>
      <c r="AK127" s="386" t="e">
        <f>IF('Non-Salary'!#REF!="","",#REF!&amp;" - "&amp;'Non-Salary'!#REF!)</f>
        <v>#REF!</v>
      </c>
      <c r="AL127" s="386" t="e">
        <f>IF('Non-Salary'!#REF!="","",#REF!&amp;" - "&amp;'Non-Salary'!#REF!)</f>
        <v>#REF!</v>
      </c>
      <c r="AM127" s="386" t="e">
        <f>IF('Non-Salary'!#REF!="","",#REF!&amp;" - "&amp;'Non-Salary'!#REF!)</f>
        <v>#REF!</v>
      </c>
      <c r="AN127" s="385" t="e">
        <f>IF('Non-Salary'!#REF!="","",#REF!&amp;" - "&amp;'Non-Salary'!#REF!)</f>
        <v>#REF!</v>
      </c>
      <c r="AO127" s="386" t="e">
        <f>IF('Non-Salary'!#REF!="","",#REF!&amp;" - "&amp;'Non-Salary'!#REF!)</f>
        <v>#REF!</v>
      </c>
      <c r="AP127" s="385" t="e">
        <f>IF('Non-Salary'!#REF!="","",#REF!&amp;" - "&amp;'Non-Salary'!#REF!)</f>
        <v>#REF!</v>
      </c>
      <c r="AQ127" s="386" t="e">
        <f>IF('Non-Salary'!#REF!="","",#REF!&amp;" - "&amp;'Non-Salary'!#REF!)</f>
        <v>#REF!</v>
      </c>
      <c r="AR127" s="386" t="e">
        <f>IF('Non-Salary'!#REF!="","",#REF!&amp;" - "&amp;'Non-Salary'!#REF!)</f>
        <v>#REF!</v>
      </c>
      <c r="AS127" s="386" t="e">
        <f>IF('Non-Salary'!#REF!="","",#REF!&amp;" - "&amp;'Non-Salary'!#REF!)</f>
        <v>#REF!</v>
      </c>
      <c r="AT127" s="387" t="e">
        <f>IF('Non-Salary'!#REF!="","",#REF!&amp;" - "&amp;'Non-Salary'!#REF!)</f>
        <v>#REF!</v>
      </c>
      <c r="AU127" s="43"/>
      <c r="AV127" s="394" t="e">
        <f>IF('Non-Salary'!#REF!="","",#REF!&amp;" - "&amp;'Non-Salary'!#REF!)</f>
        <v>#REF!</v>
      </c>
      <c r="AW127" s="395" t="e">
        <f>IF('Non-Salary'!#REF!="","",#REF!&amp;" - "&amp;'Non-Salary'!#REF!)</f>
        <v>#REF!</v>
      </c>
    </row>
    <row r="128" spans="1:49" outlineLevel="1">
      <c r="A128" s="228"/>
      <c r="B128" s="19" t="e">
        <f>IF(OR(I128="",I128="HS"),'Non-Salary'!#REF!,Assumptions!#REF!)</f>
        <v>#REF!</v>
      </c>
      <c r="C128" s="19" t="str">
        <f>IF(K128="","",VLOOKUP(K128,#REF!,2,FALSE))</f>
        <v/>
      </c>
      <c r="D128" s="20" t="str">
        <f>IF(K128="","",VLOOKUP(K128,#REF!,3,FALSE))</f>
        <v/>
      </c>
      <c r="E128" s="20"/>
      <c r="F128" s="20" t="s">
        <v>41</v>
      </c>
      <c r="G128" s="56" t="str">
        <f>IF(J128="","",VLOOKUP(J128,#REF!,2,FALSE))</f>
        <v/>
      </c>
      <c r="H128" s="869"/>
      <c r="I128" s="317"/>
      <c r="J128" s="154"/>
      <c r="K128" s="374"/>
      <c r="L128" s="164"/>
      <c r="M128" s="229"/>
      <c r="N128" s="9"/>
      <c r="O128" s="290"/>
      <c r="P128" s="291"/>
      <c r="Q128" s="291"/>
      <c r="R128" s="291"/>
      <c r="S128" s="291"/>
      <c r="T128" s="384" t="e">
        <f>IF('Non-Salary'!#REF!="","",#REF!&amp;" - "&amp;'Non-Salary'!#REF!)</f>
        <v>#REF!</v>
      </c>
      <c r="U128" s="385" t="e">
        <f>IF('Non-Salary'!#REF!="","",#REF!&amp;" - "&amp;'Non-Salary'!#REF!)</f>
        <v>#REF!</v>
      </c>
      <c r="V128" s="385" t="e">
        <f>IF('Non-Salary'!#REF!="","",#REF!&amp;" - "&amp;'Non-Salary'!#REF!)</f>
        <v>#REF!</v>
      </c>
      <c r="W128" s="386" t="e">
        <f>IF('Non-Salary'!#REF!="","",#REF!&amp;" - "&amp;'Non-Salary'!#REF!)</f>
        <v>#REF!</v>
      </c>
      <c r="X128" s="386" t="e">
        <f>IF('Non-Salary'!#REF!="","",#REF!&amp;" - "&amp;'Non-Salary'!#REF!)</f>
        <v>#REF!</v>
      </c>
      <c r="Y128" s="386" t="e">
        <f>IF('Non-Salary'!#REF!="","",#REF!&amp;" - "&amp;'Non-Salary'!#REF!)</f>
        <v>#REF!</v>
      </c>
      <c r="Z128" s="386" t="e">
        <f>IF('Non-Salary'!#REF!="","",#REF!&amp;" - "&amp;'Non-Salary'!#REF!)</f>
        <v>#REF!</v>
      </c>
      <c r="AA128" s="386" t="e">
        <f>IF('Non-Salary'!#REF!="","",#REF!&amp;" - "&amp;'Non-Salary'!#REF!)</f>
        <v>#REF!</v>
      </c>
      <c r="AB128" s="386" t="e">
        <f>IF('Non-Salary'!#REF!="","",#REF!&amp;" - "&amp;'Non-Salary'!#REF!)</f>
        <v>#REF!</v>
      </c>
      <c r="AC128" s="386" t="e">
        <f>IF('Non-Salary'!#REF!="","",#REF!&amp;" - "&amp;'Non-Salary'!#REF!)</f>
        <v>#REF!</v>
      </c>
      <c r="AD128" s="386" t="e">
        <f>IF('Non-Salary'!#REF!="","",#REF!&amp;" - "&amp;'Non-Salary'!#REF!)</f>
        <v>#REF!</v>
      </c>
      <c r="AE128" s="386" t="e">
        <f>IF('Non-Salary'!#REF!="","",#REF!&amp;" - "&amp;'Non-Salary'!#REF!)</f>
        <v>#REF!</v>
      </c>
      <c r="AF128" s="386" t="e">
        <f>IF('Non-Salary'!#REF!="","",#REF!&amp;" - "&amp;'Non-Salary'!#REF!)</f>
        <v>#REF!</v>
      </c>
      <c r="AG128" s="386" t="e">
        <f>IF('Non-Salary'!#REF!="","",#REF!&amp;" - "&amp;'Non-Salary'!#REF!)</f>
        <v>#REF!</v>
      </c>
      <c r="AH128" s="386" t="e">
        <f>IF('Non-Salary'!#REF!="","",#REF!&amp;" - "&amp;'Non-Salary'!#REF!)</f>
        <v>#REF!</v>
      </c>
      <c r="AI128" s="386" t="e">
        <f>IF('Non-Salary'!#REF!="","",#REF!&amp;" - "&amp;'Non-Salary'!#REF!)</f>
        <v>#REF!</v>
      </c>
      <c r="AJ128" s="386" t="e">
        <f>IF('Non-Salary'!#REF!="","",#REF!&amp;" - "&amp;'Non-Salary'!#REF!)</f>
        <v>#REF!</v>
      </c>
      <c r="AK128" s="386" t="e">
        <f>IF('Non-Salary'!#REF!="","",#REF!&amp;" - "&amp;'Non-Salary'!#REF!)</f>
        <v>#REF!</v>
      </c>
      <c r="AL128" s="386" t="e">
        <f>IF('Non-Salary'!#REF!="","",#REF!&amp;" - "&amp;'Non-Salary'!#REF!)</f>
        <v>#REF!</v>
      </c>
      <c r="AM128" s="386" t="e">
        <f>IF('Non-Salary'!#REF!="","",#REF!&amp;" - "&amp;'Non-Salary'!#REF!)</f>
        <v>#REF!</v>
      </c>
      <c r="AN128" s="385" t="e">
        <f>IF('Non-Salary'!#REF!="","",#REF!&amp;" - "&amp;'Non-Salary'!#REF!)</f>
        <v>#REF!</v>
      </c>
      <c r="AO128" s="386" t="e">
        <f>IF('Non-Salary'!#REF!="","",#REF!&amp;" - "&amp;'Non-Salary'!#REF!)</f>
        <v>#REF!</v>
      </c>
      <c r="AP128" s="385" t="e">
        <f>IF('Non-Salary'!#REF!="","",#REF!&amp;" - "&amp;'Non-Salary'!#REF!)</f>
        <v>#REF!</v>
      </c>
      <c r="AQ128" s="386" t="e">
        <f>IF('Non-Salary'!#REF!="","",#REF!&amp;" - "&amp;'Non-Salary'!#REF!)</f>
        <v>#REF!</v>
      </c>
      <c r="AR128" s="386" t="e">
        <f>IF('Non-Salary'!#REF!="","",#REF!&amp;" - "&amp;'Non-Salary'!#REF!)</f>
        <v>#REF!</v>
      </c>
      <c r="AS128" s="386" t="e">
        <f>IF('Non-Salary'!#REF!="","",#REF!&amp;" - "&amp;'Non-Salary'!#REF!)</f>
        <v>#REF!</v>
      </c>
      <c r="AT128" s="387" t="e">
        <f>IF('Non-Salary'!#REF!="","",#REF!&amp;" - "&amp;'Non-Salary'!#REF!)</f>
        <v>#REF!</v>
      </c>
      <c r="AU128" s="43"/>
      <c r="AV128" s="394" t="e">
        <f>IF('Non-Salary'!#REF!="","",#REF!&amp;" - "&amp;'Non-Salary'!#REF!)</f>
        <v>#REF!</v>
      </c>
      <c r="AW128" s="395" t="e">
        <f>IF('Non-Salary'!#REF!="","",#REF!&amp;" - "&amp;'Non-Salary'!#REF!)</f>
        <v>#REF!</v>
      </c>
    </row>
    <row r="129" spans="1:51" outlineLevel="1">
      <c r="A129" s="228"/>
      <c r="B129" s="19" t="e">
        <f>IF(OR(I129="",I129="HS"),'Non-Salary'!#REF!,Assumptions!#REF!)</f>
        <v>#REF!</v>
      </c>
      <c r="C129" s="19" t="str">
        <f>IF(K129="","",VLOOKUP(K129,#REF!,2,FALSE))</f>
        <v/>
      </c>
      <c r="D129" s="20" t="str">
        <f>IF(K129="","",VLOOKUP(K129,#REF!,3,FALSE))</f>
        <v/>
      </c>
      <c r="E129" s="20"/>
      <c r="F129" s="20" t="s">
        <v>41</v>
      </c>
      <c r="G129" s="56" t="str">
        <f>IF(J129="","",VLOOKUP(J129,#REF!,2,FALSE))</f>
        <v/>
      </c>
      <c r="H129" s="869"/>
      <c r="I129" s="317"/>
      <c r="J129" s="154"/>
      <c r="K129" s="374"/>
      <c r="L129" s="164"/>
      <c r="M129" s="229"/>
      <c r="N129" s="9"/>
      <c r="O129" s="290"/>
      <c r="P129" s="291"/>
      <c r="Q129" s="291"/>
      <c r="R129" s="291"/>
      <c r="S129" s="291"/>
      <c r="T129" s="384" t="e">
        <f>IF('Non-Salary'!#REF!="","",#REF!&amp;" - "&amp;'Non-Salary'!#REF!)</f>
        <v>#REF!</v>
      </c>
      <c r="U129" s="385" t="e">
        <f>IF('Non-Salary'!#REF!="","",#REF!&amp;" - "&amp;'Non-Salary'!#REF!)</f>
        <v>#REF!</v>
      </c>
      <c r="V129" s="385" t="e">
        <f>IF('Non-Salary'!#REF!="","",#REF!&amp;" - "&amp;'Non-Salary'!#REF!)</f>
        <v>#REF!</v>
      </c>
      <c r="W129" s="386" t="e">
        <f>IF('Non-Salary'!#REF!="","",#REF!&amp;" - "&amp;'Non-Salary'!#REF!)</f>
        <v>#REF!</v>
      </c>
      <c r="X129" s="386" t="e">
        <f>IF('Non-Salary'!#REF!="","",#REF!&amp;" - "&amp;'Non-Salary'!#REF!)</f>
        <v>#REF!</v>
      </c>
      <c r="Y129" s="386" t="e">
        <f>IF('Non-Salary'!#REF!="","",#REF!&amp;" - "&amp;'Non-Salary'!#REF!)</f>
        <v>#REF!</v>
      </c>
      <c r="Z129" s="386" t="e">
        <f>IF('Non-Salary'!#REF!="","",#REF!&amp;" - "&amp;'Non-Salary'!#REF!)</f>
        <v>#REF!</v>
      </c>
      <c r="AA129" s="386" t="e">
        <f>IF('Non-Salary'!#REF!="","",#REF!&amp;" - "&amp;'Non-Salary'!#REF!)</f>
        <v>#REF!</v>
      </c>
      <c r="AB129" s="386" t="e">
        <f>IF('Non-Salary'!#REF!="","",#REF!&amp;" - "&amp;'Non-Salary'!#REF!)</f>
        <v>#REF!</v>
      </c>
      <c r="AC129" s="386" t="e">
        <f>IF('Non-Salary'!#REF!="","",#REF!&amp;" - "&amp;'Non-Salary'!#REF!)</f>
        <v>#REF!</v>
      </c>
      <c r="AD129" s="386" t="e">
        <f>IF('Non-Salary'!#REF!="","",#REF!&amp;" - "&amp;'Non-Salary'!#REF!)</f>
        <v>#REF!</v>
      </c>
      <c r="AE129" s="386" t="e">
        <f>IF('Non-Salary'!#REF!="","",#REF!&amp;" - "&amp;'Non-Salary'!#REF!)</f>
        <v>#REF!</v>
      </c>
      <c r="AF129" s="386" t="e">
        <f>IF('Non-Salary'!#REF!="","",#REF!&amp;" - "&amp;'Non-Salary'!#REF!)</f>
        <v>#REF!</v>
      </c>
      <c r="AG129" s="386" t="e">
        <f>IF('Non-Salary'!#REF!="","",#REF!&amp;" - "&amp;'Non-Salary'!#REF!)</f>
        <v>#REF!</v>
      </c>
      <c r="AH129" s="386" t="e">
        <f>IF('Non-Salary'!#REF!="","",#REF!&amp;" - "&amp;'Non-Salary'!#REF!)</f>
        <v>#REF!</v>
      </c>
      <c r="AI129" s="386" t="e">
        <f>IF('Non-Salary'!#REF!="","",#REF!&amp;" - "&amp;'Non-Salary'!#REF!)</f>
        <v>#REF!</v>
      </c>
      <c r="AJ129" s="386" t="e">
        <f>IF('Non-Salary'!#REF!="","",#REF!&amp;" - "&amp;'Non-Salary'!#REF!)</f>
        <v>#REF!</v>
      </c>
      <c r="AK129" s="386" t="e">
        <f>IF('Non-Salary'!#REF!="","",#REF!&amp;" - "&amp;'Non-Salary'!#REF!)</f>
        <v>#REF!</v>
      </c>
      <c r="AL129" s="386" t="e">
        <f>IF('Non-Salary'!#REF!="","",#REF!&amp;" - "&amp;'Non-Salary'!#REF!)</f>
        <v>#REF!</v>
      </c>
      <c r="AM129" s="386" t="e">
        <f>IF('Non-Salary'!#REF!="","",#REF!&amp;" - "&amp;'Non-Salary'!#REF!)</f>
        <v>#REF!</v>
      </c>
      <c r="AN129" s="385" t="e">
        <f>IF('Non-Salary'!#REF!="","",#REF!&amp;" - "&amp;'Non-Salary'!#REF!)</f>
        <v>#REF!</v>
      </c>
      <c r="AO129" s="386" t="e">
        <f>IF('Non-Salary'!#REF!="","",#REF!&amp;" - "&amp;'Non-Salary'!#REF!)</f>
        <v>#REF!</v>
      </c>
      <c r="AP129" s="385" t="e">
        <f>IF('Non-Salary'!#REF!="","",#REF!&amp;" - "&amp;'Non-Salary'!#REF!)</f>
        <v>#REF!</v>
      </c>
      <c r="AQ129" s="386" t="e">
        <f>IF('Non-Salary'!#REF!="","",#REF!&amp;" - "&amp;'Non-Salary'!#REF!)</f>
        <v>#REF!</v>
      </c>
      <c r="AR129" s="386" t="e">
        <f>IF('Non-Salary'!#REF!="","",#REF!&amp;" - "&amp;'Non-Salary'!#REF!)</f>
        <v>#REF!</v>
      </c>
      <c r="AS129" s="386" t="e">
        <f>IF('Non-Salary'!#REF!="","",#REF!&amp;" - "&amp;'Non-Salary'!#REF!)</f>
        <v>#REF!</v>
      </c>
      <c r="AT129" s="387" t="e">
        <f>IF('Non-Salary'!#REF!="","",#REF!&amp;" - "&amp;'Non-Salary'!#REF!)</f>
        <v>#REF!</v>
      </c>
      <c r="AU129" s="43"/>
      <c r="AV129" s="394" t="e">
        <f>IF('Non-Salary'!#REF!="","",#REF!&amp;" - "&amp;'Non-Salary'!#REF!)</f>
        <v>#REF!</v>
      </c>
      <c r="AW129" s="395" t="e">
        <f>IF('Non-Salary'!#REF!="","",#REF!&amp;" - "&amp;'Non-Salary'!#REF!)</f>
        <v>#REF!</v>
      </c>
    </row>
    <row r="130" spans="1:51" outlineLevel="1">
      <c r="A130" s="228"/>
      <c r="B130" s="19" t="e">
        <f>IF(OR(I130="",I130="HS"),'Non-Salary'!#REF!,Assumptions!#REF!)</f>
        <v>#REF!</v>
      </c>
      <c r="C130" s="19" t="str">
        <f>IF(K130="","",VLOOKUP(K130,#REF!,2,FALSE))</f>
        <v/>
      </c>
      <c r="D130" s="20" t="str">
        <f>IF(K130="","",VLOOKUP(K130,#REF!,3,FALSE))</f>
        <v/>
      </c>
      <c r="E130" s="20"/>
      <c r="F130" s="20" t="s">
        <v>41</v>
      </c>
      <c r="G130" s="56" t="str">
        <f>IF(J130="","",VLOOKUP(J130,#REF!,2,FALSE))</f>
        <v/>
      </c>
      <c r="H130" s="869"/>
      <c r="I130" s="317"/>
      <c r="J130" s="154"/>
      <c r="K130" s="374"/>
      <c r="L130" s="164"/>
      <c r="M130" s="229"/>
      <c r="N130" s="9"/>
      <c r="O130" s="290"/>
      <c r="P130" s="291"/>
      <c r="Q130" s="291"/>
      <c r="R130" s="291"/>
      <c r="S130" s="291"/>
      <c r="T130" s="384" t="e">
        <f>IF('Non-Salary'!#REF!="","",#REF!&amp;" - "&amp;'Non-Salary'!#REF!)</f>
        <v>#REF!</v>
      </c>
      <c r="U130" s="385" t="e">
        <f>IF('Non-Salary'!#REF!="","",#REF!&amp;" - "&amp;'Non-Salary'!#REF!)</f>
        <v>#REF!</v>
      </c>
      <c r="V130" s="385" t="e">
        <f>IF('Non-Salary'!#REF!="","",#REF!&amp;" - "&amp;'Non-Salary'!#REF!)</f>
        <v>#REF!</v>
      </c>
      <c r="W130" s="386" t="e">
        <f>IF('Non-Salary'!#REF!="","",#REF!&amp;" - "&amp;'Non-Salary'!#REF!)</f>
        <v>#REF!</v>
      </c>
      <c r="X130" s="386" t="e">
        <f>IF('Non-Salary'!#REF!="","",#REF!&amp;" - "&amp;'Non-Salary'!#REF!)</f>
        <v>#REF!</v>
      </c>
      <c r="Y130" s="386" t="e">
        <f>IF('Non-Salary'!#REF!="","",#REF!&amp;" - "&amp;'Non-Salary'!#REF!)</f>
        <v>#REF!</v>
      </c>
      <c r="Z130" s="386" t="e">
        <f>IF('Non-Salary'!#REF!="","",#REF!&amp;" - "&amp;'Non-Salary'!#REF!)</f>
        <v>#REF!</v>
      </c>
      <c r="AA130" s="386" t="e">
        <f>IF('Non-Salary'!#REF!="","",#REF!&amp;" - "&amp;'Non-Salary'!#REF!)</f>
        <v>#REF!</v>
      </c>
      <c r="AB130" s="386" t="e">
        <f>IF('Non-Salary'!#REF!="","",#REF!&amp;" - "&amp;'Non-Salary'!#REF!)</f>
        <v>#REF!</v>
      </c>
      <c r="AC130" s="386" t="e">
        <f>IF('Non-Salary'!#REF!="","",#REF!&amp;" - "&amp;'Non-Salary'!#REF!)</f>
        <v>#REF!</v>
      </c>
      <c r="AD130" s="386" t="e">
        <f>IF('Non-Salary'!#REF!="","",#REF!&amp;" - "&amp;'Non-Salary'!#REF!)</f>
        <v>#REF!</v>
      </c>
      <c r="AE130" s="386" t="e">
        <f>IF('Non-Salary'!#REF!="","",#REF!&amp;" - "&amp;'Non-Salary'!#REF!)</f>
        <v>#REF!</v>
      </c>
      <c r="AF130" s="386" t="e">
        <f>IF('Non-Salary'!#REF!="","",#REF!&amp;" - "&amp;'Non-Salary'!#REF!)</f>
        <v>#REF!</v>
      </c>
      <c r="AG130" s="386" t="e">
        <f>IF('Non-Salary'!#REF!="","",#REF!&amp;" - "&amp;'Non-Salary'!#REF!)</f>
        <v>#REF!</v>
      </c>
      <c r="AH130" s="386" t="e">
        <f>IF('Non-Salary'!#REF!="","",#REF!&amp;" - "&amp;'Non-Salary'!#REF!)</f>
        <v>#REF!</v>
      </c>
      <c r="AI130" s="386" t="e">
        <f>IF('Non-Salary'!#REF!="","",#REF!&amp;" - "&amp;'Non-Salary'!#REF!)</f>
        <v>#REF!</v>
      </c>
      <c r="AJ130" s="386" t="e">
        <f>IF('Non-Salary'!#REF!="","",#REF!&amp;" - "&amp;'Non-Salary'!#REF!)</f>
        <v>#REF!</v>
      </c>
      <c r="AK130" s="386" t="e">
        <f>IF('Non-Salary'!#REF!="","",#REF!&amp;" - "&amp;'Non-Salary'!#REF!)</f>
        <v>#REF!</v>
      </c>
      <c r="AL130" s="386" t="e">
        <f>IF('Non-Salary'!#REF!="","",#REF!&amp;" - "&amp;'Non-Salary'!#REF!)</f>
        <v>#REF!</v>
      </c>
      <c r="AM130" s="386" t="e">
        <f>IF('Non-Salary'!#REF!="","",#REF!&amp;" - "&amp;'Non-Salary'!#REF!)</f>
        <v>#REF!</v>
      </c>
      <c r="AN130" s="385" t="e">
        <f>IF('Non-Salary'!#REF!="","",#REF!&amp;" - "&amp;'Non-Salary'!#REF!)</f>
        <v>#REF!</v>
      </c>
      <c r="AO130" s="386" t="e">
        <f>IF('Non-Salary'!#REF!="","",#REF!&amp;" - "&amp;'Non-Salary'!#REF!)</f>
        <v>#REF!</v>
      </c>
      <c r="AP130" s="385" t="e">
        <f>IF('Non-Salary'!#REF!="","",#REF!&amp;" - "&amp;'Non-Salary'!#REF!)</f>
        <v>#REF!</v>
      </c>
      <c r="AQ130" s="386" t="e">
        <f>IF('Non-Salary'!#REF!="","",#REF!&amp;" - "&amp;'Non-Salary'!#REF!)</f>
        <v>#REF!</v>
      </c>
      <c r="AR130" s="386" t="e">
        <f>IF('Non-Salary'!#REF!="","",#REF!&amp;" - "&amp;'Non-Salary'!#REF!)</f>
        <v>#REF!</v>
      </c>
      <c r="AS130" s="386" t="e">
        <f>IF('Non-Salary'!#REF!="","",#REF!&amp;" - "&amp;'Non-Salary'!#REF!)</f>
        <v>#REF!</v>
      </c>
      <c r="AT130" s="387" t="e">
        <f>IF('Non-Salary'!#REF!="","",#REF!&amp;" - "&amp;'Non-Salary'!#REF!)</f>
        <v>#REF!</v>
      </c>
      <c r="AU130" s="43"/>
      <c r="AV130" s="394" t="e">
        <f>IF('Non-Salary'!#REF!="","",#REF!&amp;" - "&amp;'Non-Salary'!#REF!)</f>
        <v>#REF!</v>
      </c>
      <c r="AW130" s="395" t="e">
        <f>IF('Non-Salary'!#REF!="","",#REF!&amp;" - "&amp;'Non-Salary'!#REF!)</f>
        <v>#REF!</v>
      </c>
    </row>
    <row r="131" spans="1:51" outlineLevel="1">
      <c r="A131" s="228"/>
      <c r="B131" s="19" t="e">
        <f>IF(OR(I131="",I131="HS"),'Non-Salary'!#REF!,Assumptions!#REF!)</f>
        <v>#REF!</v>
      </c>
      <c r="C131" s="19" t="str">
        <f>IF(K131="","",VLOOKUP(K131,#REF!,2,FALSE))</f>
        <v/>
      </c>
      <c r="D131" s="20" t="str">
        <f>IF(K131="","",VLOOKUP(K131,#REF!,3,FALSE))</f>
        <v/>
      </c>
      <c r="E131" s="20"/>
      <c r="F131" s="20" t="s">
        <v>41</v>
      </c>
      <c r="G131" s="56" t="str">
        <f>IF(J131="","",VLOOKUP(J131,#REF!,2,FALSE))</f>
        <v/>
      </c>
      <c r="H131" s="869"/>
      <c r="I131" s="317"/>
      <c r="J131" s="154"/>
      <c r="K131" s="374"/>
      <c r="L131" s="164"/>
      <c r="M131" s="229"/>
      <c r="N131" s="9"/>
      <c r="O131" s="290"/>
      <c r="P131" s="291"/>
      <c r="Q131" s="291"/>
      <c r="R131" s="291"/>
      <c r="S131" s="291"/>
      <c r="T131" s="384" t="e">
        <f>IF('Non-Salary'!#REF!="","",#REF!&amp;" - "&amp;'Non-Salary'!#REF!)</f>
        <v>#REF!</v>
      </c>
      <c r="U131" s="385" t="e">
        <f>IF('Non-Salary'!#REF!="","",#REF!&amp;" - "&amp;'Non-Salary'!#REF!)</f>
        <v>#REF!</v>
      </c>
      <c r="V131" s="385" t="e">
        <f>IF('Non-Salary'!#REF!="","",#REF!&amp;" - "&amp;'Non-Salary'!#REF!)</f>
        <v>#REF!</v>
      </c>
      <c r="W131" s="386" t="e">
        <f>IF('Non-Salary'!#REF!="","",#REF!&amp;" - "&amp;'Non-Salary'!#REF!)</f>
        <v>#REF!</v>
      </c>
      <c r="X131" s="386" t="e">
        <f>IF('Non-Salary'!#REF!="","",#REF!&amp;" - "&amp;'Non-Salary'!#REF!)</f>
        <v>#REF!</v>
      </c>
      <c r="Y131" s="386" t="e">
        <f>IF('Non-Salary'!#REF!="","",#REF!&amp;" - "&amp;'Non-Salary'!#REF!)</f>
        <v>#REF!</v>
      </c>
      <c r="Z131" s="386" t="e">
        <f>IF('Non-Salary'!#REF!="","",#REF!&amp;" - "&amp;'Non-Salary'!#REF!)</f>
        <v>#REF!</v>
      </c>
      <c r="AA131" s="386" t="e">
        <f>IF('Non-Salary'!#REF!="","",#REF!&amp;" - "&amp;'Non-Salary'!#REF!)</f>
        <v>#REF!</v>
      </c>
      <c r="AB131" s="386" t="e">
        <f>IF('Non-Salary'!#REF!="","",#REF!&amp;" - "&amp;'Non-Salary'!#REF!)</f>
        <v>#REF!</v>
      </c>
      <c r="AC131" s="386" t="e">
        <f>IF('Non-Salary'!#REF!="","",#REF!&amp;" - "&amp;'Non-Salary'!#REF!)</f>
        <v>#REF!</v>
      </c>
      <c r="AD131" s="386" t="e">
        <f>IF('Non-Salary'!#REF!="","",#REF!&amp;" - "&amp;'Non-Salary'!#REF!)</f>
        <v>#REF!</v>
      </c>
      <c r="AE131" s="386" t="e">
        <f>IF('Non-Salary'!#REF!="","",#REF!&amp;" - "&amp;'Non-Salary'!#REF!)</f>
        <v>#REF!</v>
      </c>
      <c r="AF131" s="386" t="e">
        <f>IF('Non-Salary'!#REF!="","",#REF!&amp;" - "&amp;'Non-Salary'!#REF!)</f>
        <v>#REF!</v>
      </c>
      <c r="AG131" s="386" t="e">
        <f>IF('Non-Salary'!#REF!="","",#REF!&amp;" - "&amp;'Non-Salary'!#REF!)</f>
        <v>#REF!</v>
      </c>
      <c r="AH131" s="386" t="e">
        <f>IF('Non-Salary'!#REF!="","",#REF!&amp;" - "&amp;'Non-Salary'!#REF!)</f>
        <v>#REF!</v>
      </c>
      <c r="AI131" s="386" t="e">
        <f>IF('Non-Salary'!#REF!="","",#REF!&amp;" - "&amp;'Non-Salary'!#REF!)</f>
        <v>#REF!</v>
      </c>
      <c r="AJ131" s="386" t="e">
        <f>IF('Non-Salary'!#REF!="","",#REF!&amp;" - "&amp;'Non-Salary'!#REF!)</f>
        <v>#REF!</v>
      </c>
      <c r="AK131" s="386" t="e">
        <f>IF('Non-Salary'!#REF!="","",#REF!&amp;" - "&amp;'Non-Salary'!#REF!)</f>
        <v>#REF!</v>
      </c>
      <c r="AL131" s="386" t="e">
        <f>IF('Non-Salary'!#REF!="","",#REF!&amp;" - "&amp;'Non-Salary'!#REF!)</f>
        <v>#REF!</v>
      </c>
      <c r="AM131" s="386" t="e">
        <f>IF('Non-Salary'!#REF!="","",#REF!&amp;" - "&amp;'Non-Salary'!#REF!)</f>
        <v>#REF!</v>
      </c>
      <c r="AN131" s="385" t="e">
        <f>IF('Non-Salary'!#REF!="","",#REF!&amp;" - "&amp;'Non-Salary'!#REF!)</f>
        <v>#REF!</v>
      </c>
      <c r="AO131" s="386" t="e">
        <f>IF('Non-Salary'!#REF!="","",#REF!&amp;" - "&amp;'Non-Salary'!#REF!)</f>
        <v>#REF!</v>
      </c>
      <c r="AP131" s="385" t="e">
        <f>IF('Non-Salary'!#REF!="","",#REF!&amp;" - "&amp;'Non-Salary'!#REF!)</f>
        <v>#REF!</v>
      </c>
      <c r="AQ131" s="386" t="e">
        <f>IF('Non-Salary'!#REF!="","",#REF!&amp;" - "&amp;'Non-Salary'!#REF!)</f>
        <v>#REF!</v>
      </c>
      <c r="AR131" s="386" t="e">
        <f>IF('Non-Salary'!#REF!="","",#REF!&amp;" - "&amp;'Non-Salary'!#REF!)</f>
        <v>#REF!</v>
      </c>
      <c r="AS131" s="386" t="e">
        <f>IF('Non-Salary'!#REF!="","",#REF!&amp;" - "&amp;'Non-Salary'!#REF!)</f>
        <v>#REF!</v>
      </c>
      <c r="AT131" s="387" t="e">
        <f>IF('Non-Salary'!#REF!="","",#REF!&amp;" - "&amp;'Non-Salary'!#REF!)</f>
        <v>#REF!</v>
      </c>
      <c r="AU131" s="43"/>
      <c r="AV131" s="394" t="e">
        <f>IF('Non-Salary'!#REF!="","",#REF!&amp;" - "&amp;'Non-Salary'!#REF!)</f>
        <v>#REF!</v>
      </c>
      <c r="AW131" s="395" t="e">
        <f>IF('Non-Salary'!#REF!="","",#REF!&amp;" - "&amp;'Non-Salary'!#REF!)</f>
        <v>#REF!</v>
      </c>
    </row>
    <row r="132" spans="1:51" outlineLevel="1">
      <c r="A132" s="228"/>
      <c r="B132" s="19" t="e">
        <f>IF(OR(I132="",I132="HS"),'Non-Salary'!#REF!,Assumptions!#REF!)</f>
        <v>#REF!</v>
      </c>
      <c r="C132" s="19" t="str">
        <f>IF(K132="","",VLOOKUP(K132,#REF!,2,FALSE))</f>
        <v/>
      </c>
      <c r="D132" s="20" t="str">
        <f>IF(K132="","",VLOOKUP(K132,#REF!,3,FALSE))</f>
        <v/>
      </c>
      <c r="E132" s="20"/>
      <c r="F132" s="20" t="s">
        <v>41</v>
      </c>
      <c r="G132" s="56" t="str">
        <f>IF(J132="","",VLOOKUP(J132,#REF!,2,FALSE))</f>
        <v/>
      </c>
      <c r="H132" s="869"/>
      <c r="I132" s="317"/>
      <c r="J132" s="154"/>
      <c r="K132" s="374"/>
      <c r="L132" s="164"/>
      <c r="M132" s="229"/>
      <c r="N132" s="9"/>
      <c r="O132" s="290"/>
      <c r="P132" s="291"/>
      <c r="Q132" s="291"/>
      <c r="R132" s="291"/>
      <c r="S132" s="291"/>
      <c r="T132" s="384" t="e">
        <f>IF('Non-Salary'!#REF!="","",#REF!&amp;" - "&amp;'Non-Salary'!#REF!)</f>
        <v>#REF!</v>
      </c>
      <c r="U132" s="385" t="e">
        <f>IF('Non-Salary'!#REF!="","",#REF!&amp;" - "&amp;'Non-Salary'!#REF!)</f>
        <v>#REF!</v>
      </c>
      <c r="V132" s="385" t="e">
        <f>IF('Non-Salary'!#REF!="","",#REF!&amp;" - "&amp;'Non-Salary'!#REF!)</f>
        <v>#REF!</v>
      </c>
      <c r="W132" s="386" t="e">
        <f>IF('Non-Salary'!#REF!="","",#REF!&amp;" - "&amp;'Non-Salary'!#REF!)</f>
        <v>#REF!</v>
      </c>
      <c r="X132" s="386" t="e">
        <f>IF('Non-Salary'!#REF!="","",#REF!&amp;" - "&amp;'Non-Salary'!#REF!)</f>
        <v>#REF!</v>
      </c>
      <c r="Y132" s="386" t="e">
        <f>IF('Non-Salary'!#REF!="","",#REF!&amp;" - "&amp;'Non-Salary'!#REF!)</f>
        <v>#REF!</v>
      </c>
      <c r="Z132" s="386" t="e">
        <f>IF('Non-Salary'!#REF!="","",#REF!&amp;" - "&amp;'Non-Salary'!#REF!)</f>
        <v>#REF!</v>
      </c>
      <c r="AA132" s="386" t="e">
        <f>IF('Non-Salary'!#REF!="","",#REF!&amp;" - "&amp;'Non-Salary'!#REF!)</f>
        <v>#REF!</v>
      </c>
      <c r="AB132" s="386" t="e">
        <f>IF('Non-Salary'!#REF!="","",#REF!&amp;" - "&amp;'Non-Salary'!#REF!)</f>
        <v>#REF!</v>
      </c>
      <c r="AC132" s="386" t="e">
        <f>IF('Non-Salary'!#REF!="","",#REF!&amp;" - "&amp;'Non-Salary'!#REF!)</f>
        <v>#REF!</v>
      </c>
      <c r="AD132" s="386" t="e">
        <f>IF('Non-Salary'!#REF!="","",#REF!&amp;" - "&amp;'Non-Salary'!#REF!)</f>
        <v>#REF!</v>
      </c>
      <c r="AE132" s="386" t="e">
        <f>IF('Non-Salary'!#REF!="","",#REF!&amp;" - "&amp;'Non-Salary'!#REF!)</f>
        <v>#REF!</v>
      </c>
      <c r="AF132" s="386" t="e">
        <f>IF('Non-Salary'!#REF!="","",#REF!&amp;" - "&amp;'Non-Salary'!#REF!)</f>
        <v>#REF!</v>
      </c>
      <c r="AG132" s="386" t="e">
        <f>IF('Non-Salary'!#REF!="","",#REF!&amp;" - "&amp;'Non-Salary'!#REF!)</f>
        <v>#REF!</v>
      </c>
      <c r="AH132" s="386" t="e">
        <f>IF('Non-Salary'!#REF!="","",#REF!&amp;" - "&amp;'Non-Salary'!#REF!)</f>
        <v>#REF!</v>
      </c>
      <c r="AI132" s="386" t="e">
        <f>IF('Non-Salary'!#REF!="","",#REF!&amp;" - "&amp;'Non-Salary'!#REF!)</f>
        <v>#REF!</v>
      </c>
      <c r="AJ132" s="386" t="e">
        <f>IF('Non-Salary'!#REF!="","",#REF!&amp;" - "&amp;'Non-Salary'!#REF!)</f>
        <v>#REF!</v>
      </c>
      <c r="AK132" s="386" t="e">
        <f>IF('Non-Salary'!#REF!="","",#REF!&amp;" - "&amp;'Non-Salary'!#REF!)</f>
        <v>#REF!</v>
      </c>
      <c r="AL132" s="386" t="e">
        <f>IF('Non-Salary'!#REF!="","",#REF!&amp;" - "&amp;'Non-Salary'!#REF!)</f>
        <v>#REF!</v>
      </c>
      <c r="AM132" s="386" t="e">
        <f>IF('Non-Salary'!#REF!="","",#REF!&amp;" - "&amp;'Non-Salary'!#REF!)</f>
        <v>#REF!</v>
      </c>
      <c r="AN132" s="385" t="e">
        <f>IF('Non-Salary'!#REF!="","",#REF!&amp;" - "&amp;'Non-Salary'!#REF!)</f>
        <v>#REF!</v>
      </c>
      <c r="AO132" s="386" t="e">
        <f>IF('Non-Salary'!#REF!="","",#REF!&amp;" - "&amp;'Non-Salary'!#REF!)</f>
        <v>#REF!</v>
      </c>
      <c r="AP132" s="385" t="e">
        <f>IF('Non-Salary'!#REF!="","",#REF!&amp;" - "&amp;'Non-Salary'!#REF!)</f>
        <v>#REF!</v>
      </c>
      <c r="AQ132" s="386" t="e">
        <f>IF('Non-Salary'!#REF!="","",#REF!&amp;" - "&amp;'Non-Salary'!#REF!)</f>
        <v>#REF!</v>
      </c>
      <c r="AR132" s="386" t="e">
        <f>IF('Non-Salary'!#REF!="","",#REF!&amp;" - "&amp;'Non-Salary'!#REF!)</f>
        <v>#REF!</v>
      </c>
      <c r="AS132" s="386" t="e">
        <f>IF('Non-Salary'!#REF!="","",#REF!&amp;" - "&amp;'Non-Salary'!#REF!)</f>
        <v>#REF!</v>
      </c>
      <c r="AT132" s="387" t="e">
        <f>IF('Non-Salary'!#REF!="","",#REF!&amp;" - "&amp;'Non-Salary'!#REF!)</f>
        <v>#REF!</v>
      </c>
      <c r="AU132" s="43"/>
      <c r="AV132" s="394" t="e">
        <f>IF('Non-Salary'!#REF!="","",#REF!&amp;" - "&amp;'Non-Salary'!#REF!)</f>
        <v>#REF!</v>
      </c>
      <c r="AW132" s="395" t="e">
        <f>IF('Non-Salary'!#REF!="","",#REF!&amp;" - "&amp;'Non-Salary'!#REF!)</f>
        <v>#REF!</v>
      </c>
    </row>
    <row r="133" spans="1:51" outlineLevel="1">
      <c r="A133" s="228"/>
      <c r="B133" s="19" t="e">
        <f>IF(OR(I133="",I133="HS"),'Non-Salary'!#REF!,Assumptions!#REF!)</f>
        <v>#REF!</v>
      </c>
      <c r="C133" s="19" t="str">
        <f>IF(K133="","",VLOOKUP(K133,#REF!,2,FALSE))</f>
        <v/>
      </c>
      <c r="D133" s="20" t="str">
        <f>IF(K133="","",VLOOKUP(K133,#REF!,3,FALSE))</f>
        <v/>
      </c>
      <c r="E133" s="20"/>
      <c r="F133" s="20" t="s">
        <v>41</v>
      </c>
      <c r="G133" s="56" t="str">
        <f>IF(J133="","",VLOOKUP(J133,#REF!,2,FALSE))</f>
        <v/>
      </c>
      <c r="H133" s="869"/>
      <c r="I133" s="317"/>
      <c r="J133" s="154"/>
      <c r="K133" s="374"/>
      <c r="L133" s="164"/>
      <c r="M133" s="229"/>
      <c r="N133" s="9"/>
      <c r="O133" s="290"/>
      <c r="P133" s="291"/>
      <c r="Q133" s="291"/>
      <c r="R133" s="291"/>
      <c r="S133" s="291"/>
      <c r="T133" s="384" t="e">
        <f>IF('Non-Salary'!#REF!="","",#REF!&amp;" - "&amp;'Non-Salary'!#REF!)</f>
        <v>#REF!</v>
      </c>
      <c r="U133" s="385" t="e">
        <f>IF('Non-Salary'!#REF!="","",#REF!&amp;" - "&amp;'Non-Salary'!#REF!)</f>
        <v>#REF!</v>
      </c>
      <c r="V133" s="385" t="e">
        <f>IF('Non-Salary'!#REF!="","",#REF!&amp;" - "&amp;'Non-Salary'!#REF!)</f>
        <v>#REF!</v>
      </c>
      <c r="W133" s="386" t="e">
        <f>IF('Non-Salary'!#REF!="","",#REF!&amp;" - "&amp;'Non-Salary'!#REF!)</f>
        <v>#REF!</v>
      </c>
      <c r="X133" s="386" t="e">
        <f>IF('Non-Salary'!#REF!="","",#REF!&amp;" - "&amp;'Non-Salary'!#REF!)</f>
        <v>#REF!</v>
      </c>
      <c r="Y133" s="386" t="e">
        <f>IF('Non-Salary'!#REF!="","",#REF!&amp;" - "&amp;'Non-Salary'!#REF!)</f>
        <v>#REF!</v>
      </c>
      <c r="Z133" s="386" t="e">
        <f>IF('Non-Salary'!#REF!="","",#REF!&amp;" - "&amp;'Non-Salary'!#REF!)</f>
        <v>#REF!</v>
      </c>
      <c r="AA133" s="386" t="e">
        <f>IF('Non-Salary'!#REF!="","",#REF!&amp;" - "&amp;'Non-Salary'!#REF!)</f>
        <v>#REF!</v>
      </c>
      <c r="AB133" s="386" t="e">
        <f>IF('Non-Salary'!#REF!="","",#REF!&amp;" - "&amp;'Non-Salary'!#REF!)</f>
        <v>#REF!</v>
      </c>
      <c r="AC133" s="386" t="e">
        <f>IF('Non-Salary'!#REF!="","",#REF!&amp;" - "&amp;'Non-Salary'!#REF!)</f>
        <v>#REF!</v>
      </c>
      <c r="AD133" s="386" t="e">
        <f>IF('Non-Salary'!#REF!="","",#REF!&amp;" - "&amp;'Non-Salary'!#REF!)</f>
        <v>#REF!</v>
      </c>
      <c r="AE133" s="386" t="e">
        <f>IF('Non-Salary'!#REF!="","",#REF!&amp;" - "&amp;'Non-Salary'!#REF!)</f>
        <v>#REF!</v>
      </c>
      <c r="AF133" s="386" t="e">
        <f>IF('Non-Salary'!#REF!="","",#REF!&amp;" - "&amp;'Non-Salary'!#REF!)</f>
        <v>#REF!</v>
      </c>
      <c r="AG133" s="386" t="e">
        <f>IF('Non-Salary'!#REF!="","",#REF!&amp;" - "&amp;'Non-Salary'!#REF!)</f>
        <v>#REF!</v>
      </c>
      <c r="AH133" s="386" t="e">
        <f>IF('Non-Salary'!#REF!="","",#REF!&amp;" - "&amp;'Non-Salary'!#REF!)</f>
        <v>#REF!</v>
      </c>
      <c r="AI133" s="386" t="e">
        <f>IF('Non-Salary'!#REF!="","",#REF!&amp;" - "&amp;'Non-Salary'!#REF!)</f>
        <v>#REF!</v>
      </c>
      <c r="AJ133" s="386" t="e">
        <f>IF('Non-Salary'!#REF!="","",#REF!&amp;" - "&amp;'Non-Salary'!#REF!)</f>
        <v>#REF!</v>
      </c>
      <c r="AK133" s="386" t="e">
        <f>IF('Non-Salary'!#REF!="","",#REF!&amp;" - "&amp;'Non-Salary'!#REF!)</f>
        <v>#REF!</v>
      </c>
      <c r="AL133" s="386" t="e">
        <f>IF('Non-Salary'!#REF!="","",#REF!&amp;" - "&amp;'Non-Salary'!#REF!)</f>
        <v>#REF!</v>
      </c>
      <c r="AM133" s="386" t="e">
        <f>IF('Non-Salary'!#REF!="","",#REF!&amp;" - "&amp;'Non-Salary'!#REF!)</f>
        <v>#REF!</v>
      </c>
      <c r="AN133" s="385" t="e">
        <f>IF('Non-Salary'!#REF!="","",#REF!&amp;" - "&amp;'Non-Salary'!#REF!)</f>
        <v>#REF!</v>
      </c>
      <c r="AO133" s="386" t="e">
        <f>IF('Non-Salary'!#REF!="","",#REF!&amp;" - "&amp;'Non-Salary'!#REF!)</f>
        <v>#REF!</v>
      </c>
      <c r="AP133" s="385" t="e">
        <f>IF('Non-Salary'!#REF!="","",#REF!&amp;" - "&amp;'Non-Salary'!#REF!)</f>
        <v>#REF!</v>
      </c>
      <c r="AQ133" s="386" t="e">
        <f>IF('Non-Salary'!#REF!="","",#REF!&amp;" - "&amp;'Non-Salary'!#REF!)</f>
        <v>#REF!</v>
      </c>
      <c r="AR133" s="386" t="e">
        <f>IF('Non-Salary'!#REF!="","",#REF!&amp;" - "&amp;'Non-Salary'!#REF!)</f>
        <v>#REF!</v>
      </c>
      <c r="AS133" s="386" t="e">
        <f>IF('Non-Salary'!#REF!="","",#REF!&amp;" - "&amp;'Non-Salary'!#REF!)</f>
        <v>#REF!</v>
      </c>
      <c r="AT133" s="387" t="e">
        <f>IF('Non-Salary'!#REF!="","",#REF!&amp;" - "&amp;'Non-Salary'!#REF!)</f>
        <v>#REF!</v>
      </c>
      <c r="AU133" s="43"/>
      <c r="AV133" s="394" t="e">
        <f>IF('Non-Salary'!#REF!="","",#REF!&amp;" - "&amp;'Non-Salary'!#REF!)</f>
        <v>#REF!</v>
      </c>
      <c r="AW133" s="395" t="e">
        <f>IF('Non-Salary'!#REF!="","",#REF!&amp;" - "&amp;'Non-Salary'!#REF!)</f>
        <v>#REF!</v>
      </c>
    </row>
    <row r="134" spans="1:51" outlineLevel="1">
      <c r="A134" s="228"/>
      <c r="B134" s="19" t="e">
        <f>IF(OR(I134="",I134="HS"),'Non-Salary'!#REF!,Assumptions!#REF!)</f>
        <v>#REF!</v>
      </c>
      <c r="C134" s="19" t="str">
        <f>IF(K134="","",VLOOKUP(K134,#REF!,2,FALSE))</f>
        <v/>
      </c>
      <c r="D134" s="20" t="str">
        <f>IF(K134="","",VLOOKUP(K134,#REF!,3,FALSE))</f>
        <v/>
      </c>
      <c r="E134" s="20"/>
      <c r="F134" s="20" t="s">
        <v>41</v>
      </c>
      <c r="G134" s="56" t="str">
        <f>IF(J134="","",VLOOKUP(J134,#REF!,2,FALSE))</f>
        <v/>
      </c>
      <c r="H134" s="869"/>
      <c r="I134" s="317"/>
      <c r="J134" s="154"/>
      <c r="K134" s="374"/>
      <c r="L134" s="164"/>
      <c r="M134" s="229"/>
      <c r="N134" s="9"/>
      <c r="O134" s="290"/>
      <c r="P134" s="291"/>
      <c r="Q134" s="291"/>
      <c r="R134" s="291"/>
      <c r="S134" s="291"/>
      <c r="T134" s="384" t="e">
        <f>IF('Non-Salary'!#REF!="","",#REF!&amp;" - "&amp;'Non-Salary'!#REF!)</f>
        <v>#REF!</v>
      </c>
      <c r="U134" s="385" t="e">
        <f>IF('Non-Salary'!#REF!="","",#REF!&amp;" - "&amp;'Non-Salary'!#REF!)</f>
        <v>#REF!</v>
      </c>
      <c r="V134" s="385" t="e">
        <f>IF('Non-Salary'!#REF!="","",#REF!&amp;" - "&amp;'Non-Salary'!#REF!)</f>
        <v>#REF!</v>
      </c>
      <c r="W134" s="386" t="e">
        <f>IF('Non-Salary'!#REF!="","",#REF!&amp;" - "&amp;'Non-Salary'!#REF!)</f>
        <v>#REF!</v>
      </c>
      <c r="X134" s="386" t="e">
        <f>IF('Non-Salary'!#REF!="","",#REF!&amp;" - "&amp;'Non-Salary'!#REF!)</f>
        <v>#REF!</v>
      </c>
      <c r="Y134" s="386" t="e">
        <f>IF('Non-Salary'!#REF!="","",#REF!&amp;" - "&amp;'Non-Salary'!#REF!)</f>
        <v>#REF!</v>
      </c>
      <c r="Z134" s="386" t="e">
        <f>IF('Non-Salary'!#REF!="","",#REF!&amp;" - "&amp;'Non-Salary'!#REF!)</f>
        <v>#REF!</v>
      </c>
      <c r="AA134" s="386" t="e">
        <f>IF('Non-Salary'!#REF!="","",#REF!&amp;" - "&amp;'Non-Salary'!#REF!)</f>
        <v>#REF!</v>
      </c>
      <c r="AB134" s="386" t="e">
        <f>IF('Non-Salary'!#REF!="","",#REF!&amp;" - "&amp;'Non-Salary'!#REF!)</f>
        <v>#REF!</v>
      </c>
      <c r="AC134" s="386" t="e">
        <f>IF('Non-Salary'!#REF!="","",#REF!&amp;" - "&amp;'Non-Salary'!#REF!)</f>
        <v>#REF!</v>
      </c>
      <c r="AD134" s="386" t="e">
        <f>IF('Non-Salary'!#REF!="","",#REF!&amp;" - "&amp;'Non-Salary'!#REF!)</f>
        <v>#REF!</v>
      </c>
      <c r="AE134" s="386" t="e">
        <f>IF('Non-Salary'!#REF!="","",#REF!&amp;" - "&amp;'Non-Salary'!#REF!)</f>
        <v>#REF!</v>
      </c>
      <c r="AF134" s="386" t="e">
        <f>IF('Non-Salary'!#REF!="","",#REF!&amp;" - "&amp;'Non-Salary'!#REF!)</f>
        <v>#REF!</v>
      </c>
      <c r="AG134" s="386" t="e">
        <f>IF('Non-Salary'!#REF!="","",#REF!&amp;" - "&amp;'Non-Salary'!#REF!)</f>
        <v>#REF!</v>
      </c>
      <c r="AH134" s="386" t="e">
        <f>IF('Non-Salary'!#REF!="","",#REF!&amp;" - "&amp;'Non-Salary'!#REF!)</f>
        <v>#REF!</v>
      </c>
      <c r="AI134" s="386" t="e">
        <f>IF('Non-Salary'!#REF!="","",#REF!&amp;" - "&amp;'Non-Salary'!#REF!)</f>
        <v>#REF!</v>
      </c>
      <c r="AJ134" s="386" t="e">
        <f>IF('Non-Salary'!#REF!="","",#REF!&amp;" - "&amp;'Non-Salary'!#REF!)</f>
        <v>#REF!</v>
      </c>
      <c r="AK134" s="386" t="e">
        <f>IF('Non-Salary'!#REF!="","",#REF!&amp;" - "&amp;'Non-Salary'!#REF!)</f>
        <v>#REF!</v>
      </c>
      <c r="AL134" s="386" t="e">
        <f>IF('Non-Salary'!#REF!="","",#REF!&amp;" - "&amp;'Non-Salary'!#REF!)</f>
        <v>#REF!</v>
      </c>
      <c r="AM134" s="386" t="e">
        <f>IF('Non-Salary'!#REF!="","",#REF!&amp;" - "&amp;'Non-Salary'!#REF!)</f>
        <v>#REF!</v>
      </c>
      <c r="AN134" s="385" t="e">
        <f>IF('Non-Salary'!#REF!="","",#REF!&amp;" - "&amp;'Non-Salary'!#REF!)</f>
        <v>#REF!</v>
      </c>
      <c r="AO134" s="386" t="e">
        <f>IF('Non-Salary'!#REF!="","",#REF!&amp;" - "&amp;'Non-Salary'!#REF!)</f>
        <v>#REF!</v>
      </c>
      <c r="AP134" s="385" t="e">
        <f>IF('Non-Salary'!#REF!="","",#REF!&amp;" - "&amp;'Non-Salary'!#REF!)</f>
        <v>#REF!</v>
      </c>
      <c r="AQ134" s="386" t="e">
        <f>IF('Non-Salary'!#REF!="","",#REF!&amp;" - "&amp;'Non-Salary'!#REF!)</f>
        <v>#REF!</v>
      </c>
      <c r="AR134" s="386" t="e">
        <f>IF('Non-Salary'!#REF!="","",#REF!&amp;" - "&amp;'Non-Salary'!#REF!)</f>
        <v>#REF!</v>
      </c>
      <c r="AS134" s="386" t="e">
        <f>IF('Non-Salary'!#REF!="","",#REF!&amp;" - "&amp;'Non-Salary'!#REF!)</f>
        <v>#REF!</v>
      </c>
      <c r="AT134" s="387" t="e">
        <f>IF('Non-Salary'!#REF!="","",#REF!&amp;" - "&amp;'Non-Salary'!#REF!)</f>
        <v>#REF!</v>
      </c>
      <c r="AU134" s="43"/>
      <c r="AV134" s="394" t="e">
        <f>IF('Non-Salary'!#REF!="","",#REF!&amp;" - "&amp;'Non-Salary'!#REF!)</f>
        <v>#REF!</v>
      </c>
      <c r="AW134" s="395" t="e">
        <f>IF('Non-Salary'!#REF!="","",#REF!&amp;" - "&amp;'Non-Salary'!#REF!)</f>
        <v>#REF!</v>
      </c>
    </row>
    <row r="135" spans="1:51" outlineLevel="1">
      <c r="A135" s="228"/>
      <c r="B135" s="19" t="e">
        <f>IF(OR(I135="",I135="HS"),'Non-Salary'!#REF!,Assumptions!#REF!)</f>
        <v>#REF!</v>
      </c>
      <c r="C135" s="19" t="str">
        <f>IF(K135="","",VLOOKUP(K135,#REF!,2,FALSE))</f>
        <v/>
      </c>
      <c r="D135" s="20" t="str">
        <f>IF(K135="","",VLOOKUP(K135,#REF!,3,FALSE))</f>
        <v/>
      </c>
      <c r="E135" s="20"/>
      <c r="F135" s="20" t="s">
        <v>41</v>
      </c>
      <c r="G135" s="56" t="str">
        <f>IF(J135="","",VLOOKUP(J135,#REF!,2,FALSE))</f>
        <v/>
      </c>
      <c r="H135" s="869"/>
      <c r="I135" s="317"/>
      <c r="J135" s="154"/>
      <c r="K135" s="374"/>
      <c r="L135" s="164"/>
      <c r="M135" s="229"/>
      <c r="N135" s="9"/>
      <c r="O135" s="290"/>
      <c r="P135" s="291"/>
      <c r="Q135" s="291"/>
      <c r="R135" s="291"/>
      <c r="S135" s="291"/>
      <c r="T135" s="384" t="e">
        <f>IF('Non-Salary'!#REF!="","",#REF!&amp;" - "&amp;'Non-Salary'!#REF!)</f>
        <v>#REF!</v>
      </c>
      <c r="U135" s="385" t="e">
        <f>IF('Non-Salary'!#REF!="","",#REF!&amp;" - "&amp;'Non-Salary'!#REF!)</f>
        <v>#REF!</v>
      </c>
      <c r="V135" s="385" t="e">
        <f>IF('Non-Salary'!#REF!="","",#REF!&amp;" - "&amp;'Non-Salary'!#REF!)</f>
        <v>#REF!</v>
      </c>
      <c r="W135" s="386" t="e">
        <f>IF('Non-Salary'!#REF!="","",#REF!&amp;" - "&amp;'Non-Salary'!#REF!)</f>
        <v>#REF!</v>
      </c>
      <c r="X135" s="386" t="e">
        <f>IF('Non-Salary'!#REF!="","",#REF!&amp;" - "&amp;'Non-Salary'!#REF!)</f>
        <v>#REF!</v>
      </c>
      <c r="Y135" s="386" t="e">
        <f>IF('Non-Salary'!#REF!="","",#REF!&amp;" - "&amp;'Non-Salary'!#REF!)</f>
        <v>#REF!</v>
      </c>
      <c r="Z135" s="386" t="e">
        <f>IF('Non-Salary'!#REF!="","",#REF!&amp;" - "&amp;'Non-Salary'!#REF!)</f>
        <v>#REF!</v>
      </c>
      <c r="AA135" s="386" t="e">
        <f>IF('Non-Salary'!#REF!="","",#REF!&amp;" - "&amp;'Non-Salary'!#REF!)</f>
        <v>#REF!</v>
      </c>
      <c r="AB135" s="386" t="e">
        <f>IF('Non-Salary'!#REF!="","",#REF!&amp;" - "&amp;'Non-Salary'!#REF!)</f>
        <v>#REF!</v>
      </c>
      <c r="AC135" s="386" t="e">
        <f>IF('Non-Salary'!#REF!="","",#REF!&amp;" - "&amp;'Non-Salary'!#REF!)</f>
        <v>#REF!</v>
      </c>
      <c r="AD135" s="386" t="e">
        <f>IF('Non-Salary'!#REF!="","",#REF!&amp;" - "&amp;'Non-Salary'!#REF!)</f>
        <v>#REF!</v>
      </c>
      <c r="AE135" s="386" t="e">
        <f>IF('Non-Salary'!#REF!="","",#REF!&amp;" - "&amp;'Non-Salary'!#REF!)</f>
        <v>#REF!</v>
      </c>
      <c r="AF135" s="386" t="e">
        <f>IF('Non-Salary'!#REF!="","",#REF!&amp;" - "&amp;'Non-Salary'!#REF!)</f>
        <v>#REF!</v>
      </c>
      <c r="AG135" s="386" t="e">
        <f>IF('Non-Salary'!#REF!="","",#REF!&amp;" - "&amp;'Non-Salary'!#REF!)</f>
        <v>#REF!</v>
      </c>
      <c r="AH135" s="386" t="e">
        <f>IF('Non-Salary'!#REF!="","",#REF!&amp;" - "&amp;'Non-Salary'!#REF!)</f>
        <v>#REF!</v>
      </c>
      <c r="AI135" s="386" t="e">
        <f>IF('Non-Salary'!#REF!="","",#REF!&amp;" - "&amp;'Non-Salary'!#REF!)</f>
        <v>#REF!</v>
      </c>
      <c r="AJ135" s="386" t="e">
        <f>IF('Non-Salary'!#REF!="","",#REF!&amp;" - "&amp;'Non-Salary'!#REF!)</f>
        <v>#REF!</v>
      </c>
      <c r="AK135" s="386" t="e">
        <f>IF('Non-Salary'!#REF!="","",#REF!&amp;" - "&amp;'Non-Salary'!#REF!)</f>
        <v>#REF!</v>
      </c>
      <c r="AL135" s="386" t="e">
        <f>IF('Non-Salary'!#REF!="","",#REF!&amp;" - "&amp;'Non-Salary'!#REF!)</f>
        <v>#REF!</v>
      </c>
      <c r="AM135" s="386" t="e">
        <f>IF('Non-Salary'!#REF!="","",#REF!&amp;" - "&amp;'Non-Salary'!#REF!)</f>
        <v>#REF!</v>
      </c>
      <c r="AN135" s="385" t="e">
        <f>IF('Non-Salary'!#REF!="","",#REF!&amp;" - "&amp;'Non-Salary'!#REF!)</f>
        <v>#REF!</v>
      </c>
      <c r="AO135" s="386" t="e">
        <f>IF('Non-Salary'!#REF!="","",#REF!&amp;" - "&amp;'Non-Salary'!#REF!)</f>
        <v>#REF!</v>
      </c>
      <c r="AP135" s="385" t="e">
        <f>IF('Non-Salary'!#REF!="","",#REF!&amp;" - "&amp;'Non-Salary'!#REF!)</f>
        <v>#REF!</v>
      </c>
      <c r="AQ135" s="386" t="e">
        <f>IF('Non-Salary'!#REF!="","",#REF!&amp;" - "&amp;'Non-Salary'!#REF!)</f>
        <v>#REF!</v>
      </c>
      <c r="AR135" s="386" t="e">
        <f>IF('Non-Salary'!#REF!="","",#REF!&amp;" - "&amp;'Non-Salary'!#REF!)</f>
        <v>#REF!</v>
      </c>
      <c r="AS135" s="386" t="e">
        <f>IF('Non-Salary'!#REF!="","",#REF!&amp;" - "&amp;'Non-Salary'!#REF!)</f>
        <v>#REF!</v>
      </c>
      <c r="AT135" s="387" t="e">
        <f>IF('Non-Salary'!#REF!="","",#REF!&amp;" - "&amp;'Non-Salary'!#REF!)</f>
        <v>#REF!</v>
      </c>
      <c r="AU135" s="43"/>
      <c r="AV135" s="394" t="e">
        <f>IF('Non-Salary'!#REF!="","",#REF!&amp;" - "&amp;'Non-Salary'!#REF!)</f>
        <v>#REF!</v>
      </c>
      <c r="AW135" s="395" t="e">
        <f>IF('Non-Salary'!#REF!="","",#REF!&amp;" - "&amp;'Non-Salary'!#REF!)</f>
        <v>#REF!</v>
      </c>
    </row>
    <row r="136" spans="1:51" ht="13.5" outlineLevel="1" thickBot="1">
      <c r="A136" s="263"/>
      <c r="B136" s="48" t="e">
        <f>IF(OR(I136="",I136="HS"),'Non-Salary'!#REF!,Assumptions!#REF!)</f>
        <v>#REF!</v>
      </c>
      <c r="C136" s="48" t="str">
        <f>IF(K136="","",VLOOKUP(K136,#REF!,2,FALSE))</f>
        <v/>
      </c>
      <c r="D136" s="49" t="str">
        <f>IF(K136="","",VLOOKUP(K136,#REF!,3,FALSE))</f>
        <v/>
      </c>
      <c r="E136" s="49"/>
      <c r="F136" s="49" t="s">
        <v>41</v>
      </c>
      <c r="G136" s="58" t="str">
        <f>IF(J136="","",VLOOKUP(J136,#REF!,2,FALSE))</f>
        <v/>
      </c>
      <c r="H136" s="869"/>
      <c r="I136" s="322"/>
      <c r="J136" s="154"/>
      <c r="K136" s="374"/>
      <c r="L136" s="164"/>
      <c r="M136" s="237"/>
      <c r="N136" s="9"/>
      <c r="O136" s="290"/>
      <c r="P136" s="291"/>
      <c r="Q136" s="291"/>
      <c r="R136" s="291"/>
      <c r="S136" s="291"/>
      <c r="T136" s="388" t="e">
        <f>IF('Non-Salary'!#REF!="","",#REF!&amp;" - "&amp;'Non-Salary'!#REF!)</f>
        <v>#REF!</v>
      </c>
      <c r="U136" s="389" t="e">
        <f>IF('Non-Salary'!#REF!="","",#REF!&amp;" - "&amp;'Non-Salary'!#REF!)</f>
        <v>#REF!</v>
      </c>
      <c r="V136" s="389" t="e">
        <f>IF('Non-Salary'!#REF!="","",#REF!&amp;" - "&amp;'Non-Salary'!#REF!)</f>
        <v>#REF!</v>
      </c>
      <c r="W136" s="390" t="e">
        <f>IF('Non-Salary'!#REF!="","",#REF!&amp;" - "&amp;'Non-Salary'!#REF!)</f>
        <v>#REF!</v>
      </c>
      <c r="X136" s="390" t="e">
        <f>IF('Non-Salary'!#REF!="","",#REF!&amp;" - "&amp;'Non-Salary'!#REF!)</f>
        <v>#REF!</v>
      </c>
      <c r="Y136" s="390" t="e">
        <f>IF('Non-Salary'!#REF!="","",#REF!&amp;" - "&amp;'Non-Salary'!#REF!)</f>
        <v>#REF!</v>
      </c>
      <c r="Z136" s="390" t="e">
        <f>IF('Non-Salary'!#REF!="","",#REF!&amp;" - "&amp;'Non-Salary'!#REF!)</f>
        <v>#REF!</v>
      </c>
      <c r="AA136" s="390" t="e">
        <f>IF('Non-Salary'!#REF!="","",#REF!&amp;" - "&amp;'Non-Salary'!#REF!)</f>
        <v>#REF!</v>
      </c>
      <c r="AB136" s="390" t="e">
        <f>IF('Non-Salary'!#REF!="","",#REF!&amp;" - "&amp;'Non-Salary'!#REF!)</f>
        <v>#REF!</v>
      </c>
      <c r="AC136" s="390" t="e">
        <f>IF('Non-Salary'!#REF!="","",#REF!&amp;" - "&amp;'Non-Salary'!#REF!)</f>
        <v>#REF!</v>
      </c>
      <c r="AD136" s="390" t="e">
        <f>IF('Non-Salary'!#REF!="","",#REF!&amp;" - "&amp;'Non-Salary'!#REF!)</f>
        <v>#REF!</v>
      </c>
      <c r="AE136" s="390" t="e">
        <f>IF('Non-Salary'!#REF!="","",#REF!&amp;" - "&amp;'Non-Salary'!#REF!)</f>
        <v>#REF!</v>
      </c>
      <c r="AF136" s="390" t="e">
        <f>IF('Non-Salary'!#REF!="","",#REF!&amp;" - "&amp;'Non-Salary'!#REF!)</f>
        <v>#REF!</v>
      </c>
      <c r="AG136" s="390" t="e">
        <f>IF('Non-Salary'!#REF!="","",#REF!&amp;" - "&amp;'Non-Salary'!#REF!)</f>
        <v>#REF!</v>
      </c>
      <c r="AH136" s="390" t="e">
        <f>IF('Non-Salary'!#REF!="","",#REF!&amp;" - "&amp;'Non-Salary'!#REF!)</f>
        <v>#REF!</v>
      </c>
      <c r="AI136" s="390" t="e">
        <f>IF('Non-Salary'!#REF!="","",#REF!&amp;" - "&amp;'Non-Salary'!#REF!)</f>
        <v>#REF!</v>
      </c>
      <c r="AJ136" s="390" t="e">
        <f>IF('Non-Salary'!#REF!="","",#REF!&amp;" - "&amp;'Non-Salary'!#REF!)</f>
        <v>#REF!</v>
      </c>
      <c r="AK136" s="390" t="e">
        <f>IF('Non-Salary'!#REF!="","",#REF!&amp;" - "&amp;'Non-Salary'!#REF!)</f>
        <v>#REF!</v>
      </c>
      <c r="AL136" s="390" t="e">
        <f>IF('Non-Salary'!#REF!="","",#REF!&amp;" - "&amp;'Non-Salary'!#REF!)</f>
        <v>#REF!</v>
      </c>
      <c r="AM136" s="390" t="e">
        <f>IF('Non-Salary'!#REF!="","",#REF!&amp;" - "&amp;'Non-Salary'!#REF!)</f>
        <v>#REF!</v>
      </c>
      <c r="AN136" s="389" t="e">
        <f>IF('Non-Salary'!#REF!="","",#REF!&amp;" - "&amp;'Non-Salary'!#REF!)</f>
        <v>#REF!</v>
      </c>
      <c r="AO136" s="390" t="e">
        <f>IF('Non-Salary'!#REF!="","",#REF!&amp;" - "&amp;'Non-Salary'!#REF!)</f>
        <v>#REF!</v>
      </c>
      <c r="AP136" s="389" t="e">
        <f>IF('Non-Salary'!#REF!="","",#REF!&amp;" - "&amp;'Non-Salary'!#REF!)</f>
        <v>#REF!</v>
      </c>
      <c r="AQ136" s="390" t="e">
        <f>IF('Non-Salary'!#REF!="","",#REF!&amp;" - "&amp;'Non-Salary'!#REF!)</f>
        <v>#REF!</v>
      </c>
      <c r="AR136" s="390" t="e">
        <f>IF('Non-Salary'!#REF!="","",#REF!&amp;" - "&amp;'Non-Salary'!#REF!)</f>
        <v>#REF!</v>
      </c>
      <c r="AS136" s="390" t="e">
        <f>IF('Non-Salary'!#REF!="","",#REF!&amp;" - "&amp;'Non-Salary'!#REF!)</f>
        <v>#REF!</v>
      </c>
      <c r="AT136" s="391" t="e">
        <f>IF('Non-Salary'!#REF!="","",#REF!&amp;" - "&amp;'Non-Salary'!#REF!)</f>
        <v>#REF!</v>
      </c>
      <c r="AU136" s="43"/>
      <c r="AV136" s="396" t="e">
        <f>IF('Non-Salary'!#REF!="","",#REF!&amp;" - "&amp;'Non-Salary'!#REF!)</f>
        <v>#REF!</v>
      </c>
      <c r="AW136" s="397" t="e">
        <f>IF('Non-Salary'!#REF!="","",#REF!&amp;" - "&amp;'Non-Salary'!#REF!)</f>
        <v>#REF!</v>
      </c>
    </row>
    <row r="137" spans="1:51" ht="13.5" outlineLevel="1" thickBot="1">
      <c r="A137" s="27"/>
      <c r="B137" s="27"/>
      <c r="C137" s="27"/>
      <c r="D137" s="35"/>
      <c r="E137" s="35" t="s">
        <v>151</v>
      </c>
      <c r="F137" s="35" t="s">
        <v>151</v>
      </c>
      <c r="G137" s="27" t="s">
        <v>151</v>
      </c>
      <c r="H137" s="870"/>
      <c r="I137" s="152"/>
      <c r="J137" s="73" t="s">
        <v>248</v>
      </c>
      <c r="K137" s="74"/>
      <c r="L137" s="164"/>
      <c r="M137" s="97"/>
      <c r="N137" s="27"/>
      <c r="O137" s="245">
        <f t="shared" ref="O137:AW137" si="8">SUM(O86:O136)</f>
        <v>0</v>
      </c>
      <c r="P137" s="250">
        <f t="shared" si="8"/>
        <v>0</v>
      </c>
      <c r="Q137" s="250">
        <f t="shared" si="8"/>
        <v>0</v>
      </c>
      <c r="R137" s="250">
        <f t="shared" si="8"/>
        <v>0</v>
      </c>
      <c r="S137" s="251">
        <f t="shared" si="8"/>
        <v>0</v>
      </c>
      <c r="T137" s="269" t="e">
        <f t="shared" si="8"/>
        <v>#REF!</v>
      </c>
      <c r="U137" s="270" t="e">
        <f t="shared" si="8"/>
        <v>#REF!</v>
      </c>
      <c r="V137" s="270" t="e">
        <f t="shared" si="8"/>
        <v>#REF!</v>
      </c>
      <c r="W137" s="270" t="e">
        <f t="shared" si="8"/>
        <v>#REF!</v>
      </c>
      <c r="X137" s="270" t="e">
        <f t="shared" si="8"/>
        <v>#REF!</v>
      </c>
      <c r="Y137" s="270" t="e">
        <f t="shared" si="8"/>
        <v>#REF!</v>
      </c>
      <c r="Z137" s="270" t="e">
        <f t="shared" si="8"/>
        <v>#REF!</v>
      </c>
      <c r="AA137" s="270" t="e">
        <f t="shared" si="8"/>
        <v>#REF!</v>
      </c>
      <c r="AB137" s="270" t="e">
        <f t="shared" si="8"/>
        <v>#REF!</v>
      </c>
      <c r="AC137" s="270" t="e">
        <f t="shared" si="8"/>
        <v>#REF!</v>
      </c>
      <c r="AD137" s="270" t="e">
        <f t="shared" si="8"/>
        <v>#REF!</v>
      </c>
      <c r="AE137" s="270" t="e">
        <f t="shared" si="8"/>
        <v>#REF!</v>
      </c>
      <c r="AF137" s="270" t="e">
        <f t="shared" si="8"/>
        <v>#REF!</v>
      </c>
      <c r="AG137" s="270" t="e">
        <f t="shared" si="8"/>
        <v>#REF!</v>
      </c>
      <c r="AH137" s="270" t="e">
        <f t="shared" si="8"/>
        <v>#REF!</v>
      </c>
      <c r="AI137" s="270" t="e">
        <f t="shared" si="8"/>
        <v>#REF!</v>
      </c>
      <c r="AJ137" s="270" t="e">
        <f t="shared" si="8"/>
        <v>#REF!</v>
      </c>
      <c r="AK137" s="270" t="e">
        <f t="shared" si="8"/>
        <v>#REF!</v>
      </c>
      <c r="AL137" s="270" t="e">
        <f t="shared" si="8"/>
        <v>#REF!</v>
      </c>
      <c r="AM137" s="270" t="e">
        <f t="shared" si="8"/>
        <v>#REF!</v>
      </c>
      <c r="AN137" s="270" t="e">
        <f t="shared" si="8"/>
        <v>#REF!</v>
      </c>
      <c r="AO137" s="270" t="e">
        <f t="shared" si="8"/>
        <v>#REF!</v>
      </c>
      <c r="AP137" s="270" t="e">
        <f t="shared" si="8"/>
        <v>#REF!</v>
      </c>
      <c r="AQ137" s="270" t="e">
        <f t="shared" si="8"/>
        <v>#REF!</v>
      </c>
      <c r="AR137" s="271" t="e">
        <f t="shared" si="8"/>
        <v>#REF!</v>
      </c>
      <c r="AS137" s="270" t="e">
        <f t="shared" si="8"/>
        <v>#REF!</v>
      </c>
      <c r="AT137" s="273" t="e">
        <f t="shared" si="8"/>
        <v>#REF!</v>
      </c>
      <c r="AU137" s="249"/>
      <c r="AV137" s="269" t="e">
        <f t="shared" si="8"/>
        <v>#REF!</v>
      </c>
      <c r="AW137" s="272" t="e">
        <f t="shared" si="8"/>
        <v>#REF!</v>
      </c>
      <c r="AY137" s="53"/>
    </row>
    <row r="138" spans="1:51" ht="13.5" outlineLevel="1" thickBot="1">
      <c r="A138" s="27"/>
      <c r="B138" s="27"/>
      <c r="C138" s="27"/>
      <c r="D138" s="35"/>
      <c r="E138" s="35"/>
      <c r="F138" s="35"/>
      <c r="G138" s="27"/>
      <c r="H138" s="9"/>
      <c r="I138" s="9"/>
      <c r="J138" s="24"/>
      <c r="K138" s="24"/>
      <c r="L138" s="164"/>
      <c r="M138" s="206"/>
      <c r="N138" s="9"/>
      <c r="O138" s="25"/>
      <c r="P138" s="25"/>
      <c r="Q138" s="25"/>
      <c r="R138" s="25"/>
      <c r="S138" s="25"/>
      <c r="T138" s="25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111"/>
      <c r="AX138" s="64"/>
    </row>
    <row r="139" spans="1:51" ht="12.75" customHeight="1">
      <c r="A139" s="219"/>
      <c r="B139" s="50" t="e">
        <f>IF(OR(I139="",I139="HS"),'Non-Salary'!#REF!,Assumptions!#REF!)</f>
        <v>#REF!</v>
      </c>
      <c r="C139" s="50" t="s">
        <v>14</v>
      </c>
      <c r="D139" s="51" t="s">
        <v>24</v>
      </c>
      <c r="E139" s="51"/>
      <c r="F139" s="51">
        <v>2</v>
      </c>
      <c r="G139" s="55" t="s">
        <v>27</v>
      </c>
      <c r="H139" s="868" t="s">
        <v>168</v>
      </c>
      <c r="I139" s="316"/>
      <c r="J139" s="80" t="str">
        <f>CONCATENATE("STAFF DEVELOPMENT SUBS - ",IF(ISERROR(VLOOKUP(G139,[3]Object!Query_from_cayprod,2,FALSE)),"""",VLOOKUP(G139,[3]Object!Query_from_cayprod,2,FALSE)))</f>
        <v>STAFF DEVELOPMENT SUBS - SALARIES OF PART TIME EMPLOYEE</v>
      </c>
      <c r="K139" s="81"/>
      <c r="L139" s="164"/>
      <c r="M139" s="220"/>
      <c r="N139" s="9"/>
      <c r="O139" s="288"/>
      <c r="P139" s="289"/>
      <c r="Q139" s="289"/>
      <c r="R139" s="289"/>
      <c r="S139" s="289"/>
      <c r="T139" s="380" t="e">
        <f>IF('Non-Salary'!#REF!="","",#REF!&amp;" - "&amp;'Non-Salary'!#REF!)</f>
        <v>#REF!</v>
      </c>
      <c r="U139" s="381" t="e">
        <f>IF('Non-Salary'!#REF!="","",#REF!&amp;" - "&amp;'Non-Salary'!#REF!)</f>
        <v>#REF!</v>
      </c>
      <c r="V139" s="381" t="e">
        <f>IF('Non-Salary'!#REF!="","",#REF!&amp;" - "&amp;'Non-Salary'!#REF!)</f>
        <v>#REF!</v>
      </c>
      <c r="W139" s="381" t="e">
        <f>IF('Non-Salary'!#REF!="","",#REF!&amp;" - "&amp;'Non-Salary'!#REF!)</f>
        <v>#REF!</v>
      </c>
      <c r="X139" s="381" t="e">
        <f>IF('Non-Salary'!#REF!="","",#REF!&amp;" - "&amp;'Non-Salary'!#REF!)</f>
        <v>#REF!</v>
      </c>
      <c r="Y139" s="382" t="e">
        <f>IF('Non-Salary'!#REF!="","",#REF!&amp;" - "&amp;'Non-Salary'!#REF!)</f>
        <v>#REF!</v>
      </c>
      <c r="Z139" s="381" t="e">
        <f>IF('Non-Salary'!#REF!="","",#REF!&amp;" - "&amp;'Non-Salary'!#REF!)</f>
        <v>#REF!</v>
      </c>
      <c r="AA139" s="382" t="e">
        <f>IF('Non-Salary'!#REF!="","",#REF!&amp;" - "&amp;'Non-Salary'!#REF!)</f>
        <v>#REF!</v>
      </c>
      <c r="AB139" s="382" t="e">
        <f>IF('Non-Salary'!#REF!="","",#REF!&amp;" - "&amp;'Non-Salary'!#REF!)</f>
        <v>#REF!</v>
      </c>
      <c r="AC139" s="382" t="e">
        <f>IF('Non-Salary'!#REF!="","",#REF!&amp;" - "&amp;'Non-Salary'!#REF!)</f>
        <v>#REF!</v>
      </c>
      <c r="AD139" s="382" t="e">
        <f>IF('Non-Salary'!#REF!="","",#REF!&amp;" - "&amp;'Non-Salary'!#REF!)</f>
        <v>#REF!</v>
      </c>
      <c r="AE139" s="382" t="e">
        <f>IF('Non-Salary'!#REF!="","",#REF!&amp;" - "&amp;'Non-Salary'!#REF!)</f>
        <v>#REF!</v>
      </c>
      <c r="AF139" s="382" t="e">
        <f>IF('Non-Salary'!#REF!="","",#REF!&amp;" - "&amp;'Non-Salary'!#REF!)</f>
        <v>#REF!</v>
      </c>
      <c r="AG139" s="382" t="e">
        <f>IF('Non-Salary'!#REF!="","",#REF!&amp;" - "&amp;'Non-Salary'!#REF!)</f>
        <v>#REF!</v>
      </c>
      <c r="AH139" s="382" t="e">
        <f>IF('Non-Salary'!#REF!="","",#REF!&amp;" - "&amp;'Non-Salary'!#REF!)</f>
        <v>#REF!</v>
      </c>
      <c r="AI139" s="382" t="e">
        <f>IF('Non-Salary'!#REF!="","",#REF!&amp;" - "&amp;'Non-Salary'!#REF!)</f>
        <v>#REF!</v>
      </c>
      <c r="AJ139" s="382" t="e">
        <f>IF('Non-Salary'!#REF!="","",#REF!&amp;" - "&amp;'Non-Salary'!#REF!)</f>
        <v>#REF!</v>
      </c>
      <c r="AK139" s="382" t="e">
        <f>IF('Non-Salary'!#REF!="","",#REF!&amp;" - "&amp;'Non-Salary'!#REF!)</f>
        <v>#REF!</v>
      </c>
      <c r="AL139" s="381" t="e">
        <f>IF('Non-Salary'!#REF!="","",#REF!&amp;" - "&amp;'Non-Salary'!#REF!)</f>
        <v>#REF!</v>
      </c>
      <c r="AM139" s="382" t="e">
        <f>IF('Non-Salary'!#REF!="","",#REF!&amp;" - "&amp;'Non-Salary'!#REF!)</f>
        <v>#REF!</v>
      </c>
      <c r="AN139" s="382" t="e">
        <f>IF('Non-Salary'!#REF!="","",#REF!&amp;" - "&amp;'Non-Salary'!#REF!)</f>
        <v>#REF!</v>
      </c>
      <c r="AO139" s="382" t="e">
        <f>IF('Non-Salary'!#REF!="","",#REF!&amp;" - "&amp;'Non-Salary'!#REF!)</f>
        <v>#REF!</v>
      </c>
      <c r="AP139" s="382" t="e">
        <f>IF('Non-Salary'!#REF!="","",#REF!&amp;" - "&amp;'Non-Salary'!#REF!)</f>
        <v>#REF!</v>
      </c>
      <c r="AQ139" s="381" t="e">
        <f>IF('Non-Salary'!#REF!="","",#REF!&amp;" - "&amp;'Non-Salary'!#REF!)</f>
        <v>#REF!</v>
      </c>
      <c r="AR139" s="381" t="e">
        <f>IF('Non-Salary'!#REF!="","",#REF!&amp;" - "&amp;'Non-Salary'!#REF!)</f>
        <v>#REF!</v>
      </c>
      <c r="AS139" s="382" t="e">
        <f>IF('Non-Salary'!#REF!="","",#REF!&amp;" - "&amp;'Non-Salary'!#REF!)</f>
        <v>#REF!</v>
      </c>
      <c r="AT139" s="393" t="e">
        <f>IF('Non-Salary'!#REF!="","",#REF!&amp;" - "&amp;'Non-Salary'!#REF!)</f>
        <v>#REF!</v>
      </c>
      <c r="AU139" s="43"/>
      <c r="AV139" s="392" t="e">
        <f>IF('Non-Salary'!#REF!="","",#REF!&amp;" - "&amp;'Non-Salary'!#REF!)</f>
        <v>#REF!</v>
      </c>
      <c r="AW139" s="393" t="e">
        <f>IF('Non-Salary'!#REF!="","",#REF!&amp;" - "&amp;'Non-Salary'!#REF!)</f>
        <v>#REF!</v>
      </c>
    </row>
    <row r="140" spans="1:51">
      <c r="A140" s="228"/>
      <c r="B140" s="19" t="e">
        <f>IF(OR(I140="",I140="HS"),'Non-Salary'!#REF!,Assumptions!#REF!)</f>
        <v>#REF!</v>
      </c>
      <c r="C140" s="19" t="s">
        <v>14</v>
      </c>
      <c r="D140" s="20" t="s">
        <v>24</v>
      </c>
      <c r="E140" s="20"/>
      <c r="F140" s="20" t="s">
        <v>94</v>
      </c>
      <c r="G140" s="56" t="s">
        <v>43</v>
      </c>
      <c r="H140" s="869"/>
      <c r="I140" s="317"/>
      <c r="J140" s="82" t="str">
        <f>CONCATENATE("STAFF DEVELOPMENT TEACHER ",IF(ISERROR(VLOOKUP(G140,[3]Object!Query_from_cayprod,2,FALSE)),"",VLOOKUP(G140,[3]Object!Query_from_cayprod,2,FALSE)))</f>
        <v>STAFF DEVELOPMENT TEACHER ADDITIONAL/EXTRA DUTY PAY/STIP</v>
      </c>
      <c r="K140" s="83"/>
      <c r="L140" s="164"/>
      <c r="M140" s="229"/>
      <c r="N140" s="9"/>
      <c r="O140" s="290"/>
      <c r="P140" s="291"/>
      <c r="Q140" s="291"/>
      <c r="R140" s="291"/>
      <c r="S140" s="291"/>
      <c r="T140" s="384" t="e">
        <f>IF('Non-Salary'!#REF!="","",#REF!&amp;" - "&amp;'Non-Salary'!#REF!)</f>
        <v>#REF!</v>
      </c>
      <c r="U140" s="385" t="e">
        <f>IF('Non-Salary'!#REF!="","",#REF!&amp;" - "&amp;'Non-Salary'!#REF!)</f>
        <v>#REF!</v>
      </c>
      <c r="V140" s="385" t="e">
        <f>IF('Non-Salary'!#REF!="","",#REF!&amp;" - "&amp;'Non-Salary'!#REF!)</f>
        <v>#REF!</v>
      </c>
      <c r="W140" s="385" t="e">
        <f>IF('Non-Salary'!#REF!="","",#REF!&amp;" - "&amp;'Non-Salary'!#REF!)</f>
        <v>#REF!</v>
      </c>
      <c r="X140" s="385" t="e">
        <f>IF('Non-Salary'!#REF!="","",#REF!&amp;" - "&amp;'Non-Salary'!#REF!)</f>
        <v>#REF!</v>
      </c>
      <c r="Y140" s="386" t="e">
        <f>IF('Non-Salary'!#REF!="","",#REF!&amp;" - "&amp;'Non-Salary'!#REF!)</f>
        <v>#REF!</v>
      </c>
      <c r="Z140" s="386" t="e">
        <f>IF('Non-Salary'!#REF!="","",#REF!&amp;" - "&amp;'Non-Salary'!#REF!)</f>
        <v>#REF!</v>
      </c>
      <c r="AA140" s="386" t="e">
        <f>IF('Non-Salary'!#REF!="","",#REF!&amp;" - "&amp;'Non-Salary'!#REF!)</f>
        <v>#REF!</v>
      </c>
      <c r="AB140" s="386" t="e">
        <f>IF('Non-Salary'!#REF!="","",#REF!&amp;" - "&amp;'Non-Salary'!#REF!)</f>
        <v>#REF!</v>
      </c>
      <c r="AC140" s="386" t="e">
        <f>IF('Non-Salary'!#REF!="","",#REF!&amp;" - "&amp;'Non-Salary'!#REF!)</f>
        <v>#REF!</v>
      </c>
      <c r="AD140" s="386" t="e">
        <f>IF('Non-Salary'!#REF!="","",#REF!&amp;" - "&amp;'Non-Salary'!#REF!)</f>
        <v>#REF!</v>
      </c>
      <c r="AE140" s="386" t="e">
        <f>IF('Non-Salary'!#REF!="","",#REF!&amp;" - "&amp;'Non-Salary'!#REF!)</f>
        <v>#REF!</v>
      </c>
      <c r="AF140" s="386" t="e">
        <f>IF('Non-Salary'!#REF!="","",#REF!&amp;" - "&amp;'Non-Salary'!#REF!)</f>
        <v>#REF!</v>
      </c>
      <c r="AG140" s="386" t="e">
        <f>IF('Non-Salary'!#REF!="","",#REF!&amp;" - "&amp;'Non-Salary'!#REF!)</f>
        <v>#REF!</v>
      </c>
      <c r="AH140" s="386" t="e">
        <f>IF('Non-Salary'!#REF!="","",#REF!&amp;" - "&amp;'Non-Salary'!#REF!)</f>
        <v>#REF!</v>
      </c>
      <c r="AI140" s="386" t="e">
        <f>IF('Non-Salary'!#REF!="","",#REF!&amp;" - "&amp;'Non-Salary'!#REF!)</f>
        <v>#REF!</v>
      </c>
      <c r="AJ140" s="386" t="e">
        <f>IF('Non-Salary'!#REF!="","",#REF!&amp;" - "&amp;'Non-Salary'!#REF!)</f>
        <v>#REF!</v>
      </c>
      <c r="AK140" s="386" t="e">
        <f>IF('Non-Salary'!#REF!="","",#REF!&amp;" - "&amp;'Non-Salary'!#REF!)</f>
        <v>#REF!</v>
      </c>
      <c r="AL140" s="385" t="e">
        <f>IF('Non-Salary'!#REF!="","",#REF!&amp;" - "&amp;'Non-Salary'!#REF!)</f>
        <v>#REF!</v>
      </c>
      <c r="AM140" s="386" t="e">
        <f>IF('Non-Salary'!#REF!="","",#REF!&amp;" - "&amp;'Non-Salary'!#REF!)</f>
        <v>#REF!</v>
      </c>
      <c r="AN140" s="386" t="e">
        <f>IF('Non-Salary'!#REF!="","",#REF!&amp;" - "&amp;'Non-Salary'!#REF!)</f>
        <v>#REF!</v>
      </c>
      <c r="AO140" s="386" t="e">
        <f>IF('Non-Salary'!#REF!="","",#REF!&amp;" - "&amp;'Non-Salary'!#REF!)</f>
        <v>#REF!</v>
      </c>
      <c r="AP140" s="386" t="e">
        <f>IF('Non-Salary'!#REF!="","",#REF!&amp;" - "&amp;'Non-Salary'!#REF!)</f>
        <v>#REF!</v>
      </c>
      <c r="AQ140" s="385" t="e">
        <f>IF('Non-Salary'!#REF!="","",#REF!&amp;" - "&amp;'Non-Salary'!#REF!)</f>
        <v>#REF!</v>
      </c>
      <c r="AR140" s="385" t="e">
        <f>IF('Non-Salary'!#REF!="","",#REF!&amp;" - "&amp;'Non-Salary'!#REF!)</f>
        <v>#REF!</v>
      </c>
      <c r="AS140" s="386" t="e">
        <f>IF('Non-Salary'!#REF!="","",#REF!&amp;" - "&amp;'Non-Salary'!#REF!)</f>
        <v>#REF!</v>
      </c>
      <c r="AT140" s="395" t="e">
        <f>IF('Non-Salary'!#REF!="","",#REF!&amp;" - "&amp;'Non-Salary'!#REF!)</f>
        <v>#REF!</v>
      </c>
      <c r="AU140" s="65"/>
      <c r="AV140" s="394" t="e">
        <f>IF('Non-Salary'!#REF!="","",#REF!&amp;" - "&amp;'Non-Salary'!#REF!)</f>
        <v>#REF!</v>
      </c>
      <c r="AW140" s="395" t="e">
        <f>IF('Non-Salary'!#REF!="","",#REF!&amp;" - "&amp;'Non-Salary'!#REF!)</f>
        <v>#REF!</v>
      </c>
    </row>
    <row r="141" spans="1:51">
      <c r="A141" s="228"/>
      <c r="B141" s="19" t="e">
        <f>IF(OR(I141="",I141="HS"),'Non-Salary'!#REF!,Assumptions!#REF!)</f>
        <v>#REF!</v>
      </c>
      <c r="C141" s="19" t="s">
        <v>14</v>
      </c>
      <c r="D141" s="20" t="s">
        <v>24</v>
      </c>
      <c r="E141" s="20"/>
      <c r="F141" s="20" t="s">
        <v>94</v>
      </c>
      <c r="G141" s="300" t="s">
        <v>226</v>
      </c>
      <c r="H141" s="869"/>
      <c r="I141" s="317"/>
      <c r="J141" s="82" t="str">
        <f>CONCATENATE("STAFF DEVELOPMENT ",IF(ISERROR(VLOOKUP(G141,[3]Object!Query_from_cayprod,2,FALSE)),"",VLOOKUP(G141,[3]Object!Query_from_cayprod,2,FALSE)))</f>
        <v>STAFF DEVELOPMENT EMPLOYEE BENEFITS</v>
      </c>
      <c r="K141" s="83"/>
      <c r="L141" s="164"/>
      <c r="M141" s="229"/>
      <c r="N141" s="9"/>
      <c r="O141" s="290"/>
      <c r="P141" s="291"/>
      <c r="Q141" s="291"/>
      <c r="R141" s="291"/>
      <c r="S141" s="291"/>
      <c r="T141" s="398" t="e">
        <f>IF('Non-Salary'!#REF!="","",#REF!&amp;" - "&amp;'Non-Salary'!#REF!)</f>
        <v>#REF!</v>
      </c>
      <c r="U141" s="399" t="e">
        <f>IF('Non-Salary'!#REF!="","",#REF!&amp;" - "&amp;'Non-Salary'!#REF!)</f>
        <v>#REF!</v>
      </c>
      <c r="V141" s="399" t="e">
        <f>IF('Non-Salary'!#REF!="","",#REF!&amp;" - "&amp;'Non-Salary'!#REF!)</f>
        <v>#REF!</v>
      </c>
      <c r="W141" s="399" t="e">
        <f>IF('Non-Salary'!#REF!="","",#REF!&amp;" - "&amp;'Non-Salary'!#REF!)</f>
        <v>#REF!</v>
      </c>
      <c r="X141" s="399" t="e">
        <f>IF('Non-Salary'!#REF!="","",#REF!&amp;" - "&amp;'Non-Salary'!#REF!)</f>
        <v>#REF!</v>
      </c>
      <c r="Y141" s="386" t="e">
        <f>IF('Non-Salary'!#REF!="","",#REF!&amp;" - "&amp;'Non-Salary'!#REF!)</f>
        <v>#REF!</v>
      </c>
      <c r="Z141" s="386" t="e">
        <f>IF('Non-Salary'!#REF!="","",#REF!&amp;" - "&amp;'Non-Salary'!#REF!)</f>
        <v>#REF!</v>
      </c>
      <c r="AA141" s="386" t="e">
        <f>IF('Non-Salary'!#REF!="","",#REF!&amp;" - "&amp;'Non-Salary'!#REF!)</f>
        <v>#REF!</v>
      </c>
      <c r="AB141" s="386" t="e">
        <f>IF('Non-Salary'!#REF!="","",#REF!&amp;" - "&amp;'Non-Salary'!#REF!)</f>
        <v>#REF!</v>
      </c>
      <c r="AC141" s="386" t="e">
        <f>IF('Non-Salary'!#REF!="","",#REF!&amp;" - "&amp;'Non-Salary'!#REF!)</f>
        <v>#REF!</v>
      </c>
      <c r="AD141" s="386" t="e">
        <f>IF('Non-Salary'!#REF!="","",#REF!&amp;" - "&amp;'Non-Salary'!#REF!)</f>
        <v>#REF!</v>
      </c>
      <c r="AE141" s="386" t="e">
        <f>IF('Non-Salary'!#REF!="","",#REF!&amp;" - "&amp;'Non-Salary'!#REF!)</f>
        <v>#REF!</v>
      </c>
      <c r="AF141" s="386" t="e">
        <f>IF('Non-Salary'!#REF!="","",#REF!&amp;" - "&amp;'Non-Salary'!#REF!)</f>
        <v>#REF!</v>
      </c>
      <c r="AG141" s="386" t="e">
        <f>IF('Non-Salary'!#REF!="","",#REF!&amp;" - "&amp;'Non-Salary'!#REF!)</f>
        <v>#REF!</v>
      </c>
      <c r="AH141" s="386" t="e">
        <f>IF('Non-Salary'!#REF!="","",#REF!&amp;" - "&amp;'Non-Salary'!#REF!)</f>
        <v>#REF!</v>
      </c>
      <c r="AI141" s="386" t="e">
        <f>IF('Non-Salary'!#REF!="","",#REF!&amp;" - "&amp;'Non-Salary'!#REF!)</f>
        <v>#REF!</v>
      </c>
      <c r="AJ141" s="386" t="e">
        <f>IF('Non-Salary'!#REF!="","",#REF!&amp;" - "&amp;'Non-Salary'!#REF!)</f>
        <v>#REF!</v>
      </c>
      <c r="AK141" s="386" t="e">
        <f>IF('Non-Salary'!#REF!="","",#REF!&amp;" - "&amp;'Non-Salary'!#REF!)</f>
        <v>#REF!</v>
      </c>
      <c r="AL141" s="399" t="e">
        <f>IF('Non-Salary'!#REF!="","",#REF!&amp;" - "&amp;'Non-Salary'!#REF!)</f>
        <v>#REF!</v>
      </c>
      <c r="AM141" s="386" t="e">
        <f>IF('Non-Salary'!#REF!="","",#REF!&amp;" - "&amp;'Non-Salary'!#REF!)</f>
        <v>#REF!</v>
      </c>
      <c r="AN141" s="386" t="e">
        <f>IF('Non-Salary'!#REF!="","",#REF!&amp;" - "&amp;'Non-Salary'!#REF!)</f>
        <v>#REF!</v>
      </c>
      <c r="AO141" s="386" t="e">
        <f>IF('Non-Salary'!#REF!="","",#REF!&amp;" - "&amp;'Non-Salary'!#REF!)</f>
        <v>#REF!</v>
      </c>
      <c r="AP141" s="386" t="e">
        <f>IF('Non-Salary'!#REF!="","",#REF!&amp;" - "&amp;'Non-Salary'!#REF!)</f>
        <v>#REF!</v>
      </c>
      <c r="AQ141" s="399" t="e">
        <f>IF('Non-Salary'!#REF!="","",#REF!&amp;" - "&amp;'Non-Salary'!#REF!)</f>
        <v>#REF!</v>
      </c>
      <c r="AR141" s="399" t="e">
        <f>IF('Non-Salary'!#REF!="","",#REF!&amp;" - "&amp;'Non-Salary'!#REF!)</f>
        <v>#REF!</v>
      </c>
      <c r="AS141" s="386" t="e">
        <f>IF('Non-Salary'!#REF!="","",#REF!&amp;" - "&amp;'Non-Salary'!#REF!)</f>
        <v>#REF!</v>
      </c>
      <c r="AT141" s="400" t="e">
        <f>IF('Non-Salary'!#REF!="","",#REF!&amp;" - "&amp;'Non-Salary'!#REF!)</f>
        <v>#REF!</v>
      </c>
      <c r="AU141" s="65"/>
      <c r="AV141" s="394" t="e">
        <f>IF('Non-Salary'!#REF!="","",#REF!&amp;" - "&amp;'Non-Salary'!#REF!)</f>
        <v>#REF!</v>
      </c>
      <c r="AW141" s="400" t="e">
        <f>IF('Non-Salary'!#REF!="","",#REF!&amp;" - "&amp;'Non-Salary'!#REF!)</f>
        <v>#REF!</v>
      </c>
    </row>
    <row r="142" spans="1:51">
      <c r="A142" s="228"/>
      <c r="B142" s="19" t="e">
        <f>IF(OR(I142="",I142="HS"),'Non-Salary'!#REF!,Assumptions!#REF!)</f>
        <v>#REF!</v>
      </c>
      <c r="C142" s="19" t="s">
        <v>14</v>
      </c>
      <c r="D142" s="20" t="s">
        <v>24</v>
      </c>
      <c r="E142" s="20"/>
      <c r="F142" s="20" t="s">
        <v>17</v>
      </c>
      <c r="G142" s="300" t="s">
        <v>27</v>
      </c>
      <c r="H142" s="869"/>
      <c r="I142" s="317"/>
      <c r="J142" s="82" t="str">
        <f>"EXTRA PARA HOURS "</f>
        <v xml:space="preserve">EXTRA PARA HOURS </v>
      </c>
      <c r="K142" s="83"/>
      <c r="L142" s="164"/>
      <c r="M142" s="229"/>
      <c r="N142" s="9"/>
      <c r="O142" s="290"/>
      <c r="P142" s="291"/>
      <c r="Q142" s="291"/>
      <c r="R142" s="291"/>
      <c r="S142" s="291"/>
      <c r="T142" s="384" t="e">
        <f>IF('Non-Salary'!#REF!="","",#REF!&amp;" - "&amp;'Non-Salary'!#REF!)</f>
        <v>#REF!</v>
      </c>
      <c r="U142" s="385" t="e">
        <f>IF('Non-Salary'!#REF!="","",#REF!&amp;" - "&amp;'Non-Salary'!#REF!)</f>
        <v>#REF!</v>
      </c>
      <c r="V142" s="385" t="e">
        <f>IF('Non-Salary'!#REF!="","",#REF!&amp;" - "&amp;'Non-Salary'!#REF!)</f>
        <v>#REF!</v>
      </c>
      <c r="W142" s="385" t="e">
        <f>IF('Non-Salary'!#REF!="","",#REF!&amp;" - "&amp;'Non-Salary'!#REF!)</f>
        <v>#REF!</v>
      </c>
      <c r="X142" s="385" t="e">
        <f>IF('Non-Salary'!#REF!="","",#REF!&amp;" - "&amp;'Non-Salary'!#REF!)</f>
        <v>#REF!</v>
      </c>
      <c r="Y142" s="386" t="e">
        <f>IF('Non-Salary'!#REF!="","",#REF!&amp;" - "&amp;'Non-Salary'!#REF!)</f>
        <v>#REF!</v>
      </c>
      <c r="Z142" s="386" t="e">
        <f>IF('Non-Salary'!#REF!="","",#REF!&amp;" - "&amp;'Non-Salary'!#REF!)</f>
        <v>#REF!</v>
      </c>
      <c r="AA142" s="386" t="e">
        <f>IF('Non-Salary'!#REF!="","",#REF!&amp;" - "&amp;'Non-Salary'!#REF!)</f>
        <v>#REF!</v>
      </c>
      <c r="AB142" s="386" t="e">
        <f>IF('Non-Salary'!#REF!="","",#REF!&amp;" - "&amp;'Non-Salary'!#REF!)</f>
        <v>#REF!</v>
      </c>
      <c r="AC142" s="386" t="e">
        <f>IF('Non-Salary'!#REF!="","",#REF!&amp;" - "&amp;'Non-Salary'!#REF!)</f>
        <v>#REF!</v>
      </c>
      <c r="AD142" s="386" t="e">
        <f>IF('Non-Salary'!#REF!="","",#REF!&amp;" - "&amp;'Non-Salary'!#REF!)</f>
        <v>#REF!</v>
      </c>
      <c r="AE142" s="386" t="e">
        <f>IF('Non-Salary'!#REF!="","",#REF!&amp;" - "&amp;'Non-Salary'!#REF!)</f>
        <v>#REF!</v>
      </c>
      <c r="AF142" s="386" t="e">
        <f>IF('Non-Salary'!#REF!="","",#REF!&amp;" - "&amp;'Non-Salary'!#REF!)</f>
        <v>#REF!</v>
      </c>
      <c r="AG142" s="386" t="e">
        <f>IF('Non-Salary'!#REF!="","",#REF!&amp;" - "&amp;'Non-Salary'!#REF!)</f>
        <v>#REF!</v>
      </c>
      <c r="AH142" s="386" t="e">
        <f>IF('Non-Salary'!#REF!="","",#REF!&amp;" - "&amp;'Non-Salary'!#REF!)</f>
        <v>#REF!</v>
      </c>
      <c r="AI142" s="386" t="e">
        <f>IF('Non-Salary'!#REF!="","",#REF!&amp;" - "&amp;'Non-Salary'!#REF!)</f>
        <v>#REF!</v>
      </c>
      <c r="AJ142" s="386" t="e">
        <f>IF('Non-Salary'!#REF!="","",#REF!&amp;" - "&amp;'Non-Salary'!#REF!)</f>
        <v>#REF!</v>
      </c>
      <c r="AK142" s="386" t="e">
        <f>IF('Non-Salary'!#REF!="","",#REF!&amp;" - "&amp;'Non-Salary'!#REF!)</f>
        <v>#REF!</v>
      </c>
      <c r="AL142" s="385" t="e">
        <f>IF('Non-Salary'!#REF!="","",#REF!&amp;" - "&amp;'Non-Salary'!#REF!)</f>
        <v>#REF!</v>
      </c>
      <c r="AM142" s="386" t="e">
        <f>IF('Non-Salary'!#REF!="","",#REF!&amp;" - "&amp;'Non-Salary'!#REF!)</f>
        <v>#REF!</v>
      </c>
      <c r="AN142" s="386" t="e">
        <f>IF('Non-Salary'!#REF!="","",#REF!&amp;" - "&amp;'Non-Salary'!#REF!)</f>
        <v>#REF!</v>
      </c>
      <c r="AO142" s="386" t="e">
        <f>IF('Non-Salary'!#REF!="","",#REF!&amp;" - "&amp;'Non-Salary'!#REF!)</f>
        <v>#REF!</v>
      </c>
      <c r="AP142" s="386" t="e">
        <f>IF('Non-Salary'!#REF!="","",#REF!&amp;" - "&amp;'Non-Salary'!#REF!)</f>
        <v>#REF!</v>
      </c>
      <c r="AQ142" s="385" t="e">
        <f>IF('Non-Salary'!#REF!="","",#REF!&amp;" - "&amp;'Non-Salary'!#REF!)</f>
        <v>#REF!</v>
      </c>
      <c r="AR142" s="385" t="e">
        <f>IF('Non-Salary'!#REF!="","",#REF!&amp;" - "&amp;'Non-Salary'!#REF!)</f>
        <v>#REF!</v>
      </c>
      <c r="AS142" s="386" t="e">
        <f>IF('Non-Salary'!#REF!="","",#REF!&amp;" - "&amp;'Non-Salary'!#REF!)</f>
        <v>#REF!</v>
      </c>
      <c r="AT142" s="395" t="e">
        <f>IF('Non-Salary'!#REF!="","",#REF!&amp;" - "&amp;'Non-Salary'!#REF!)</f>
        <v>#REF!</v>
      </c>
      <c r="AU142" s="65"/>
      <c r="AV142" s="394" t="e">
        <f>IF('Non-Salary'!#REF!="","",#REF!&amp;" - "&amp;'Non-Salary'!#REF!)</f>
        <v>#REF!</v>
      </c>
      <c r="AW142" s="395" t="e">
        <f>IF('Non-Salary'!#REF!="","",#REF!&amp;" - "&amp;'Non-Salary'!#REF!)</f>
        <v>#REF!</v>
      </c>
    </row>
    <row r="143" spans="1:51">
      <c r="A143" s="228"/>
      <c r="B143" s="19" t="e">
        <f>IF(OR(I143="",I143="HS"),'Non-Salary'!#REF!,Assumptions!#REF!)</f>
        <v>#REF!</v>
      </c>
      <c r="C143" s="19" t="s">
        <v>14</v>
      </c>
      <c r="D143" s="20" t="s">
        <v>24</v>
      </c>
      <c r="E143" s="20"/>
      <c r="F143" s="20" t="s">
        <v>17</v>
      </c>
      <c r="G143" s="300" t="s">
        <v>226</v>
      </c>
      <c r="H143" s="869"/>
      <c r="I143" s="317"/>
      <c r="J143" s="82" t="str">
        <f>"EXTRA PARA HOURS - BENEFITS"</f>
        <v>EXTRA PARA HOURS - BENEFITS</v>
      </c>
      <c r="K143" s="83"/>
      <c r="L143" s="164"/>
      <c r="M143" s="229"/>
      <c r="N143" s="9"/>
      <c r="O143" s="290"/>
      <c r="P143" s="291"/>
      <c r="Q143" s="291"/>
      <c r="R143" s="291"/>
      <c r="S143" s="291"/>
      <c r="T143" s="398" t="e">
        <f>IF('Non-Salary'!#REF!="","",#REF!&amp;" - "&amp;'Non-Salary'!#REF!)</f>
        <v>#REF!</v>
      </c>
      <c r="U143" s="399" t="e">
        <f>IF('Non-Salary'!#REF!="","",#REF!&amp;" - "&amp;'Non-Salary'!#REF!)</f>
        <v>#REF!</v>
      </c>
      <c r="V143" s="399" t="e">
        <f>IF('Non-Salary'!#REF!="","",#REF!&amp;" - "&amp;'Non-Salary'!#REF!)</f>
        <v>#REF!</v>
      </c>
      <c r="W143" s="399" t="e">
        <f>IF('Non-Salary'!#REF!="","",#REF!&amp;" - "&amp;'Non-Salary'!#REF!)</f>
        <v>#REF!</v>
      </c>
      <c r="X143" s="399" t="e">
        <f>IF('Non-Salary'!#REF!="","",#REF!&amp;" - "&amp;'Non-Salary'!#REF!)</f>
        <v>#REF!</v>
      </c>
      <c r="Y143" s="386" t="e">
        <f>IF('Non-Salary'!#REF!="","",#REF!&amp;" - "&amp;'Non-Salary'!#REF!)</f>
        <v>#REF!</v>
      </c>
      <c r="Z143" s="386" t="e">
        <f>IF('Non-Salary'!#REF!="","",#REF!&amp;" - "&amp;'Non-Salary'!#REF!)</f>
        <v>#REF!</v>
      </c>
      <c r="AA143" s="386" t="e">
        <f>IF('Non-Salary'!#REF!="","",#REF!&amp;" - "&amp;'Non-Salary'!#REF!)</f>
        <v>#REF!</v>
      </c>
      <c r="AB143" s="386" t="e">
        <f>IF('Non-Salary'!#REF!="","",#REF!&amp;" - "&amp;'Non-Salary'!#REF!)</f>
        <v>#REF!</v>
      </c>
      <c r="AC143" s="386" t="e">
        <f>IF('Non-Salary'!#REF!="","",#REF!&amp;" - "&amp;'Non-Salary'!#REF!)</f>
        <v>#REF!</v>
      </c>
      <c r="AD143" s="386" t="e">
        <f>IF('Non-Salary'!#REF!="","",#REF!&amp;" - "&amp;'Non-Salary'!#REF!)</f>
        <v>#REF!</v>
      </c>
      <c r="AE143" s="386" t="e">
        <f>IF('Non-Salary'!#REF!="","",#REF!&amp;" - "&amp;'Non-Salary'!#REF!)</f>
        <v>#REF!</v>
      </c>
      <c r="AF143" s="386" t="e">
        <f>IF('Non-Salary'!#REF!="","",#REF!&amp;" - "&amp;'Non-Salary'!#REF!)</f>
        <v>#REF!</v>
      </c>
      <c r="AG143" s="386" t="e">
        <f>IF('Non-Salary'!#REF!="","",#REF!&amp;" - "&amp;'Non-Salary'!#REF!)</f>
        <v>#REF!</v>
      </c>
      <c r="AH143" s="386" t="e">
        <f>IF('Non-Salary'!#REF!="","",#REF!&amp;" - "&amp;'Non-Salary'!#REF!)</f>
        <v>#REF!</v>
      </c>
      <c r="AI143" s="386" t="e">
        <f>IF('Non-Salary'!#REF!="","",#REF!&amp;" - "&amp;'Non-Salary'!#REF!)</f>
        <v>#REF!</v>
      </c>
      <c r="AJ143" s="386" t="e">
        <f>IF('Non-Salary'!#REF!="","",#REF!&amp;" - "&amp;'Non-Salary'!#REF!)</f>
        <v>#REF!</v>
      </c>
      <c r="AK143" s="386" t="e">
        <f>IF('Non-Salary'!#REF!="","",#REF!&amp;" - "&amp;'Non-Salary'!#REF!)</f>
        <v>#REF!</v>
      </c>
      <c r="AL143" s="399" t="e">
        <f>IF('Non-Salary'!#REF!="","",#REF!&amp;" - "&amp;'Non-Salary'!#REF!)</f>
        <v>#REF!</v>
      </c>
      <c r="AM143" s="386" t="e">
        <f>IF('Non-Salary'!#REF!="","",#REF!&amp;" - "&amp;'Non-Salary'!#REF!)</f>
        <v>#REF!</v>
      </c>
      <c r="AN143" s="386" t="e">
        <f>IF('Non-Salary'!#REF!="","",#REF!&amp;" - "&amp;'Non-Salary'!#REF!)</f>
        <v>#REF!</v>
      </c>
      <c r="AO143" s="386" t="e">
        <f>IF('Non-Salary'!#REF!="","",#REF!&amp;" - "&amp;'Non-Salary'!#REF!)</f>
        <v>#REF!</v>
      </c>
      <c r="AP143" s="386" t="e">
        <f>IF('Non-Salary'!#REF!="","",#REF!&amp;" - "&amp;'Non-Salary'!#REF!)</f>
        <v>#REF!</v>
      </c>
      <c r="AQ143" s="399" t="e">
        <f>IF('Non-Salary'!#REF!="","",#REF!&amp;" - "&amp;'Non-Salary'!#REF!)</f>
        <v>#REF!</v>
      </c>
      <c r="AR143" s="399" t="e">
        <f>IF('Non-Salary'!#REF!="","",#REF!&amp;" - "&amp;'Non-Salary'!#REF!)</f>
        <v>#REF!</v>
      </c>
      <c r="AS143" s="386" t="e">
        <f>IF('Non-Salary'!#REF!="","",#REF!&amp;" - "&amp;'Non-Salary'!#REF!)</f>
        <v>#REF!</v>
      </c>
      <c r="AT143" s="400" t="e">
        <f>IF('Non-Salary'!#REF!="","",#REF!&amp;" - "&amp;'Non-Salary'!#REF!)</f>
        <v>#REF!</v>
      </c>
      <c r="AU143" s="65"/>
      <c r="AV143" s="394" t="e">
        <f>IF('Non-Salary'!#REF!="","",#REF!&amp;" - "&amp;'Non-Salary'!#REF!)</f>
        <v>#REF!</v>
      </c>
      <c r="AW143" s="400" t="e">
        <f>IF('Non-Salary'!#REF!="","",#REF!&amp;" - "&amp;'Non-Salary'!#REF!)</f>
        <v>#REF!</v>
      </c>
    </row>
    <row r="144" spans="1:51">
      <c r="A144" s="228"/>
      <c r="B144" s="19" t="e">
        <f>IF(OR(I144="",I144="HS"),'Non-Salary'!#REF!,Assumptions!#REF!)</f>
        <v>#REF!</v>
      </c>
      <c r="C144" s="19" t="s">
        <v>14</v>
      </c>
      <c r="D144" s="20" t="s">
        <v>24</v>
      </c>
      <c r="E144" s="20"/>
      <c r="F144" s="20" t="s">
        <v>41</v>
      </c>
      <c r="G144" s="56" t="s">
        <v>157</v>
      </c>
      <c r="H144" s="869"/>
      <c r="I144" s="317"/>
      <c r="J144" s="82" t="str">
        <f>IF(ISERROR(VLOOKUP(G144,[3]Object!Query_from_cayprod,2,FALSE)),"",VLOOKUP(G144,[3]Object!Query_from_cayprod,2,FALSE))</f>
        <v>CONSULTANT SERVICES</v>
      </c>
      <c r="K144" s="83"/>
      <c r="L144" s="164"/>
      <c r="M144" s="229"/>
      <c r="N144" s="9"/>
      <c r="O144" s="290"/>
      <c r="P144" s="291"/>
      <c r="Q144" s="291"/>
      <c r="R144" s="291"/>
      <c r="S144" s="291"/>
      <c r="T144" s="384" t="e">
        <f>IF('Non-Salary'!#REF!="","",#REF!&amp;" - "&amp;'Non-Salary'!#REF!)</f>
        <v>#REF!</v>
      </c>
      <c r="U144" s="385" t="e">
        <f>IF('Non-Salary'!#REF!="","",#REF!&amp;" - "&amp;'Non-Salary'!#REF!)</f>
        <v>#REF!</v>
      </c>
      <c r="V144" s="385" t="e">
        <f>IF('Non-Salary'!#REF!="","",#REF!&amp;" - "&amp;'Non-Salary'!#REF!)</f>
        <v>#REF!</v>
      </c>
      <c r="W144" s="385" t="e">
        <f>IF('Non-Salary'!#REF!="","",#REF!&amp;" - "&amp;'Non-Salary'!#REF!)</f>
        <v>#REF!</v>
      </c>
      <c r="X144" s="385" t="e">
        <f>IF('Non-Salary'!#REF!="","",#REF!&amp;" - "&amp;'Non-Salary'!#REF!)</f>
        <v>#REF!</v>
      </c>
      <c r="Y144" s="386" t="e">
        <f>IF('Non-Salary'!#REF!="","",#REF!&amp;" - "&amp;'Non-Salary'!#REF!)</f>
        <v>#REF!</v>
      </c>
      <c r="Z144" s="385" t="e">
        <f>IF('Non-Salary'!#REF!="","",#REF!&amp;" - "&amp;'Non-Salary'!#REF!)</f>
        <v>#REF!</v>
      </c>
      <c r="AA144" s="386" t="e">
        <f>IF('Non-Salary'!#REF!="","",#REF!&amp;" - "&amp;'Non-Salary'!#REF!)</f>
        <v>#REF!</v>
      </c>
      <c r="AB144" s="386" t="e">
        <f>IF('Non-Salary'!#REF!="","",#REF!&amp;" - "&amp;'Non-Salary'!#REF!)</f>
        <v>#REF!</v>
      </c>
      <c r="AC144" s="386" t="e">
        <f>IF('Non-Salary'!#REF!="","",#REF!&amp;" - "&amp;'Non-Salary'!#REF!)</f>
        <v>#REF!</v>
      </c>
      <c r="AD144" s="386" t="e">
        <f>IF('Non-Salary'!#REF!="","",#REF!&amp;" - "&amp;'Non-Salary'!#REF!)</f>
        <v>#REF!</v>
      </c>
      <c r="AE144" s="386" t="e">
        <f>IF('Non-Salary'!#REF!="","",#REF!&amp;" - "&amp;'Non-Salary'!#REF!)</f>
        <v>#REF!</v>
      </c>
      <c r="AF144" s="386" t="e">
        <f>IF('Non-Salary'!#REF!="","",#REF!&amp;" - "&amp;'Non-Salary'!#REF!)</f>
        <v>#REF!</v>
      </c>
      <c r="AG144" s="386" t="e">
        <f>IF('Non-Salary'!#REF!="","",#REF!&amp;" - "&amp;'Non-Salary'!#REF!)</f>
        <v>#REF!</v>
      </c>
      <c r="AH144" s="386" t="e">
        <f>IF('Non-Salary'!#REF!="","",#REF!&amp;" - "&amp;'Non-Salary'!#REF!)</f>
        <v>#REF!</v>
      </c>
      <c r="AI144" s="386" t="e">
        <f>IF('Non-Salary'!#REF!="","",#REF!&amp;" - "&amp;'Non-Salary'!#REF!)</f>
        <v>#REF!</v>
      </c>
      <c r="AJ144" s="386" t="e">
        <f>IF('Non-Salary'!#REF!="","",#REF!&amp;" - "&amp;'Non-Salary'!#REF!)</f>
        <v>#REF!</v>
      </c>
      <c r="AK144" s="386" t="e">
        <f>IF('Non-Salary'!#REF!="","",#REF!&amp;" - "&amp;'Non-Salary'!#REF!)</f>
        <v>#REF!</v>
      </c>
      <c r="AL144" s="385" t="e">
        <f>IF('Non-Salary'!#REF!="","",#REF!&amp;" - "&amp;'Non-Salary'!#REF!)</f>
        <v>#REF!</v>
      </c>
      <c r="AM144" s="386" t="e">
        <f>IF('Non-Salary'!#REF!="","",#REF!&amp;" - "&amp;'Non-Salary'!#REF!)</f>
        <v>#REF!</v>
      </c>
      <c r="AN144" s="386" t="e">
        <f>IF('Non-Salary'!#REF!="","",#REF!&amp;" - "&amp;'Non-Salary'!#REF!)</f>
        <v>#REF!</v>
      </c>
      <c r="AO144" s="386" t="e">
        <f>IF('Non-Salary'!#REF!="","",#REF!&amp;" - "&amp;'Non-Salary'!#REF!)</f>
        <v>#REF!</v>
      </c>
      <c r="AP144" s="386" t="e">
        <f>IF('Non-Salary'!#REF!="","",#REF!&amp;" - "&amp;'Non-Salary'!#REF!)</f>
        <v>#REF!</v>
      </c>
      <c r="AQ144" s="385" t="e">
        <f>IF('Non-Salary'!#REF!="","",#REF!&amp;" - "&amp;'Non-Salary'!#REF!)</f>
        <v>#REF!</v>
      </c>
      <c r="AR144" s="385" t="e">
        <f>IF('Non-Salary'!#REF!="","",#REF!&amp;" - "&amp;'Non-Salary'!#REF!)</f>
        <v>#REF!</v>
      </c>
      <c r="AS144" s="386" t="e">
        <f>IF('Non-Salary'!#REF!="","",#REF!&amp;" - "&amp;'Non-Salary'!#REF!)</f>
        <v>#REF!</v>
      </c>
      <c r="AT144" s="395" t="e">
        <f>IF('Non-Salary'!#REF!="","",#REF!&amp;" - "&amp;'Non-Salary'!#REF!)</f>
        <v>#REF!</v>
      </c>
      <c r="AU144" s="65"/>
      <c r="AV144" s="394" t="e">
        <f>IF('Non-Salary'!#REF!="","",#REF!&amp;" - "&amp;'Non-Salary'!#REF!)</f>
        <v>#REF!</v>
      </c>
      <c r="AW144" s="395" t="e">
        <f>IF('Non-Salary'!#REF!="","",#REF!&amp;" - "&amp;'Non-Salary'!#REF!)</f>
        <v>#REF!</v>
      </c>
    </row>
    <row r="145" spans="1:49">
      <c r="A145" s="228"/>
      <c r="B145" s="19" t="e">
        <f>IF(OR(I145="",I145="HS"),'Non-Salary'!#REF!,Assumptions!#REF!)</f>
        <v>#REF!</v>
      </c>
      <c r="C145" s="19" t="s">
        <v>14</v>
      </c>
      <c r="D145" s="20" t="s">
        <v>24</v>
      </c>
      <c r="E145" s="20"/>
      <c r="F145" s="20" t="s">
        <v>41</v>
      </c>
      <c r="G145" s="56" t="s">
        <v>117</v>
      </c>
      <c r="H145" s="869"/>
      <c r="I145" s="317"/>
      <c r="J145" s="82" t="str">
        <f>IF(ISERROR(VLOOKUP(G145,[3]Object!Query_from_cayprod,2,FALSE)),"",VLOOKUP(G145,[3]Object!Query_from_cayprod,2,FALSE))</f>
        <v>OTHER PROFESSIONAL SERVICES</v>
      </c>
      <c r="K145" s="83"/>
      <c r="L145" s="164"/>
      <c r="M145" s="229"/>
      <c r="N145" s="9"/>
      <c r="O145" s="290"/>
      <c r="P145" s="291"/>
      <c r="Q145" s="291"/>
      <c r="R145" s="291"/>
      <c r="S145" s="291"/>
      <c r="T145" s="384" t="e">
        <f>IF('Non-Salary'!#REF!="","",#REF!&amp;" - "&amp;'Non-Salary'!#REF!)</f>
        <v>#REF!</v>
      </c>
      <c r="U145" s="385" t="e">
        <f>IF('Non-Salary'!#REF!="","",#REF!&amp;" - "&amp;'Non-Salary'!#REF!)</f>
        <v>#REF!</v>
      </c>
      <c r="V145" s="385" t="e">
        <f>IF('Non-Salary'!#REF!="","",#REF!&amp;" - "&amp;'Non-Salary'!#REF!)</f>
        <v>#REF!</v>
      </c>
      <c r="W145" s="385" t="e">
        <f>IF('Non-Salary'!#REF!="","",#REF!&amp;" - "&amp;'Non-Salary'!#REF!)</f>
        <v>#REF!</v>
      </c>
      <c r="X145" s="385" t="e">
        <f>IF('Non-Salary'!#REF!="","",#REF!&amp;" - "&amp;'Non-Salary'!#REF!)</f>
        <v>#REF!</v>
      </c>
      <c r="Y145" s="386" t="e">
        <f>IF('Non-Salary'!#REF!="","",#REF!&amp;" - "&amp;'Non-Salary'!#REF!)</f>
        <v>#REF!</v>
      </c>
      <c r="Z145" s="385" t="e">
        <f>IF('Non-Salary'!#REF!="","",#REF!&amp;" - "&amp;'Non-Salary'!#REF!)</f>
        <v>#REF!</v>
      </c>
      <c r="AA145" s="386" t="e">
        <f>IF('Non-Salary'!#REF!="","",#REF!&amp;" - "&amp;'Non-Salary'!#REF!)</f>
        <v>#REF!</v>
      </c>
      <c r="AB145" s="386" t="e">
        <f>IF('Non-Salary'!#REF!="","",#REF!&amp;" - "&amp;'Non-Salary'!#REF!)</f>
        <v>#REF!</v>
      </c>
      <c r="AC145" s="386" t="e">
        <f>IF('Non-Salary'!#REF!="","",#REF!&amp;" - "&amp;'Non-Salary'!#REF!)</f>
        <v>#REF!</v>
      </c>
      <c r="AD145" s="386" t="e">
        <f>IF('Non-Salary'!#REF!="","",#REF!&amp;" - "&amp;'Non-Salary'!#REF!)</f>
        <v>#REF!</v>
      </c>
      <c r="AE145" s="386" t="e">
        <f>IF('Non-Salary'!#REF!="","",#REF!&amp;" - "&amp;'Non-Salary'!#REF!)</f>
        <v>#REF!</v>
      </c>
      <c r="AF145" s="386" t="e">
        <f>IF('Non-Salary'!#REF!="","",#REF!&amp;" - "&amp;'Non-Salary'!#REF!)</f>
        <v>#REF!</v>
      </c>
      <c r="AG145" s="386" t="e">
        <f>IF('Non-Salary'!#REF!="","",#REF!&amp;" - "&amp;'Non-Salary'!#REF!)</f>
        <v>#REF!</v>
      </c>
      <c r="AH145" s="386" t="e">
        <f>IF('Non-Salary'!#REF!="","",#REF!&amp;" - "&amp;'Non-Salary'!#REF!)</f>
        <v>#REF!</v>
      </c>
      <c r="AI145" s="386" t="e">
        <f>IF('Non-Salary'!#REF!="","",#REF!&amp;" - "&amp;'Non-Salary'!#REF!)</f>
        <v>#REF!</v>
      </c>
      <c r="AJ145" s="386" t="e">
        <f>IF('Non-Salary'!#REF!="","",#REF!&amp;" - "&amp;'Non-Salary'!#REF!)</f>
        <v>#REF!</v>
      </c>
      <c r="AK145" s="386" t="e">
        <f>IF('Non-Salary'!#REF!="","",#REF!&amp;" - "&amp;'Non-Salary'!#REF!)</f>
        <v>#REF!</v>
      </c>
      <c r="AL145" s="385" t="e">
        <f>IF('Non-Salary'!#REF!="","",#REF!&amp;" - "&amp;'Non-Salary'!#REF!)</f>
        <v>#REF!</v>
      </c>
      <c r="AM145" s="386" t="e">
        <f>IF('Non-Salary'!#REF!="","",#REF!&amp;" - "&amp;'Non-Salary'!#REF!)</f>
        <v>#REF!</v>
      </c>
      <c r="AN145" s="386" t="e">
        <f>IF('Non-Salary'!#REF!="","",#REF!&amp;" - "&amp;'Non-Salary'!#REF!)</f>
        <v>#REF!</v>
      </c>
      <c r="AO145" s="386" t="e">
        <f>IF('Non-Salary'!#REF!="","",#REF!&amp;" - "&amp;'Non-Salary'!#REF!)</f>
        <v>#REF!</v>
      </c>
      <c r="AP145" s="386" t="e">
        <f>IF('Non-Salary'!#REF!="","",#REF!&amp;" - "&amp;'Non-Salary'!#REF!)</f>
        <v>#REF!</v>
      </c>
      <c r="AQ145" s="385" t="e">
        <f>IF('Non-Salary'!#REF!="","",#REF!&amp;" - "&amp;'Non-Salary'!#REF!)</f>
        <v>#REF!</v>
      </c>
      <c r="AR145" s="385" t="e">
        <f>IF('Non-Salary'!#REF!="","",#REF!&amp;" - "&amp;'Non-Salary'!#REF!)</f>
        <v>#REF!</v>
      </c>
      <c r="AS145" s="386" t="e">
        <f>IF('Non-Salary'!#REF!="","",#REF!&amp;" - "&amp;'Non-Salary'!#REF!)</f>
        <v>#REF!</v>
      </c>
      <c r="AT145" s="395" t="e">
        <f>IF('Non-Salary'!#REF!="","",#REF!&amp;" - "&amp;'Non-Salary'!#REF!)</f>
        <v>#REF!</v>
      </c>
      <c r="AU145" s="65"/>
      <c r="AV145" s="394" t="e">
        <f>IF('Non-Salary'!#REF!="","",#REF!&amp;" - "&amp;'Non-Salary'!#REF!)</f>
        <v>#REF!</v>
      </c>
      <c r="AW145" s="395" t="e">
        <f>IF('Non-Salary'!#REF!="","",#REF!&amp;" - "&amp;'Non-Salary'!#REF!)</f>
        <v>#REF!</v>
      </c>
    </row>
    <row r="146" spans="1:49">
      <c r="A146" s="228"/>
      <c r="B146" s="19" t="e">
        <f>IF(OR(I146="",I146="HS"),'Non-Salary'!#REF!,Assumptions!#REF!)</f>
        <v>#REF!</v>
      </c>
      <c r="C146" s="19" t="s">
        <v>14</v>
      </c>
      <c r="D146" s="20" t="s">
        <v>24</v>
      </c>
      <c r="E146" s="20"/>
      <c r="F146" s="20" t="s">
        <v>41</v>
      </c>
      <c r="G146" s="56" t="s">
        <v>118</v>
      </c>
      <c r="H146" s="869"/>
      <c r="I146" s="317"/>
      <c r="J146" s="82" t="str">
        <f>IF(ISERROR(VLOOKUP(G146,[3]Object!Query_from_cayprod,2,FALSE)),"",VLOOKUP(G146,[3]Object!Query_from_cayprod,2,FALSE))</f>
        <v>POSTAGE</v>
      </c>
      <c r="K146" s="83"/>
      <c r="L146" s="164"/>
      <c r="M146" s="229"/>
      <c r="N146" s="9"/>
      <c r="O146" s="290"/>
      <c r="P146" s="291"/>
      <c r="Q146" s="291"/>
      <c r="R146" s="291"/>
      <c r="S146" s="291"/>
      <c r="T146" s="384" t="e">
        <f>IF('Non-Salary'!#REF!="","",#REF!&amp;" - "&amp;'Non-Salary'!#REF!)</f>
        <v>#REF!</v>
      </c>
      <c r="U146" s="385" t="e">
        <f>IF('Non-Salary'!#REF!="","",#REF!&amp;" - "&amp;'Non-Salary'!#REF!)</f>
        <v>#REF!</v>
      </c>
      <c r="V146" s="385" t="e">
        <f>IF('Non-Salary'!#REF!="","",#REF!&amp;" - "&amp;'Non-Salary'!#REF!)</f>
        <v>#REF!</v>
      </c>
      <c r="W146" s="385" t="e">
        <f>IF('Non-Salary'!#REF!="","",#REF!&amp;" - "&amp;'Non-Salary'!#REF!)</f>
        <v>#REF!</v>
      </c>
      <c r="X146" s="385" t="e">
        <f>IF('Non-Salary'!#REF!="","",#REF!&amp;" - "&amp;'Non-Salary'!#REF!)</f>
        <v>#REF!</v>
      </c>
      <c r="Y146" s="386" t="e">
        <f>IF('Non-Salary'!#REF!="","",#REF!&amp;" - "&amp;'Non-Salary'!#REF!)</f>
        <v>#REF!</v>
      </c>
      <c r="Z146" s="385" t="e">
        <f>IF('Non-Salary'!#REF!="","",#REF!&amp;" - "&amp;'Non-Salary'!#REF!)</f>
        <v>#REF!</v>
      </c>
      <c r="AA146" s="386" t="e">
        <f>IF('Non-Salary'!#REF!="","",#REF!&amp;" - "&amp;'Non-Salary'!#REF!)</f>
        <v>#REF!</v>
      </c>
      <c r="AB146" s="386" t="e">
        <f>IF('Non-Salary'!#REF!="","",#REF!&amp;" - "&amp;'Non-Salary'!#REF!)</f>
        <v>#REF!</v>
      </c>
      <c r="AC146" s="386" t="e">
        <f>IF('Non-Salary'!#REF!="","",#REF!&amp;" - "&amp;'Non-Salary'!#REF!)</f>
        <v>#REF!</v>
      </c>
      <c r="AD146" s="386" t="e">
        <f>IF('Non-Salary'!#REF!="","",#REF!&amp;" - "&amp;'Non-Salary'!#REF!)</f>
        <v>#REF!</v>
      </c>
      <c r="AE146" s="386" t="e">
        <f>IF('Non-Salary'!#REF!="","",#REF!&amp;" - "&amp;'Non-Salary'!#REF!)</f>
        <v>#REF!</v>
      </c>
      <c r="AF146" s="386" t="e">
        <f>IF('Non-Salary'!#REF!="","",#REF!&amp;" - "&amp;'Non-Salary'!#REF!)</f>
        <v>#REF!</v>
      </c>
      <c r="AG146" s="386" t="e">
        <f>IF('Non-Salary'!#REF!="","",#REF!&amp;" - "&amp;'Non-Salary'!#REF!)</f>
        <v>#REF!</v>
      </c>
      <c r="AH146" s="386" t="e">
        <f>IF('Non-Salary'!#REF!="","",#REF!&amp;" - "&amp;'Non-Salary'!#REF!)</f>
        <v>#REF!</v>
      </c>
      <c r="AI146" s="386" t="e">
        <f>IF('Non-Salary'!#REF!="","",#REF!&amp;" - "&amp;'Non-Salary'!#REF!)</f>
        <v>#REF!</v>
      </c>
      <c r="AJ146" s="386" t="e">
        <f>IF('Non-Salary'!#REF!="","",#REF!&amp;" - "&amp;'Non-Salary'!#REF!)</f>
        <v>#REF!</v>
      </c>
      <c r="AK146" s="386" t="e">
        <f>IF('Non-Salary'!#REF!="","",#REF!&amp;" - "&amp;'Non-Salary'!#REF!)</f>
        <v>#REF!</v>
      </c>
      <c r="AL146" s="385" t="e">
        <f>IF('Non-Salary'!#REF!="","",#REF!&amp;" - "&amp;'Non-Salary'!#REF!)</f>
        <v>#REF!</v>
      </c>
      <c r="AM146" s="386" t="e">
        <f>IF('Non-Salary'!#REF!="","",#REF!&amp;" - "&amp;'Non-Salary'!#REF!)</f>
        <v>#REF!</v>
      </c>
      <c r="AN146" s="386" t="e">
        <f>IF('Non-Salary'!#REF!="","",#REF!&amp;" - "&amp;'Non-Salary'!#REF!)</f>
        <v>#REF!</v>
      </c>
      <c r="AO146" s="386" t="e">
        <f>IF('Non-Salary'!#REF!="","",#REF!&amp;" - "&amp;'Non-Salary'!#REF!)</f>
        <v>#REF!</v>
      </c>
      <c r="AP146" s="386" t="e">
        <f>IF('Non-Salary'!#REF!="","",#REF!&amp;" - "&amp;'Non-Salary'!#REF!)</f>
        <v>#REF!</v>
      </c>
      <c r="AQ146" s="385" t="e">
        <f>IF('Non-Salary'!#REF!="","",#REF!&amp;" - "&amp;'Non-Salary'!#REF!)</f>
        <v>#REF!</v>
      </c>
      <c r="AR146" s="385" t="e">
        <f>IF('Non-Salary'!#REF!="","",#REF!&amp;" - "&amp;'Non-Salary'!#REF!)</f>
        <v>#REF!</v>
      </c>
      <c r="AS146" s="386" t="e">
        <f>IF('Non-Salary'!#REF!="","",#REF!&amp;" - "&amp;'Non-Salary'!#REF!)</f>
        <v>#REF!</v>
      </c>
      <c r="AT146" s="395" t="e">
        <f>IF('Non-Salary'!#REF!="","",#REF!&amp;" - "&amp;'Non-Salary'!#REF!)</f>
        <v>#REF!</v>
      </c>
      <c r="AU146" s="65"/>
      <c r="AV146" s="394" t="e">
        <f>IF('Non-Salary'!#REF!="","",#REF!&amp;" - "&amp;'Non-Salary'!#REF!)</f>
        <v>#REF!</v>
      </c>
      <c r="AW146" s="395" t="e">
        <f>IF('Non-Salary'!#REF!="","",#REF!&amp;" - "&amp;'Non-Salary'!#REF!)</f>
        <v>#REF!</v>
      </c>
    </row>
    <row r="147" spans="1:49">
      <c r="A147" s="228"/>
      <c r="B147" s="19" t="e">
        <f>IF(OR(I147="",I147="HS"),'Non-Salary'!#REF!,Assumptions!#REF!)</f>
        <v>#REF!</v>
      </c>
      <c r="C147" s="19" t="s">
        <v>14</v>
      </c>
      <c r="D147" s="20" t="s">
        <v>24</v>
      </c>
      <c r="E147" s="20"/>
      <c r="F147" s="20" t="s">
        <v>41</v>
      </c>
      <c r="G147" s="56" t="s">
        <v>158</v>
      </c>
      <c r="H147" s="869"/>
      <c r="I147" s="317"/>
      <c r="J147" s="82" t="str">
        <f>IF(ISERROR(VLOOKUP(G147,[3]Object!Query_from_cayprod,2,FALSE)),"",VLOOKUP(G147,[3]Object!Query_from_cayprod,2,FALSE))</f>
        <v>PRINTING, BINDING, DUPLICATING</v>
      </c>
      <c r="K147" s="83"/>
      <c r="L147" s="164"/>
      <c r="M147" s="229"/>
      <c r="N147" s="9"/>
      <c r="O147" s="290"/>
      <c r="P147" s="291"/>
      <c r="Q147" s="291"/>
      <c r="R147" s="291"/>
      <c r="S147" s="291"/>
      <c r="T147" s="384" t="e">
        <f>IF('Non-Salary'!#REF!="","",#REF!&amp;" - "&amp;'Non-Salary'!#REF!)</f>
        <v>#REF!</v>
      </c>
      <c r="U147" s="385" t="e">
        <f>IF('Non-Salary'!#REF!="","",#REF!&amp;" - "&amp;'Non-Salary'!#REF!)</f>
        <v>#REF!</v>
      </c>
      <c r="V147" s="385" t="e">
        <f>IF('Non-Salary'!#REF!="","",#REF!&amp;" - "&amp;'Non-Salary'!#REF!)</f>
        <v>#REF!</v>
      </c>
      <c r="W147" s="385" t="e">
        <f>IF('Non-Salary'!#REF!="","",#REF!&amp;" - "&amp;'Non-Salary'!#REF!)</f>
        <v>#REF!</v>
      </c>
      <c r="X147" s="385" t="e">
        <f>IF('Non-Salary'!#REF!="","",#REF!&amp;" - "&amp;'Non-Salary'!#REF!)</f>
        <v>#REF!</v>
      </c>
      <c r="Y147" s="386" t="e">
        <f>IF('Non-Salary'!#REF!="","",#REF!&amp;" - "&amp;'Non-Salary'!#REF!)</f>
        <v>#REF!</v>
      </c>
      <c r="Z147" s="385" t="e">
        <f>IF('Non-Salary'!#REF!="","",#REF!&amp;" - "&amp;'Non-Salary'!#REF!)</f>
        <v>#REF!</v>
      </c>
      <c r="AA147" s="386" t="e">
        <f>IF('Non-Salary'!#REF!="","",#REF!&amp;" - "&amp;'Non-Salary'!#REF!)</f>
        <v>#REF!</v>
      </c>
      <c r="AB147" s="386" t="e">
        <f>IF('Non-Salary'!#REF!="","",#REF!&amp;" - "&amp;'Non-Salary'!#REF!)</f>
        <v>#REF!</v>
      </c>
      <c r="AC147" s="386" t="e">
        <f>IF('Non-Salary'!#REF!="","",#REF!&amp;" - "&amp;'Non-Salary'!#REF!)</f>
        <v>#REF!</v>
      </c>
      <c r="AD147" s="386" t="e">
        <f>IF('Non-Salary'!#REF!="","",#REF!&amp;" - "&amp;'Non-Salary'!#REF!)</f>
        <v>#REF!</v>
      </c>
      <c r="AE147" s="386" t="e">
        <f>IF('Non-Salary'!#REF!="","",#REF!&amp;" - "&amp;'Non-Salary'!#REF!)</f>
        <v>#REF!</v>
      </c>
      <c r="AF147" s="386" t="e">
        <f>IF('Non-Salary'!#REF!="","",#REF!&amp;" - "&amp;'Non-Salary'!#REF!)</f>
        <v>#REF!</v>
      </c>
      <c r="AG147" s="386" t="e">
        <f>IF('Non-Salary'!#REF!="","",#REF!&amp;" - "&amp;'Non-Salary'!#REF!)</f>
        <v>#REF!</v>
      </c>
      <c r="AH147" s="386" t="e">
        <f>IF('Non-Salary'!#REF!="","",#REF!&amp;" - "&amp;'Non-Salary'!#REF!)</f>
        <v>#REF!</v>
      </c>
      <c r="AI147" s="386" t="e">
        <f>IF('Non-Salary'!#REF!="","",#REF!&amp;" - "&amp;'Non-Salary'!#REF!)</f>
        <v>#REF!</v>
      </c>
      <c r="AJ147" s="386" t="e">
        <f>IF('Non-Salary'!#REF!="","",#REF!&amp;" - "&amp;'Non-Salary'!#REF!)</f>
        <v>#REF!</v>
      </c>
      <c r="AK147" s="386" t="e">
        <f>IF('Non-Salary'!#REF!="","",#REF!&amp;" - "&amp;'Non-Salary'!#REF!)</f>
        <v>#REF!</v>
      </c>
      <c r="AL147" s="385" t="e">
        <f>IF('Non-Salary'!#REF!="","",#REF!&amp;" - "&amp;'Non-Salary'!#REF!)</f>
        <v>#REF!</v>
      </c>
      <c r="AM147" s="386" t="e">
        <f>IF('Non-Salary'!#REF!="","",#REF!&amp;" - "&amp;'Non-Salary'!#REF!)</f>
        <v>#REF!</v>
      </c>
      <c r="AN147" s="386" t="e">
        <f>IF('Non-Salary'!#REF!="","",#REF!&amp;" - "&amp;'Non-Salary'!#REF!)</f>
        <v>#REF!</v>
      </c>
      <c r="AO147" s="386" t="e">
        <f>IF('Non-Salary'!#REF!="","",#REF!&amp;" - "&amp;'Non-Salary'!#REF!)</f>
        <v>#REF!</v>
      </c>
      <c r="AP147" s="386" t="e">
        <f>IF('Non-Salary'!#REF!="","",#REF!&amp;" - "&amp;'Non-Salary'!#REF!)</f>
        <v>#REF!</v>
      </c>
      <c r="AQ147" s="385" t="e">
        <f>IF('Non-Salary'!#REF!="","",#REF!&amp;" - "&amp;'Non-Salary'!#REF!)</f>
        <v>#REF!</v>
      </c>
      <c r="AR147" s="385" t="e">
        <f>IF('Non-Salary'!#REF!="","",#REF!&amp;" - "&amp;'Non-Salary'!#REF!)</f>
        <v>#REF!</v>
      </c>
      <c r="AS147" s="386" t="e">
        <f>IF('Non-Salary'!#REF!="","",#REF!&amp;" - "&amp;'Non-Salary'!#REF!)</f>
        <v>#REF!</v>
      </c>
      <c r="AT147" s="395" t="e">
        <f>IF('Non-Salary'!#REF!="","",#REF!&amp;" - "&amp;'Non-Salary'!#REF!)</f>
        <v>#REF!</v>
      </c>
      <c r="AU147" s="65"/>
      <c r="AV147" s="394" t="e">
        <f>IF('Non-Salary'!#REF!="","",#REF!&amp;" - "&amp;'Non-Salary'!#REF!)</f>
        <v>#REF!</v>
      </c>
      <c r="AW147" s="395" t="e">
        <f>IF('Non-Salary'!#REF!="","",#REF!&amp;" - "&amp;'Non-Salary'!#REF!)</f>
        <v>#REF!</v>
      </c>
    </row>
    <row r="148" spans="1:49">
      <c r="A148" s="228"/>
      <c r="B148" s="19" t="e">
        <f>IF(OR(I148="",I148="HS"),'Non-Salary'!#REF!,Assumptions!#REF!)</f>
        <v>#REF!</v>
      </c>
      <c r="C148" s="19" t="s">
        <v>14</v>
      </c>
      <c r="D148" s="20" t="s">
        <v>24</v>
      </c>
      <c r="E148" s="20"/>
      <c r="F148" s="20" t="s">
        <v>41</v>
      </c>
      <c r="G148" s="56" t="s">
        <v>40</v>
      </c>
      <c r="H148" s="869"/>
      <c r="I148" s="317"/>
      <c r="J148" s="82" t="str">
        <f>IF(ISERROR(VLOOKUP(G148,[3]Object!Query_from_cayprod,2,FALSE)),"",VLOOKUP(G148,[3]Object!Query_from_cayprod,2,FALSE))</f>
        <v>TRAVEL AND REGISTRATION</v>
      </c>
      <c r="K148" s="83"/>
      <c r="L148" s="164"/>
      <c r="M148" s="229"/>
      <c r="N148" s="9"/>
      <c r="O148" s="290"/>
      <c r="P148" s="291"/>
      <c r="Q148" s="291"/>
      <c r="R148" s="291"/>
      <c r="S148" s="291"/>
      <c r="T148" s="384" t="e">
        <f>IF('Non-Salary'!#REF!="","",#REF!&amp;" - "&amp;'Non-Salary'!#REF!)</f>
        <v>#REF!</v>
      </c>
      <c r="U148" s="385" t="e">
        <f>IF('Non-Salary'!#REF!="","",#REF!&amp;" - "&amp;'Non-Salary'!#REF!)</f>
        <v>#REF!</v>
      </c>
      <c r="V148" s="385" t="e">
        <f>IF('Non-Salary'!#REF!="","",#REF!&amp;" - "&amp;'Non-Salary'!#REF!)</f>
        <v>#REF!</v>
      </c>
      <c r="W148" s="385" t="e">
        <f>IF('Non-Salary'!#REF!="","",#REF!&amp;" - "&amp;'Non-Salary'!#REF!)</f>
        <v>#REF!</v>
      </c>
      <c r="X148" s="385" t="e">
        <f>IF('Non-Salary'!#REF!="","",#REF!&amp;" - "&amp;'Non-Salary'!#REF!)</f>
        <v>#REF!</v>
      </c>
      <c r="Y148" s="386" t="e">
        <f>IF('Non-Salary'!#REF!="","",#REF!&amp;" - "&amp;'Non-Salary'!#REF!)</f>
        <v>#REF!</v>
      </c>
      <c r="Z148" s="385" t="e">
        <f>IF('Non-Salary'!#REF!="","",#REF!&amp;" - "&amp;'Non-Salary'!#REF!)</f>
        <v>#REF!</v>
      </c>
      <c r="AA148" s="386" t="e">
        <f>IF('Non-Salary'!#REF!="","",#REF!&amp;" - "&amp;'Non-Salary'!#REF!)</f>
        <v>#REF!</v>
      </c>
      <c r="AB148" s="386" t="e">
        <f>IF('Non-Salary'!#REF!="","",#REF!&amp;" - "&amp;'Non-Salary'!#REF!)</f>
        <v>#REF!</v>
      </c>
      <c r="AC148" s="386" t="e">
        <f>IF('Non-Salary'!#REF!="","",#REF!&amp;" - "&amp;'Non-Salary'!#REF!)</f>
        <v>#REF!</v>
      </c>
      <c r="AD148" s="386" t="e">
        <f>IF('Non-Salary'!#REF!="","",#REF!&amp;" - "&amp;'Non-Salary'!#REF!)</f>
        <v>#REF!</v>
      </c>
      <c r="AE148" s="386" t="e">
        <f>IF('Non-Salary'!#REF!="","",#REF!&amp;" - "&amp;'Non-Salary'!#REF!)</f>
        <v>#REF!</v>
      </c>
      <c r="AF148" s="386" t="e">
        <f>IF('Non-Salary'!#REF!="","",#REF!&amp;" - "&amp;'Non-Salary'!#REF!)</f>
        <v>#REF!</v>
      </c>
      <c r="AG148" s="386" t="e">
        <f>IF('Non-Salary'!#REF!="","",#REF!&amp;" - "&amp;'Non-Salary'!#REF!)</f>
        <v>#REF!</v>
      </c>
      <c r="AH148" s="386" t="e">
        <f>IF('Non-Salary'!#REF!="","",#REF!&amp;" - "&amp;'Non-Salary'!#REF!)</f>
        <v>#REF!</v>
      </c>
      <c r="AI148" s="386" t="e">
        <f>IF('Non-Salary'!#REF!="","",#REF!&amp;" - "&amp;'Non-Salary'!#REF!)</f>
        <v>#REF!</v>
      </c>
      <c r="AJ148" s="386" t="e">
        <f>IF('Non-Salary'!#REF!="","",#REF!&amp;" - "&amp;'Non-Salary'!#REF!)</f>
        <v>#REF!</v>
      </c>
      <c r="AK148" s="386" t="e">
        <f>IF('Non-Salary'!#REF!="","",#REF!&amp;" - "&amp;'Non-Salary'!#REF!)</f>
        <v>#REF!</v>
      </c>
      <c r="AL148" s="385" t="e">
        <f>IF('Non-Salary'!#REF!="","",#REF!&amp;" - "&amp;'Non-Salary'!#REF!)</f>
        <v>#REF!</v>
      </c>
      <c r="AM148" s="386" t="e">
        <f>IF('Non-Salary'!#REF!="","",#REF!&amp;" - "&amp;'Non-Salary'!#REF!)</f>
        <v>#REF!</v>
      </c>
      <c r="AN148" s="386" t="e">
        <f>IF('Non-Salary'!#REF!="","",#REF!&amp;" - "&amp;'Non-Salary'!#REF!)</f>
        <v>#REF!</v>
      </c>
      <c r="AO148" s="386" t="e">
        <f>IF('Non-Salary'!#REF!="","",#REF!&amp;" - "&amp;'Non-Salary'!#REF!)</f>
        <v>#REF!</v>
      </c>
      <c r="AP148" s="386" t="e">
        <f>IF('Non-Salary'!#REF!="","",#REF!&amp;" - "&amp;'Non-Salary'!#REF!)</f>
        <v>#REF!</v>
      </c>
      <c r="AQ148" s="385" t="e">
        <f>IF('Non-Salary'!#REF!="","",#REF!&amp;" - "&amp;'Non-Salary'!#REF!)</f>
        <v>#REF!</v>
      </c>
      <c r="AR148" s="385" t="e">
        <f>IF('Non-Salary'!#REF!="","",#REF!&amp;" - "&amp;'Non-Salary'!#REF!)</f>
        <v>#REF!</v>
      </c>
      <c r="AS148" s="386" t="e">
        <f>IF('Non-Salary'!#REF!="","",#REF!&amp;" - "&amp;'Non-Salary'!#REF!)</f>
        <v>#REF!</v>
      </c>
      <c r="AT148" s="395" t="e">
        <f>IF('Non-Salary'!#REF!="","",#REF!&amp;" - "&amp;'Non-Salary'!#REF!)</f>
        <v>#REF!</v>
      </c>
      <c r="AU148" s="65"/>
      <c r="AV148" s="394" t="e">
        <f>IF('Non-Salary'!#REF!="","",#REF!&amp;" - "&amp;'Non-Salary'!#REF!)</f>
        <v>#REF!</v>
      </c>
      <c r="AW148" s="395" t="e">
        <f>IF('Non-Salary'!#REF!="","",#REF!&amp;" - "&amp;'Non-Salary'!#REF!)</f>
        <v>#REF!</v>
      </c>
    </row>
    <row r="149" spans="1:49">
      <c r="A149" s="228"/>
      <c r="B149" s="19" t="e">
        <f>IF(OR(I149="",I149="HS"),'Non-Salary'!#REF!,Assumptions!#REF!)</f>
        <v>#REF!</v>
      </c>
      <c r="C149" s="19" t="s">
        <v>14</v>
      </c>
      <c r="D149" s="20" t="s">
        <v>24</v>
      </c>
      <c r="E149" s="20"/>
      <c r="F149" s="20" t="s">
        <v>41</v>
      </c>
      <c r="G149" s="56" t="s">
        <v>159</v>
      </c>
      <c r="H149" s="869"/>
      <c r="I149" s="317"/>
      <c r="J149" s="82" t="str">
        <f>IF(ISERROR(VLOOKUP(G149,[3]Object!Query_from_cayprod,2,FALSE)),"",VLOOKUP(G149,[3]Object!Query_from_cayprod,2,FALSE))</f>
        <v>OUT-OF-STATE TRAVEL</v>
      </c>
      <c r="K149" s="83"/>
      <c r="L149" s="164"/>
      <c r="M149" s="229"/>
      <c r="N149" s="9"/>
      <c r="O149" s="290"/>
      <c r="P149" s="291"/>
      <c r="Q149" s="291"/>
      <c r="R149" s="291"/>
      <c r="S149" s="291"/>
      <c r="T149" s="384" t="e">
        <f>IF('Non-Salary'!#REF!="","",#REF!&amp;" - "&amp;'Non-Salary'!#REF!)</f>
        <v>#REF!</v>
      </c>
      <c r="U149" s="385" t="e">
        <f>IF('Non-Salary'!#REF!="","",#REF!&amp;" - "&amp;'Non-Salary'!#REF!)</f>
        <v>#REF!</v>
      </c>
      <c r="V149" s="385" t="e">
        <f>IF('Non-Salary'!#REF!="","",#REF!&amp;" - "&amp;'Non-Salary'!#REF!)</f>
        <v>#REF!</v>
      </c>
      <c r="W149" s="385" t="e">
        <f>IF('Non-Salary'!#REF!="","",#REF!&amp;" - "&amp;'Non-Salary'!#REF!)</f>
        <v>#REF!</v>
      </c>
      <c r="X149" s="385" t="e">
        <f>IF('Non-Salary'!#REF!="","",#REF!&amp;" - "&amp;'Non-Salary'!#REF!)</f>
        <v>#REF!</v>
      </c>
      <c r="Y149" s="386" t="e">
        <f>IF('Non-Salary'!#REF!="","",#REF!&amp;" - "&amp;'Non-Salary'!#REF!)</f>
        <v>#REF!</v>
      </c>
      <c r="Z149" s="385" t="e">
        <f>IF('Non-Salary'!#REF!="","",#REF!&amp;" - "&amp;'Non-Salary'!#REF!)</f>
        <v>#REF!</v>
      </c>
      <c r="AA149" s="386" t="e">
        <f>IF('Non-Salary'!#REF!="","",#REF!&amp;" - "&amp;'Non-Salary'!#REF!)</f>
        <v>#REF!</v>
      </c>
      <c r="AB149" s="386" t="e">
        <f>IF('Non-Salary'!#REF!="","",#REF!&amp;" - "&amp;'Non-Salary'!#REF!)</f>
        <v>#REF!</v>
      </c>
      <c r="AC149" s="386" t="e">
        <f>IF('Non-Salary'!#REF!="","",#REF!&amp;" - "&amp;'Non-Salary'!#REF!)</f>
        <v>#REF!</v>
      </c>
      <c r="AD149" s="386" t="e">
        <f>IF('Non-Salary'!#REF!="","",#REF!&amp;" - "&amp;'Non-Salary'!#REF!)</f>
        <v>#REF!</v>
      </c>
      <c r="AE149" s="386" t="e">
        <f>IF('Non-Salary'!#REF!="","",#REF!&amp;" - "&amp;'Non-Salary'!#REF!)</f>
        <v>#REF!</v>
      </c>
      <c r="AF149" s="386" t="e">
        <f>IF('Non-Salary'!#REF!="","",#REF!&amp;" - "&amp;'Non-Salary'!#REF!)</f>
        <v>#REF!</v>
      </c>
      <c r="AG149" s="386" t="e">
        <f>IF('Non-Salary'!#REF!="","",#REF!&amp;" - "&amp;'Non-Salary'!#REF!)</f>
        <v>#REF!</v>
      </c>
      <c r="AH149" s="386" t="e">
        <f>IF('Non-Salary'!#REF!="","",#REF!&amp;" - "&amp;'Non-Salary'!#REF!)</f>
        <v>#REF!</v>
      </c>
      <c r="AI149" s="386" t="e">
        <f>IF('Non-Salary'!#REF!="","",#REF!&amp;" - "&amp;'Non-Salary'!#REF!)</f>
        <v>#REF!</v>
      </c>
      <c r="AJ149" s="386" t="e">
        <f>IF('Non-Salary'!#REF!="","",#REF!&amp;" - "&amp;'Non-Salary'!#REF!)</f>
        <v>#REF!</v>
      </c>
      <c r="AK149" s="386" t="e">
        <f>IF('Non-Salary'!#REF!="","",#REF!&amp;" - "&amp;'Non-Salary'!#REF!)</f>
        <v>#REF!</v>
      </c>
      <c r="AL149" s="385" t="e">
        <f>IF('Non-Salary'!#REF!="","",#REF!&amp;" - "&amp;'Non-Salary'!#REF!)</f>
        <v>#REF!</v>
      </c>
      <c r="AM149" s="386" t="e">
        <f>IF('Non-Salary'!#REF!="","",#REF!&amp;" - "&amp;'Non-Salary'!#REF!)</f>
        <v>#REF!</v>
      </c>
      <c r="AN149" s="386" t="e">
        <f>IF('Non-Salary'!#REF!="","",#REF!&amp;" - "&amp;'Non-Salary'!#REF!)</f>
        <v>#REF!</v>
      </c>
      <c r="AO149" s="386" t="e">
        <f>IF('Non-Salary'!#REF!="","",#REF!&amp;" - "&amp;'Non-Salary'!#REF!)</f>
        <v>#REF!</v>
      </c>
      <c r="AP149" s="386" t="e">
        <f>IF('Non-Salary'!#REF!="","",#REF!&amp;" - "&amp;'Non-Salary'!#REF!)</f>
        <v>#REF!</v>
      </c>
      <c r="AQ149" s="385" t="e">
        <f>IF('Non-Salary'!#REF!="","",#REF!&amp;" - "&amp;'Non-Salary'!#REF!)</f>
        <v>#REF!</v>
      </c>
      <c r="AR149" s="385" t="e">
        <f>IF('Non-Salary'!#REF!="","",#REF!&amp;" - "&amp;'Non-Salary'!#REF!)</f>
        <v>#REF!</v>
      </c>
      <c r="AS149" s="386" t="e">
        <f>IF('Non-Salary'!#REF!="","",#REF!&amp;" - "&amp;'Non-Salary'!#REF!)</f>
        <v>#REF!</v>
      </c>
      <c r="AT149" s="395" t="e">
        <f>IF('Non-Salary'!#REF!="","",#REF!&amp;" - "&amp;'Non-Salary'!#REF!)</f>
        <v>#REF!</v>
      </c>
      <c r="AU149" s="65"/>
      <c r="AV149" s="394" t="e">
        <f>IF('Non-Salary'!#REF!="","",#REF!&amp;" - "&amp;'Non-Salary'!#REF!)</f>
        <v>#REF!</v>
      </c>
      <c r="AW149" s="395" t="e">
        <f>IF('Non-Salary'!#REF!="","",#REF!&amp;" - "&amp;'Non-Salary'!#REF!)</f>
        <v>#REF!</v>
      </c>
    </row>
    <row r="150" spans="1:49">
      <c r="A150" s="228"/>
      <c r="B150" s="19" t="e">
        <f>IF(OR(I150="",I150="HS"),'Non-Salary'!#REF!,Assumptions!#REF!)</f>
        <v>#REF!</v>
      </c>
      <c r="C150" s="19" t="s">
        <v>14</v>
      </c>
      <c r="D150" s="20" t="s">
        <v>24</v>
      </c>
      <c r="E150" s="20"/>
      <c r="F150" s="20" t="s">
        <v>41</v>
      </c>
      <c r="G150" s="56" t="s">
        <v>160</v>
      </c>
      <c r="H150" s="869"/>
      <c r="I150" s="317"/>
      <c r="J150" s="82" t="str">
        <f>IF(ISERROR(VLOOKUP(G150,[3]Object!Query_from_cayprod,2,FALSE)),"",VLOOKUP(G150,[3]Object!Query_from_cayprod,2,FALSE))</f>
        <v>MILEAGE REIMBURSEMENT</v>
      </c>
      <c r="K150" s="83"/>
      <c r="L150" s="164"/>
      <c r="M150" s="229"/>
      <c r="N150" s="9"/>
      <c r="O150" s="290"/>
      <c r="P150" s="291"/>
      <c r="Q150" s="291"/>
      <c r="R150" s="291"/>
      <c r="S150" s="291"/>
      <c r="T150" s="384" t="e">
        <f>IF('Non-Salary'!#REF!="","",#REF!&amp;" - "&amp;'Non-Salary'!#REF!)</f>
        <v>#REF!</v>
      </c>
      <c r="U150" s="385" t="e">
        <f>IF('Non-Salary'!#REF!="","",#REF!&amp;" - "&amp;'Non-Salary'!#REF!)</f>
        <v>#REF!</v>
      </c>
      <c r="V150" s="385" t="e">
        <f>IF('Non-Salary'!#REF!="","",#REF!&amp;" - "&amp;'Non-Salary'!#REF!)</f>
        <v>#REF!</v>
      </c>
      <c r="W150" s="385" t="e">
        <f>IF('Non-Salary'!#REF!="","",#REF!&amp;" - "&amp;'Non-Salary'!#REF!)</f>
        <v>#REF!</v>
      </c>
      <c r="X150" s="385" t="e">
        <f>IF('Non-Salary'!#REF!="","",#REF!&amp;" - "&amp;'Non-Salary'!#REF!)</f>
        <v>#REF!</v>
      </c>
      <c r="Y150" s="386" t="e">
        <f>IF('Non-Salary'!#REF!="","",#REF!&amp;" - "&amp;'Non-Salary'!#REF!)</f>
        <v>#REF!</v>
      </c>
      <c r="Z150" s="385" t="e">
        <f>IF('Non-Salary'!#REF!="","",#REF!&amp;" - "&amp;'Non-Salary'!#REF!)</f>
        <v>#REF!</v>
      </c>
      <c r="AA150" s="386" t="e">
        <f>IF('Non-Salary'!#REF!="","",#REF!&amp;" - "&amp;'Non-Salary'!#REF!)</f>
        <v>#REF!</v>
      </c>
      <c r="AB150" s="386" t="e">
        <f>IF('Non-Salary'!#REF!="","",#REF!&amp;" - "&amp;'Non-Salary'!#REF!)</f>
        <v>#REF!</v>
      </c>
      <c r="AC150" s="386" t="e">
        <f>IF('Non-Salary'!#REF!="","",#REF!&amp;" - "&amp;'Non-Salary'!#REF!)</f>
        <v>#REF!</v>
      </c>
      <c r="AD150" s="386" t="e">
        <f>IF('Non-Salary'!#REF!="","",#REF!&amp;" - "&amp;'Non-Salary'!#REF!)</f>
        <v>#REF!</v>
      </c>
      <c r="AE150" s="386" t="e">
        <f>IF('Non-Salary'!#REF!="","",#REF!&amp;" - "&amp;'Non-Salary'!#REF!)</f>
        <v>#REF!</v>
      </c>
      <c r="AF150" s="386" t="e">
        <f>IF('Non-Salary'!#REF!="","",#REF!&amp;" - "&amp;'Non-Salary'!#REF!)</f>
        <v>#REF!</v>
      </c>
      <c r="AG150" s="386" t="e">
        <f>IF('Non-Salary'!#REF!="","",#REF!&amp;" - "&amp;'Non-Salary'!#REF!)</f>
        <v>#REF!</v>
      </c>
      <c r="AH150" s="386" t="e">
        <f>IF('Non-Salary'!#REF!="","",#REF!&amp;" - "&amp;'Non-Salary'!#REF!)</f>
        <v>#REF!</v>
      </c>
      <c r="AI150" s="386" t="e">
        <f>IF('Non-Salary'!#REF!="","",#REF!&amp;" - "&amp;'Non-Salary'!#REF!)</f>
        <v>#REF!</v>
      </c>
      <c r="AJ150" s="386" t="e">
        <f>IF('Non-Salary'!#REF!="","",#REF!&amp;" - "&amp;'Non-Salary'!#REF!)</f>
        <v>#REF!</v>
      </c>
      <c r="AK150" s="386" t="e">
        <f>IF('Non-Salary'!#REF!="","",#REF!&amp;" - "&amp;'Non-Salary'!#REF!)</f>
        <v>#REF!</v>
      </c>
      <c r="AL150" s="385" t="e">
        <f>IF('Non-Salary'!#REF!="","",#REF!&amp;" - "&amp;'Non-Salary'!#REF!)</f>
        <v>#REF!</v>
      </c>
      <c r="AM150" s="386" t="e">
        <f>IF('Non-Salary'!#REF!="","",#REF!&amp;" - "&amp;'Non-Salary'!#REF!)</f>
        <v>#REF!</v>
      </c>
      <c r="AN150" s="386" t="e">
        <f>IF('Non-Salary'!#REF!="","",#REF!&amp;" - "&amp;'Non-Salary'!#REF!)</f>
        <v>#REF!</v>
      </c>
      <c r="AO150" s="386" t="e">
        <f>IF('Non-Salary'!#REF!="","",#REF!&amp;" - "&amp;'Non-Salary'!#REF!)</f>
        <v>#REF!</v>
      </c>
      <c r="AP150" s="386" t="e">
        <f>IF('Non-Salary'!#REF!="","",#REF!&amp;" - "&amp;'Non-Salary'!#REF!)</f>
        <v>#REF!</v>
      </c>
      <c r="AQ150" s="385" t="e">
        <f>IF('Non-Salary'!#REF!="","",#REF!&amp;" - "&amp;'Non-Salary'!#REF!)</f>
        <v>#REF!</v>
      </c>
      <c r="AR150" s="385" t="e">
        <f>IF('Non-Salary'!#REF!="","",#REF!&amp;" - "&amp;'Non-Salary'!#REF!)</f>
        <v>#REF!</v>
      </c>
      <c r="AS150" s="386" t="e">
        <f>IF('Non-Salary'!#REF!="","",#REF!&amp;" - "&amp;'Non-Salary'!#REF!)</f>
        <v>#REF!</v>
      </c>
      <c r="AT150" s="395" t="e">
        <f>IF('Non-Salary'!#REF!="","",#REF!&amp;" - "&amp;'Non-Salary'!#REF!)</f>
        <v>#REF!</v>
      </c>
      <c r="AU150" s="65"/>
      <c r="AV150" s="394" t="e">
        <f>IF('Non-Salary'!#REF!="","",#REF!&amp;" - "&amp;'Non-Salary'!#REF!)</f>
        <v>#REF!</v>
      </c>
      <c r="AW150" s="395" t="e">
        <f>IF('Non-Salary'!#REF!="","",#REF!&amp;" - "&amp;'Non-Salary'!#REF!)</f>
        <v>#REF!</v>
      </c>
    </row>
    <row r="151" spans="1:49">
      <c r="A151" s="228"/>
      <c r="B151" s="19" t="e">
        <f>IF(OR(I151="",I151="HS"),'Non-Salary'!#REF!,Assumptions!#REF!)</f>
        <v>#REF!</v>
      </c>
      <c r="C151" s="19" t="s">
        <v>14</v>
      </c>
      <c r="D151" s="20" t="s">
        <v>24</v>
      </c>
      <c r="E151" s="20"/>
      <c r="F151" s="20" t="s">
        <v>41</v>
      </c>
      <c r="G151" s="56" t="s">
        <v>42</v>
      </c>
      <c r="H151" s="869"/>
      <c r="I151" s="317"/>
      <c r="J151" s="82" t="str">
        <f>IF(ISERROR(VLOOKUP(G151,[3]Object!Query_from_cayprod,2,FALSE)),"",VLOOKUP(G151,[3]Object!Query_from_cayprod,2,FALSE))</f>
        <v>GENERAL SUPPLIES</v>
      </c>
      <c r="K151" s="83"/>
      <c r="L151" s="164"/>
      <c r="M151" s="229"/>
      <c r="N151" s="9"/>
      <c r="O151" s="290"/>
      <c r="P151" s="291"/>
      <c r="Q151" s="291"/>
      <c r="R151" s="291"/>
      <c r="S151" s="291"/>
      <c r="T151" s="384" t="e">
        <f>IF('Non-Salary'!#REF!="","",#REF!&amp;" - "&amp;'Non-Salary'!#REF!)</f>
        <v>#REF!</v>
      </c>
      <c r="U151" s="385" t="e">
        <f>IF('Non-Salary'!#REF!="","",#REF!&amp;" - "&amp;'Non-Salary'!#REF!)</f>
        <v>#REF!</v>
      </c>
      <c r="V151" s="385" t="e">
        <f>IF('Non-Salary'!#REF!="","",#REF!&amp;" - "&amp;'Non-Salary'!#REF!)</f>
        <v>#REF!</v>
      </c>
      <c r="W151" s="385" t="e">
        <f>IF('Non-Salary'!#REF!="","",#REF!&amp;" - "&amp;'Non-Salary'!#REF!)</f>
        <v>#REF!</v>
      </c>
      <c r="X151" s="385" t="e">
        <f>IF('Non-Salary'!#REF!="","",#REF!&amp;" - "&amp;'Non-Salary'!#REF!)</f>
        <v>#REF!</v>
      </c>
      <c r="Y151" s="386" t="e">
        <f>IF('Non-Salary'!#REF!="","",#REF!&amp;" - "&amp;'Non-Salary'!#REF!)</f>
        <v>#REF!</v>
      </c>
      <c r="Z151" s="385" t="e">
        <f>IF('Non-Salary'!#REF!="","",#REF!&amp;" - "&amp;'Non-Salary'!#REF!)</f>
        <v>#REF!</v>
      </c>
      <c r="AA151" s="386" t="e">
        <f>IF('Non-Salary'!#REF!="","",#REF!&amp;" - "&amp;'Non-Salary'!#REF!)</f>
        <v>#REF!</v>
      </c>
      <c r="AB151" s="386" t="e">
        <f>IF('Non-Salary'!#REF!="","",#REF!&amp;" - "&amp;'Non-Salary'!#REF!)</f>
        <v>#REF!</v>
      </c>
      <c r="AC151" s="386" t="e">
        <f>IF('Non-Salary'!#REF!="","",#REF!&amp;" - "&amp;'Non-Salary'!#REF!)</f>
        <v>#REF!</v>
      </c>
      <c r="AD151" s="386" t="e">
        <f>IF('Non-Salary'!#REF!="","",#REF!&amp;" - "&amp;'Non-Salary'!#REF!)</f>
        <v>#REF!</v>
      </c>
      <c r="AE151" s="386" t="e">
        <f>IF('Non-Salary'!#REF!="","",#REF!&amp;" - "&amp;'Non-Salary'!#REF!)</f>
        <v>#REF!</v>
      </c>
      <c r="AF151" s="386" t="e">
        <f>IF('Non-Salary'!#REF!="","",#REF!&amp;" - "&amp;'Non-Salary'!#REF!)</f>
        <v>#REF!</v>
      </c>
      <c r="AG151" s="386" t="e">
        <f>IF('Non-Salary'!#REF!="","",#REF!&amp;" - "&amp;'Non-Salary'!#REF!)</f>
        <v>#REF!</v>
      </c>
      <c r="AH151" s="386" t="e">
        <f>IF('Non-Salary'!#REF!="","",#REF!&amp;" - "&amp;'Non-Salary'!#REF!)</f>
        <v>#REF!</v>
      </c>
      <c r="AI151" s="386" t="e">
        <f>IF('Non-Salary'!#REF!="","",#REF!&amp;" - "&amp;'Non-Salary'!#REF!)</f>
        <v>#REF!</v>
      </c>
      <c r="AJ151" s="386" t="e">
        <f>IF('Non-Salary'!#REF!="","",#REF!&amp;" - "&amp;'Non-Salary'!#REF!)</f>
        <v>#REF!</v>
      </c>
      <c r="AK151" s="386" t="e">
        <f>IF('Non-Salary'!#REF!="","",#REF!&amp;" - "&amp;'Non-Salary'!#REF!)</f>
        <v>#REF!</v>
      </c>
      <c r="AL151" s="385" t="e">
        <f>IF('Non-Salary'!#REF!="","",#REF!&amp;" - "&amp;'Non-Salary'!#REF!)</f>
        <v>#REF!</v>
      </c>
      <c r="AM151" s="386" t="e">
        <f>IF('Non-Salary'!#REF!="","",#REF!&amp;" - "&amp;'Non-Salary'!#REF!)</f>
        <v>#REF!</v>
      </c>
      <c r="AN151" s="386" t="e">
        <f>IF('Non-Salary'!#REF!="","",#REF!&amp;" - "&amp;'Non-Salary'!#REF!)</f>
        <v>#REF!</v>
      </c>
      <c r="AO151" s="386" t="e">
        <f>IF('Non-Salary'!#REF!="","",#REF!&amp;" - "&amp;'Non-Salary'!#REF!)</f>
        <v>#REF!</v>
      </c>
      <c r="AP151" s="386" t="e">
        <f>IF('Non-Salary'!#REF!="","",#REF!&amp;" - "&amp;'Non-Salary'!#REF!)</f>
        <v>#REF!</v>
      </c>
      <c r="AQ151" s="385" t="e">
        <f>IF('Non-Salary'!#REF!="","",#REF!&amp;" - "&amp;'Non-Salary'!#REF!)</f>
        <v>#REF!</v>
      </c>
      <c r="AR151" s="385" t="e">
        <f>IF('Non-Salary'!#REF!="","",#REF!&amp;" - "&amp;'Non-Salary'!#REF!)</f>
        <v>#REF!</v>
      </c>
      <c r="AS151" s="386" t="e">
        <f>IF('Non-Salary'!#REF!="","",#REF!&amp;" - "&amp;'Non-Salary'!#REF!)</f>
        <v>#REF!</v>
      </c>
      <c r="AT151" s="395" t="e">
        <f>IF('Non-Salary'!#REF!="","",#REF!&amp;" - "&amp;'Non-Salary'!#REF!)</f>
        <v>#REF!</v>
      </c>
      <c r="AU151" s="65"/>
      <c r="AV151" s="394" t="e">
        <f>IF('Non-Salary'!#REF!="","",#REF!&amp;" - "&amp;'Non-Salary'!#REF!)</f>
        <v>#REF!</v>
      </c>
      <c r="AW151" s="395" t="e">
        <f>IF('Non-Salary'!#REF!="","",#REF!&amp;" - "&amp;'Non-Salary'!#REF!)</f>
        <v>#REF!</v>
      </c>
    </row>
    <row r="152" spans="1:49">
      <c r="A152" s="228"/>
      <c r="B152" s="19" t="e">
        <f>IF(OR(I152="",I152="HS"),'Non-Salary'!#REF!,Assumptions!#REF!)</f>
        <v>#REF!</v>
      </c>
      <c r="C152" s="19" t="s">
        <v>14</v>
      </c>
      <c r="D152" s="20" t="s">
        <v>24</v>
      </c>
      <c r="E152" s="20"/>
      <c r="F152" s="20" t="s">
        <v>41</v>
      </c>
      <c r="G152" s="56" t="s">
        <v>39</v>
      </c>
      <c r="H152" s="869"/>
      <c r="I152" s="317"/>
      <c r="J152" s="82" t="str">
        <f>IF(ISERROR(VLOOKUP(G152,[3]Object!Query_from_cayprod,2,FALSE)),"",VLOOKUP(G152,[3]Object!Query_from_cayprod,2,FALSE))</f>
        <v>COPYING</v>
      </c>
      <c r="K152" s="83"/>
      <c r="L152" s="164"/>
      <c r="M152" s="229"/>
      <c r="N152" s="9"/>
      <c r="O152" s="290"/>
      <c r="P152" s="291"/>
      <c r="Q152" s="291"/>
      <c r="R152" s="291"/>
      <c r="S152" s="291"/>
      <c r="T152" s="384" t="e">
        <f>IF('Non-Salary'!#REF!="","",#REF!&amp;" - "&amp;'Non-Salary'!#REF!)</f>
        <v>#REF!</v>
      </c>
      <c r="U152" s="385" t="e">
        <f>IF('Non-Salary'!#REF!="","",#REF!&amp;" - "&amp;'Non-Salary'!#REF!)</f>
        <v>#REF!</v>
      </c>
      <c r="V152" s="385" t="e">
        <f>IF('Non-Salary'!#REF!="","",#REF!&amp;" - "&amp;'Non-Salary'!#REF!)</f>
        <v>#REF!</v>
      </c>
      <c r="W152" s="385" t="e">
        <f>IF('Non-Salary'!#REF!="","",#REF!&amp;" - "&amp;'Non-Salary'!#REF!)</f>
        <v>#REF!</v>
      </c>
      <c r="X152" s="385" t="e">
        <f>IF('Non-Salary'!#REF!="","",#REF!&amp;" - "&amp;'Non-Salary'!#REF!)</f>
        <v>#REF!</v>
      </c>
      <c r="Y152" s="386" t="e">
        <f>IF('Non-Salary'!#REF!="","",#REF!&amp;" - "&amp;'Non-Salary'!#REF!)</f>
        <v>#REF!</v>
      </c>
      <c r="Z152" s="385" t="e">
        <f>IF('Non-Salary'!#REF!="","",#REF!&amp;" - "&amp;'Non-Salary'!#REF!)</f>
        <v>#REF!</v>
      </c>
      <c r="AA152" s="386" t="e">
        <f>IF('Non-Salary'!#REF!="","",#REF!&amp;" - "&amp;'Non-Salary'!#REF!)</f>
        <v>#REF!</v>
      </c>
      <c r="AB152" s="386" t="e">
        <f>IF('Non-Salary'!#REF!="","",#REF!&amp;" - "&amp;'Non-Salary'!#REF!)</f>
        <v>#REF!</v>
      </c>
      <c r="AC152" s="386" t="e">
        <f>IF('Non-Salary'!#REF!="","",#REF!&amp;" - "&amp;'Non-Salary'!#REF!)</f>
        <v>#REF!</v>
      </c>
      <c r="AD152" s="386" t="e">
        <f>IF('Non-Salary'!#REF!="","",#REF!&amp;" - "&amp;'Non-Salary'!#REF!)</f>
        <v>#REF!</v>
      </c>
      <c r="AE152" s="386" t="e">
        <f>IF('Non-Salary'!#REF!="","",#REF!&amp;" - "&amp;'Non-Salary'!#REF!)</f>
        <v>#REF!</v>
      </c>
      <c r="AF152" s="386" t="e">
        <f>IF('Non-Salary'!#REF!="","",#REF!&amp;" - "&amp;'Non-Salary'!#REF!)</f>
        <v>#REF!</v>
      </c>
      <c r="AG152" s="386" t="e">
        <f>IF('Non-Salary'!#REF!="","",#REF!&amp;" - "&amp;'Non-Salary'!#REF!)</f>
        <v>#REF!</v>
      </c>
      <c r="AH152" s="386" t="e">
        <f>IF('Non-Salary'!#REF!="","",#REF!&amp;" - "&amp;'Non-Salary'!#REF!)</f>
        <v>#REF!</v>
      </c>
      <c r="AI152" s="386" t="e">
        <f>IF('Non-Salary'!#REF!="","",#REF!&amp;" - "&amp;'Non-Salary'!#REF!)</f>
        <v>#REF!</v>
      </c>
      <c r="AJ152" s="386" t="e">
        <f>IF('Non-Salary'!#REF!="","",#REF!&amp;" - "&amp;'Non-Salary'!#REF!)</f>
        <v>#REF!</v>
      </c>
      <c r="AK152" s="386" t="e">
        <f>IF('Non-Salary'!#REF!="","",#REF!&amp;" - "&amp;'Non-Salary'!#REF!)</f>
        <v>#REF!</v>
      </c>
      <c r="AL152" s="385" t="e">
        <f>IF('Non-Salary'!#REF!="","",#REF!&amp;" - "&amp;'Non-Salary'!#REF!)</f>
        <v>#REF!</v>
      </c>
      <c r="AM152" s="386" t="e">
        <f>IF('Non-Salary'!#REF!="","",#REF!&amp;" - "&amp;'Non-Salary'!#REF!)</f>
        <v>#REF!</v>
      </c>
      <c r="AN152" s="386" t="e">
        <f>IF('Non-Salary'!#REF!="","",#REF!&amp;" - "&amp;'Non-Salary'!#REF!)</f>
        <v>#REF!</v>
      </c>
      <c r="AO152" s="386" t="e">
        <f>IF('Non-Salary'!#REF!="","",#REF!&amp;" - "&amp;'Non-Salary'!#REF!)</f>
        <v>#REF!</v>
      </c>
      <c r="AP152" s="386" t="e">
        <f>IF('Non-Salary'!#REF!="","",#REF!&amp;" - "&amp;'Non-Salary'!#REF!)</f>
        <v>#REF!</v>
      </c>
      <c r="AQ152" s="385" t="e">
        <f>IF('Non-Salary'!#REF!="","",#REF!&amp;" - "&amp;'Non-Salary'!#REF!)</f>
        <v>#REF!</v>
      </c>
      <c r="AR152" s="385" t="e">
        <f>IF('Non-Salary'!#REF!="","",#REF!&amp;" - "&amp;'Non-Salary'!#REF!)</f>
        <v>#REF!</v>
      </c>
      <c r="AS152" s="386" t="e">
        <f>IF('Non-Salary'!#REF!="","",#REF!&amp;" - "&amp;'Non-Salary'!#REF!)</f>
        <v>#REF!</v>
      </c>
      <c r="AT152" s="395" t="e">
        <f>IF('Non-Salary'!#REF!="","",#REF!&amp;" - "&amp;'Non-Salary'!#REF!)</f>
        <v>#REF!</v>
      </c>
      <c r="AU152" s="65"/>
      <c r="AV152" s="394" t="e">
        <f>IF('Non-Salary'!#REF!="","",#REF!&amp;" - "&amp;'Non-Salary'!#REF!)</f>
        <v>#REF!</v>
      </c>
      <c r="AW152" s="395" t="e">
        <f>IF('Non-Salary'!#REF!="","",#REF!&amp;" - "&amp;'Non-Salary'!#REF!)</f>
        <v>#REF!</v>
      </c>
    </row>
    <row r="153" spans="1:49">
      <c r="A153" s="228"/>
      <c r="B153" s="19" t="e">
        <f>IF(OR(I153="",I153="HS"),'Non-Salary'!#REF!,Assumptions!#REF!)</f>
        <v>#REF!</v>
      </c>
      <c r="C153" s="19" t="s">
        <v>14</v>
      </c>
      <c r="D153" s="20" t="s">
        <v>24</v>
      </c>
      <c r="E153" s="20"/>
      <c r="F153" s="20" t="s">
        <v>41</v>
      </c>
      <c r="G153" s="56" t="s">
        <v>45</v>
      </c>
      <c r="H153" s="869"/>
      <c r="I153" s="317"/>
      <c r="J153" s="82" t="str">
        <f>IF(ISERROR(VLOOKUP(G153,[3]Object!Query_from_cayprod,2,FALSE)),"",VLOOKUP(G153,[3]Object!Query_from_cayprod,2,FALSE))</f>
        <v>BOOKS AND PERIODICALS</v>
      </c>
      <c r="K153" s="83"/>
      <c r="L153" s="164"/>
      <c r="M153" s="229"/>
      <c r="N153" s="9"/>
      <c r="O153" s="290"/>
      <c r="P153" s="291"/>
      <c r="Q153" s="291"/>
      <c r="R153" s="291"/>
      <c r="S153" s="291"/>
      <c r="T153" s="384" t="e">
        <f>IF('Non-Salary'!#REF!="","",#REF!&amp;" - "&amp;'Non-Salary'!#REF!)</f>
        <v>#REF!</v>
      </c>
      <c r="U153" s="385" t="e">
        <f>IF('Non-Salary'!#REF!="","",#REF!&amp;" - "&amp;'Non-Salary'!#REF!)</f>
        <v>#REF!</v>
      </c>
      <c r="V153" s="385" t="e">
        <f>IF('Non-Salary'!#REF!="","",#REF!&amp;" - "&amp;'Non-Salary'!#REF!)</f>
        <v>#REF!</v>
      </c>
      <c r="W153" s="385" t="e">
        <f>IF('Non-Salary'!#REF!="","",#REF!&amp;" - "&amp;'Non-Salary'!#REF!)</f>
        <v>#REF!</v>
      </c>
      <c r="X153" s="385" t="e">
        <f>IF('Non-Salary'!#REF!="","",#REF!&amp;" - "&amp;'Non-Salary'!#REF!)</f>
        <v>#REF!</v>
      </c>
      <c r="Y153" s="386" t="e">
        <f>IF('Non-Salary'!#REF!="","",#REF!&amp;" - "&amp;'Non-Salary'!#REF!)</f>
        <v>#REF!</v>
      </c>
      <c r="Z153" s="385" t="e">
        <f>IF('Non-Salary'!#REF!="","",#REF!&amp;" - "&amp;'Non-Salary'!#REF!)</f>
        <v>#REF!</v>
      </c>
      <c r="AA153" s="386" t="e">
        <f>IF('Non-Salary'!#REF!="","",#REF!&amp;" - "&amp;'Non-Salary'!#REF!)</f>
        <v>#REF!</v>
      </c>
      <c r="AB153" s="386" t="e">
        <f>IF('Non-Salary'!#REF!="","",#REF!&amp;" - "&amp;'Non-Salary'!#REF!)</f>
        <v>#REF!</v>
      </c>
      <c r="AC153" s="386" t="e">
        <f>IF('Non-Salary'!#REF!="","",#REF!&amp;" - "&amp;'Non-Salary'!#REF!)</f>
        <v>#REF!</v>
      </c>
      <c r="AD153" s="386" t="e">
        <f>IF('Non-Salary'!#REF!="","",#REF!&amp;" - "&amp;'Non-Salary'!#REF!)</f>
        <v>#REF!</v>
      </c>
      <c r="AE153" s="386" t="e">
        <f>IF('Non-Salary'!#REF!="","",#REF!&amp;" - "&amp;'Non-Salary'!#REF!)</f>
        <v>#REF!</v>
      </c>
      <c r="AF153" s="386" t="e">
        <f>IF('Non-Salary'!#REF!="","",#REF!&amp;" - "&amp;'Non-Salary'!#REF!)</f>
        <v>#REF!</v>
      </c>
      <c r="AG153" s="386" t="e">
        <f>IF('Non-Salary'!#REF!="","",#REF!&amp;" - "&amp;'Non-Salary'!#REF!)</f>
        <v>#REF!</v>
      </c>
      <c r="AH153" s="386" t="e">
        <f>IF('Non-Salary'!#REF!="","",#REF!&amp;" - "&amp;'Non-Salary'!#REF!)</f>
        <v>#REF!</v>
      </c>
      <c r="AI153" s="386" t="e">
        <f>IF('Non-Salary'!#REF!="","",#REF!&amp;" - "&amp;'Non-Salary'!#REF!)</f>
        <v>#REF!</v>
      </c>
      <c r="AJ153" s="386" t="e">
        <f>IF('Non-Salary'!#REF!="","",#REF!&amp;" - "&amp;'Non-Salary'!#REF!)</f>
        <v>#REF!</v>
      </c>
      <c r="AK153" s="386" t="e">
        <f>IF('Non-Salary'!#REF!="","",#REF!&amp;" - "&amp;'Non-Salary'!#REF!)</f>
        <v>#REF!</v>
      </c>
      <c r="AL153" s="385" t="e">
        <f>IF('Non-Salary'!#REF!="","",#REF!&amp;" - "&amp;'Non-Salary'!#REF!)</f>
        <v>#REF!</v>
      </c>
      <c r="AM153" s="386" t="e">
        <f>IF('Non-Salary'!#REF!="","",#REF!&amp;" - "&amp;'Non-Salary'!#REF!)</f>
        <v>#REF!</v>
      </c>
      <c r="AN153" s="386" t="e">
        <f>IF('Non-Salary'!#REF!="","",#REF!&amp;" - "&amp;'Non-Salary'!#REF!)</f>
        <v>#REF!</v>
      </c>
      <c r="AO153" s="386" t="e">
        <f>IF('Non-Salary'!#REF!="","",#REF!&amp;" - "&amp;'Non-Salary'!#REF!)</f>
        <v>#REF!</v>
      </c>
      <c r="AP153" s="386" t="e">
        <f>IF('Non-Salary'!#REF!="","",#REF!&amp;" - "&amp;'Non-Salary'!#REF!)</f>
        <v>#REF!</v>
      </c>
      <c r="AQ153" s="385" t="e">
        <f>IF('Non-Salary'!#REF!="","",#REF!&amp;" - "&amp;'Non-Salary'!#REF!)</f>
        <v>#REF!</v>
      </c>
      <c r="AR153" s="385" t="e">
        <f>IF('Non-Salary'!#REF!="","",#REF!&amp;" - "&amp;'Non-Salary'!#REF!)</f>
        <v>#REF!</v>
      </c>
      <c r="AS153" s="386" t="e">
        <f>IF('Non-Salary'!#REF!="","",#REF!&amp;" - "&amp;'Non-Salary'!#REF!)</f>
        <v>#REF!</v>
      </c>
      <c r="AT153" s="395" t="e">
        <f>IF('Non-Salary'!#REF!="","",#REF!&amp;" - "&amp;'Non-Salary'!#REF!)</f>
        <v>#REF!</v>
      </c>
      <c r="AU153" s="65"/>
      <c r="AV153" s="394" t="e">
        <f>IF('Non-Salary'!#REF!="","",#REF!&amp;" - "&amp;'Non-Salary'!#REF!)</f>
        <v>#REF!</v>
      </c>
      <c r="AW153" s="395" t="e">
        <f>IF('Non-Salary'!#REF!="","",#REF!&amp;" - "&amp;'Non-Salary'!#REF!)</f>
        <v>#REF!</v>
      </c>
    </row>
    <row r="154" spans="1:49">
      <c r="A154" s="228"/>
      <c r="B154" s="19" t="e">
        <f>IF(OR(I154="",I154="HS"),'Non-Salary'!#REF!,Assumptions!#REF!)</f>
        <v>#REF!</v>
      </c>
      <c r="C154" s="19" t="s">
        <v>14</v>
      </c>
      <c r="D154" s="20" t="s">
        <v>24</v>
      </c>
      <c r="E154" s="20"/>
      <c r="F154" s="20" t="s">
        <v>41</v>
      </c>
      <c r="G154" s="56" t="s">
        <v>155</v>
      </c>
      <c r="H154" s="869"/>
      <c r="I154" s="317"/>
      <c r="J154" s="82" t="str">
        <f>IF(ISERROR(VLOOKUP(G154,[3]Object!Query_from_cayprod,2,FALSE)),"",VLOOKUP(G154,[3]Object!Query_from_cayprod,2,FALSE))</f>
        <v>OTHER SUPPLIES</v>
      </c>
      <c r="K154" s="83"/>
      <c r="L154" s="164"/>
      <c r="M154" s="229"/>
      <c r="N154" s="9"/>
      <c r="O154" s="290"/>
      <c r="P154" s="291"/>
      <c r="Q154" s="291"/>
      <c r="R154" s="291"/>
      <c r="S154" s="291"/>
      <c r="T154" s="384" t="e">
        <f>IF('Non-Salary'!#REF!="","",#REF!&amp;" - "&amp;'Non-Salary'!#REF!)</f>
        <v>#REF!</v>
      </c>
      <c r="U154" s="385" t="e">
        <f>IF('Non-Salary'!#REF!="","",#REF!&amp;" - "&amp;'Non-Salary'!#REF!)</f>
        <v>#REF!</v>
      </c>
      <c r="V154" s="385" t="e">
        <f>IF('Non-Salary'!#REF!="","",#REF!&amp;" - "&amp;'Non-Salary'!#REF!)</f>
        <v>#REF!</v>
      </c>
      <c r="W154" s="385" t="e">
        <f>IF('Non-Salary'!#REF!="","",#REF!&amp;" - "&amp;'Non-Salary'!#REF!)</f>
        <v>#REF!</v>
      </c>
      <c r="X154" s="385" t="e">
        <f>IF('Non-Salary'!#REF!="","",#REF!&amp;" - "&amp;'Non-Salary'!#REF!)</f>
        <v>#REF!</v>
      </c>
      <c r="Y154" s="386" t="e">
        <f>IF('Non-Salary'!#REF!="","",#REF!&amp;" - "&amp;'Non-Salary'!#REF!)</f>
        <v>#REF!</v>
      </c>
      <c r="Z154" s="385" t="e">
        <f>IF('Non-Salary'!#REF!="","",#REF!&amp;" - "&amp;'Non-Salary'!#REF!)</f>
        <v>#REF!</v>
      </c>
      <c r="AA154" s="386" t="e">
        <f>IF('Non-Salary'!#REF!="","",#REF!&amp;" - "&amp;'Non-Salary'!#REF!)</f>
        <v>#REF!</v>
      </c>
      <c r="AB154" s="386" t="e">
        <f>IF('Non-Salary'!#REF!="","",#REF!&amp;" - "&amp;'Non-Salary'!#REF!)</f>
        <v>#REF!</v>
      </c>
      <c r="AC154" s="386" t="e">
        <f>IF('Non-Salary'!#REF!="","",#REF!&amp;" - "&amp;'Non-Salary'!#REF!)</f>
        <v>#REF!</v>
      </c>
      <c r="AD154" s="386" t="e">
        <f>IF('Non-Salary'!#REF!="","",#REF!&amp;" - "&amp;'Non-Salary'!#REF!)</f>
        <v>#REF!</v>
      </c>
      <c r="AE154" s="386" t="e">
        <f>IF('Non-Salary'!#REF!="","",#REF!&amp;" - "&amp;'Non-Salary'!#REF!)</f>
        <v>#REF!</v>
      </c>
      <c r="AF154" s="386" t="e">
        <f>IF('Non-Salary'!#REF!="","",#REF!&amp;" - "&amp;'Non-Salary'!#REF!)</f>
        <v>#REF!</v>
      </c>
      <c r="AG154" s="386" t="e">
        <f>IF('Non-Salary'!#REF!="","",#REF!&amp;" - "&amp;'Non-Salary'!#REF!)</f>
        <v>#REF!</v>
      </c>
      <c r="AH154" s="386" t="e">
        <f>IF('Non-Salary'!#REF!="","",#REF!&amp;" - "&amp;'Non-Salary'!#REF!)</f>
        <v>#REF!</v>
      </c>
      <c r="AI154" s="386" t="e">
        <f>IF('Non-Salary'!#REF!="","",#REF!&amp;" - "&amp;'Non-Salary'!#REF!)</f>
        <v>#REF!</v>
      </c>
      <c r="AJ154" s="386" t="e">
        <f>IF('Non-Salary'!#REF!="","",#REF!&amp;" - "&amp;'Non-Salary'!#REF!)</f>
        <v>#REF!</v>
      </c>
      <c r="AK154" s="386" t="e">
        <f>IF('Non-Salary'!#REF!="","",#REF!&amp;" - "&amp;'Non-Salary'!#REF!)</f>
        <v>#REF!</v>
      </c>
      <c r="AL154" s="385" t="e">
        <f>IF('Non-Salary'!#REF!="","",#REF!&amp;" - "&amp;'Non-Salary'!#REF!)</f>
        <v>#REF!</v>
      </c>
      <c r="AM154" s="386" t="e">
        <f>IF('Non-Salary'!#REF!="","",#REF!&amp;" - "&amp;'Non-Salary'!#REF!)</f>
        <v>#REF!</v>
      </c>
      <c r="AN154" s="386" t="e">
        <f>IF('Non-Salary'!#REF!="","",#REF!&amp;" - "&amp;'Non-Salary'!#REF!)</f>
        <v>#REF!</v>
      </c>
      <c r="AO154" s="386" t="e">
        <f>IF('Non-Salary'!#REF!="","",#REF!&amp;" - "&amp;'Non-Salary'!#REF!)</f>
        <v>#REF!</v>
      </c>
      <c r="AP154" s="386" t="e">
        <f>IF('Non-Salary'!#REF!="","",#REF!&amp;" - "&amp;'Non-Salary'!#REF!)</f>
        <v>#REF!</v>
      </c>
      <c r="AQ154" s="385" t="e">
        <f>IF('Non-Salary'!#REF!="","",#REF!&amp;" - "&amp;'Non-Salary'!#REF!)</f>
        <v>#REF!</v>
      </c>
      <c r="AR154" s="385" t="e">
        <f>IF('Non-Salary'!#REF!="","",#REF!&amp;" - "&amp;'Non-Salary'!#REF!)</f>
        <v>#REF!</v>
      </c>
      <c r="AS154" s="386" t="e">
        <f>IF('Non-Salary'!#REF!="","",#REF!&amp;" - "&amp;'Non-Salary'!#REF!)</f>
        <v>#REF!</v>
      </c>
      <c r="AT154" s="395" t="e">
        <f>IF('Non-Salary'!#REF!="","",#REF!&amp;" - "&amp;'Non-Salary'!#REF!)</f>
        <v>#REF!</v>
      </c>
      <c r="AU154" s="65"/>
      <c r="AV154" s="394" t="e">
        <f>IF('Non-Salary'!#REF!="","",#REF!&amp;" - "&amp;'Non-Salary'!#REF!)</f>
        <v>#REF!</v>
      </c>
      <c r="AW154" s="395" t="e">
        <f>IF('Non-Salary'!#REF!="","",#REF!&amp;" - "&amp;'Non-Salary'!#REF!)</f>
        <v>#REF!</v>
      </c>
    </row>
    <row r="155" spans="1:49" ht="13.5" thickBot="1">
      <c r="A155" s="228"/>
      <c r="B155" s="19" t="e">
        <f>IF(OR(I155="",I155="HS"),'Non-Salary'!#REF!,Assumptions!#REF!)</f>
        <v>#REF!</v>
      </c>
      <c r="C155" s="19" t="s">
        <v>14</v>
      </c>
      <c r="D155" s="20" t="s">
        <v>24</v>
      </c>
      <c r="E155" s="20"/>
      <c r="F155" s="20" t="s">
        <v>41</v>
      </c>
      <c r="G155" s="56" t="s">
        <v>161</v>
      </c>
      <c r="H155" s="869"/>
      <c r="I155" s="319"/>
      <c r="J155" s="82" t="str">
        <f>IF(ISERROR(VLOOKUP(G155,[3]Object!Query_from_cayprod,2,FALSE)),"",VLOOKUP(G155,[3]Object!Query_from_cayprod,2,FALSE))</f>
        <v>DUES AND FEES</v>
      </c>
      <c r="K155" s="83"/>
      <c r="L155" s="164"/>
      <c r="M155" s="229"/>
      <c r="N155" s="9"/>
      <c r="O155" s="290"/>
      <c r="P155" s="291"/>
      <c r="Q155" s="291"/>
      <c r="R155" s="291"/>
      <c r="S155" s="291"/>
      <c r="T155" s="384" t="e">
        <f>IF('Non-Salary'!#REF!="","",#REF!&amp;" - "&amp;'Non-Salary'!#REF!)</f>
        <v>#REF!</v>
      </c>
      <c r="U155" s="385" t="e">
        <f>IF('Non-Salary'!#REF!="","",#REF!&amp;" - "&amp;'Non-Salary'!#REF!)</f>
        <v>#REF!</v>
      </c>
      <c r="V155" s="385" t="e">
        <f>IF('Non-Salary'!#REF!="","",#REF!&amp;" - "&amp;'Non-Salary'!#REF!)</f>
        <v>#REF!</v>
      </c>
      <c r="W155" s="385" t="e">
        <f>IF('Non-Salary'!#REF!="","",#REF!&amp;" - "&amp;'Non-Salary'!#REF!)</f>
        <v>#REF!</v>
      </c>
      <c r="X155" s="385" t="e">
        <f>IF('Non-Salary'!#REF!="","",#REF!&amp;" - "&amp;'Non-Salary'!#REF!)</f>
        <v>#REF!</v>
      </c>
      <c r="Y155" s="386" t="e">
        <f>IF('Non-Salary'!#REF!="","",#REF!&amp;" - "&amp;'Non-Salary'!#REF!)</f>
        <v>#REF!</v>
      </c>
      <c r="Z155" s="385" t="e">
        <f>IF('Non-Salary'!#REF!="","",#REF!&amp;" - "&amp;'Non-Salary'!#REF!)</f>
        <v>#REF!</v>
      </c>
      <c r="AA155" s="386" t="e">
        <f>IF('Non-Salary'!#REF!="","",#REF!&amp;" - "&amp;'Non-Salary'!#REF!)</f>
        <v>#REF!</v>
      </c>
      <c r="AB155" s="386" t="e">
        <f>IF('Non-Salary'!#REF!="","",#REF!&amp;" - "&amp;'Non-Salary'!#REF!)</f>
        <v>#REF!</v>
      </c>
      <c r="AC155" s="386" t="e">
        <f>IF('Non-Salary'!#REF!="","",#REF!&amp;" - "&amp;'Non-Salary'!#REF!)</f>
        <v>#REF!</v>
      </c>
      <c r="AD155" s="386" t="e">
        <f>IF('Non-Salary'!#REF!="","",#REF!&amp;" - "&amp;'Non-Salary'!#REF!)</f>
        <v>#REF!</v>
      </c>
      <c r="AE155" s="386" t="e">
        <f>IF('Non-Salary'!#REF!="","",#REF!&amp;" - "&amp;'Non-Salary'!#REF!)</f>
        <v>#REF!</v>
      </c>
      <c r="AF155" s="386" t="e">
        <f>IF('Non-Salary'!#REF!="","",#REF!&amp;" - "&amp;'Non-Salary'!#REF!)</f>
        <v>#REF!</v>
      </c>
      <c r="AG155" s="386" t="e">
        <f>IF('Non-Salary'!#REF!="","",#REF!&amp;" - "&amp;'Non-Salary'!#REF!)</f>
        <v>#REF!</v>
      </c>
      <c r="AH155" s="386" t="e">
        <f>IF('Non-Salary'!#REF!="","",#REF!&amp;" - "&amp;'Non-Salary'!#REF!)</f>
        <v>#REF!</v>
      </c>
      <c r="AI155" s="386" t="e">
        <f>IF('Non-Salary'!#REF!="","",#REF!&amp;" - "&amp;'Non-Salary'!#REF!)</f>
        <v>#REF!</v>
      </c>
      <c r="AJ155" s="386" t="e">
        <f>IF('Non-Salary'!#REF!="","",#REF!&amp;" - "&amp;'Non-Salary'!#REF!)</f>
        <v>#REF!</v>
      </c>
      <c r="AK155" s="386" t="e">
        <f>IF('Non-Salary'!#REF!="","",#REF!&amp;" - "&amp;'Non-Salary'!#REF!)</f>
        <v>#REF!</v>
      </c>
      <c r="AL155" s="385" t="e">
        <f>IF('Non-Salary'!#REF!="","",#REF!&amp;" - "&amp;'Non-Salary'!#REF!)</f>
        <v>#REF!</v>
      </c>
      <c r="AM155" s="386" t="e">
        <f>IF('Non-Salary'!#REF!="","",#REF!&amp;" - "&amp;'Non-Salary'!#REF!)</f>
        <v>#REF!</v>
      </c>
      <c r="AN155" s="386" t="e">
        <f>IF('Non-Salary'!#REF!="","",#REF!&amp;" - "&amp;'Non-Salary'!#REF!)</f>
        <v>#REF!</v>
      </c>
      <c r="AO155" s="386" t="e">
        <f>IF('Non-Salary'!#REF!="","",#REF!&amp;" - "&amp;'Non-Salary'!#REF!)</f>
        <v>#REF!</v>
      </c>
      <c r="AP155" s="386" t="e">
        <f>IF('Non-Salary'!#REF!="","",#REF!&amp;" - "&amp;'Non-Salary'!#REF!)</f>
        <v>#REF!</v>
      </c>
      <c r="AQ155" s="385" t="e">
        <f>IF('Non-Salary'!#REF!="","",#REF!&amp;" - "&amp;'Non-Salary'!#REF!)</f>
        <v>#REF!</v>
      </c>
      <c r="AR155" s="385" t="e">
        <f>IF('Non-Salary'!#REF!="","",#REF!&amp;" - "&amp;'Non-Salary'!#REF!)</f>
        <v>#REF!</v>
      </c>
      <c r="AS155" s="386" t="e">
        <f>IF('Non-Salary'!#REF!="","",#REF!&amp;" - "&amp;'Non-Salary'!#REF!)</f>
        <v>#REF!</v>
      </c>
      <c r="AT155" s="395" t="e">
        <f>IF('Non-Salary'!#REF!="","",#REF!&amp;" - "&amp;'Non-Salary'!#REF!)</f>
        <v>#REF!</v>
      </c>
      <c r="AU155" s="65"/>
      <c r="AV155" s="394" t="e">
        <f>IF('Non-Salary'!#REF!="","",#REF!&amp;" - "&amp;'Non-Salary'!#REF!)</f>
        <v>#REF!</v>
      </c>
      <c r="AW155" s="395" t="e">
        <f>IF('Non-Salary'!#REF!="","",#REF!&amp;" - "&amp;'Non-Salary'!#REF!)</f>
        <v>#REF!</v>
      </c>
    </row>
    <row r="156" spans="1:49" ht="12.75" customHeight="1" outlineLevel="1">
      <c r="A156" s="219"/>
      <c r="B156" s="50" t="e">
        <f>IF(OR(I156="",I156="HS"),'Non-Salary'!#REF!,Assumptions!#REF!)</f>
        <v>#REF!</v>
      </c>
      <c r="C156" s="50" t="s">
        <v>14</v>
      </c>
      <c r="D156" s="51" t="s">
        <v>24</v>
      </c>
      <c r="E156" s="51"/>
      <c r="F156" s="51">
        <v>2</v>
      </c>
      <c r="G156" s="55" t="s">
        <v>27</v>
      </c>
      <c r="H156" s="869"/>
      <c r="I156" s="316"/>
      <c r="J156" s="80" t="str">
        <f>CONCATENATE("STAFF DEVELOPMENT SUBS - ",IF(ISERROR(VLOOKUP(G156,[3]Object!Query_from_cayprod,2,FALSE)),"""",VLOOKUP(G156,[3]Object!Query_from_cayprod,2,FALSE)))</f>
        <v>STAFF DEVELOPMENT SUBS - SALARIES OF PART TIME EMPLOYEE</v>
      </c>
      <c r="K156" s="81"/>
      <c r="L156" s="164"/>
      <c r="M156" s="274"/>
      <c r="N156" s="9"/>
      <c r="O156" s="290"/>
      <c r="P156" s="291"/>
      <c r="Q156" s="291"/>
      <c r="R156" s="291"/>
      <c r="S156" s="291"/>
      <c r="T156" s="384" t="e">
        <f>IF('Non-Salary'!#REF!="","",#REF!&amp;" - "&amp;'Non-Salary'!#REF!)</f>
        <v>#REF!</v>
      </c>
      <c r="U156" s="385" t="e">
        <f>IF('Non-Salary'!#REF!="","",#REF!&amp;" - "&amp;'Non-Salary'!#REF!)</f>
        <v>#REF!</v>
      </c>
      <c r="V156" s="385" t="e">
        <f>IF('Non-Salary'!#REF!="","",#REF!&amp;" - "&amp;'Non-Salary'!#REF!)</f>
        <v>#REF!</v>
      </c>
      <c r="W156" s="385" t="e">
        <f>IF('Non-Salary'!#REF!="","",#REF!&amp;" - "&amp;'Non-Salary'!#REF!)</f>
        <v>#REF!</v>
      </c>
      <c r="X156" s="385" t="e">
        <f>IF('Non-Salary'!#REF!="","",#REF!&amp;" - "&amp;'Non-Salary'!#REF!)</f>
        <v>#REF!</v>
      </c>
      <c r="Y156" s="386" t="e">
        <f>IF('Non-Salary'!#REF!="","",#REF!&amp;" - "&amp;'Non-Salary'!#REF!)</f>
        <v>#REF!</v>
      </c>
      <c r="Z156" s="385" t="e">
        <f>IF('Non-Salary'!#REF!="","",#REF!&amp;" - "&amp;'Non-Salary'!#REF!)</f>
        <v>#REF!</v>
      </c>
      <c r="AA156" s="386" t="e">
        <f>IF('Non-Salary'!#REF!="","",#REF!&amp;" - "&amp;'Non-Salary'!#REF!)</f>
        <v>#REF!</v>
      </c>
      <c r="AB156" s="386" t="e">
        <f>IF('Non-Salary'!#REF!="","",#REF!&amp;" - "&amp;'Non-Salary'!#REF!)</f>
        <v>#REF!</v>
      </c>
      <c r="AC156" s="386" t="e">
        <f>IF('Non-Salary'!#REF!="","",#REF!&amp;" - "&amp;'Non-Salary'!#REF!)</f>
        <v>#REF!</v>
      </c>
      <c r="AD156" s="386" t="e">
        <f>IF('Non-Salary'!#REF!="","",#REF!&amp;" - "&amp;'Non-Salary'!#REF!)</f>
        <v>#REF!</v>
      </c>
      <c r="AE156" s="386" t="e">
        <f>IF('Non-Salary'!#REF!="","",#REF!&amp;" - "&amp;'Non-Salary'!#REF!)</f>
        <v>#REF!</v>
      </c>
      <c r="AF156" s="386" t="e">
        <f>IF('Non-Salary'!#REF!="","",#REF!&amp;" - "&amp;'Non-Salary'!#REF!)</f>
        <v>#REF!</v>
      </c>
      <c r="AG156" s="386" t="e">
        <f>IF('Non-Salary'!#REF!="","",#REF!&amp;" - "&amp;'Non-Salary'!#REF!)</f>
        <v>#REF!</v>
      </c>
      <c r="AH156" s="386" t="e">
        <f>IF('Non-Salary'!#REF!="","",#REF!&amp;" - "&amp;'Non-Salary'!#REF!)</f>
        <v>#REF!</v>
      </c>
      <c r="AI156" s="386" t="e">
        <f>IF('Non-Salary'!#REF!="","",#REF!&amp;" - "&amp;'Non-Salary'!#REF!)</f>
        <v>#REF!</v>
      </c>
      <c r="AJ156" s="386" t="e">
        <f>IF('Non-Salary'!#REF!="","",#REF!&amp;" - "&amp;'Non-Salary'!#REF!)</f>
        <v>#REF!</v>
      </c>
      <c r="AK156" s="386" t="e">
        <f>IF('Non-Salary'!#REF!="","",#REF!&amp;" - "&amp;'Non-Salary'!#REF!)</f>
        <v>#REF!</v>
      </c>
      <c r="AL156" s="385" t="e">
        <f>IF('Non-Salary'!#REF!="","",#REF!&amp;" - "&amp;'Non-Salary'!#REF!)</f>
        <v>#REF!</v>
      </c>
      <c r="AM156" s="386" t="e">
        <f>IF('Non-Salary'!#REF!="","",#REF!&amp;" - "&amp;'Non-Salary'!#REF!)</f>
        <v>#REF!</v>
      </c>
      <c r="AN156" s="386" t="e">
        <f>IF('Non-Salary'!#REF!="","",#REF!&amp;" - "&amp;'Non-Salary'!#REF!)</f>
        <v>#REF!</v>
      </c>
      <c r="AO156" s="386" t="e">
        <f>IF('Non-Salary'!#REF!="","",#REF!&amp;" - "&amp;'Non-Salary'!#REF!)</f>
        <v>#REF!</v>
      </c>
      <c r="AP156" s="386" t="e">
        <f>IF('Non-Salary'!#REF!="","",#REF!&amp;" - "&amp;'Non-Salary'!#REF!)</f>
        <v>#REF!</v>
      </c>
      <c r="AQ156" s="385" t="e">
        <f>IF('Non-Salary'!#REF!="","",#REF!&amp;" - "&amp;'Non-Salary'!#REF!)</f>
        <v>#REF!</v>
      </c>
      <c r="AR156" s="385" t="e">
        <f>IF('Non-Salary'!#REF!="","",#REF!&amp;" - "&amp;'Non-Salary'!#REF!)</f>
        <v>#REF!</v>
      </c>
      <c r="AS156" s="386" t="e">
        <f>IF('Non-Salary'!#REF!="","",#REF!&amp;" - "&amp;'Non-Salary'!#REF!)</f>
        <v>#REF!</v>
      </c>
      <c r="AT156" s="395" t="e">
        <f>IF('Non-Salary'!#REF!="","",#REF!&amp;" - "&amp;'Non-Salary'!#REF!)</f>
        <v>#REF!</v>
      </c>
      <c r="AU156" s="65"/>
      <c r="AV156" s="394" t="e">
        <f>IF('Non-Salary'!#REF!="","",#REF!&amp;" - "&amp;'Non-Salary'!#REF!)</f>
        <v>#REF!</v>
      </c>
      <c r="AW156" s="395" t="e">
        <f>IF('Non-Salary'!#REF!="","",#REF!&amp;" - "&amp;'Non-Salary'!#REF!)</f>
        <v>#REF!</v>
      </c>
    </row>
    <row r="157" spans="1:49" outlineLevel="1">
      <c r="A157" s="228"/>
      <c r="B157" s="19" t="e">
        <f>IF(OR(I157="",I157="HS"),'Non-Salary'!#REF!,Assumptions!#REF!)</f>
        <v>#REF!</v>
      </c>
      <c r="C157" s="19" t="s">
        <v>14</v>
      </c>
      <c r="D157" s="20" t="s">
        <v>24</v>
      </c>
      <c r="E157" s="20"/>
      <c r="F157" s="20" t="s">
        <v>94</v>
      </c>
      <c r="G157" s="56" t="s">
        <v>43</v>
      </c>
      <c r="H157" s="869"/>
      <c r="I157" s="317"/>
      <c r="J157" s="82" t="str">
        <f>CONCATENATE("STAFF DEVELOPMENT TEACHER ",IF(ISERROR(VLOOKUP(G157,[3]Object!Query_from_cayprod,2,FALSE)),"",VLOOKUP(G157,[3]Object!Query_from_cayprod,2,FALSE)))</f>
        <v>STAFF DEVELOPMENT TEACHER ADDITIONAL/EXTRA DUTY PAY/STIP</v>
      </c>
      <c r="K157" s="83"/>
      <c r="L157" s="164"/>
      <c r="M157" s="229"/>
      <c r="N157" s="9"/>
      <c r="O157" s="290"/>
      <c r="P157" s="291"/>
      <c r="Q157" s="291"/>
      <c r="R157" s="291"/>
      <c r="S157" s="291"/>
      <c r="T157" s="384" t="e">
        <f>IF('Non-Salary'!#REF!="","",#REF!&amp;" - "&amp;'Non-Salary'!#REF!)</f>
        <v>#REF!</v>
      </c>
      <c r="U157" s="385" t="e">
        <f>IF('Non-Salary'!#REF!="","",#REF!&amp;" - "&amp;'Non-Salary'!#REF!)</f>
        <v>#REF!</v>
      </c>
      <c r="V157" s="385" t="e">
        <f>IF('Non-Salary'!#REF!="","",#REF!&amp;" - "&amp;'Non-Salary'!#REF!)</f>
        <v>#REF!</v>
      </c>
      <c r="W157" s="385" t="e">
        <f>IF('Non-Salary'!#REF!="","",#REF!&amp;" - "&amp;'Non-Salary'!#REF!)</f>
        <v>#REF!</v>
      </c>
      <c r="X157" s="385" t="e">
        <f>IF('Non-Salary'!#REF!="","",#REF!&amp;" - "&amp;'Non-Salary'!#REF!)</f>
        <v>#REF!</v>
      </c>
      <c r="Y157" s="386" t="e">
        <f>IF('Non-Salary'!#REF!="","",#REF!&amp;" - "&amp;'Non-Salary'!#REF!)</f>
        <v>#REF!</v>
      </c>
      <c r="Z157" s="386" t="e">
        <f>IF('Non-Salary'!#REF!="","",#REF!&amp;" - "&amp;'Non-Salary'!#REF!)</f>
        <v>#REF!</v>
      </c>
      <c r="AA157" s="386" t="e">
        <f>IF('Non-Salary'!#REF!="","",#REF!&amp;" - "&amp;'Non-Salary'!#REF!)</f>
        <v>#REF!</v>
      </c>
      <c r="AB157" s="386" t="e">
        <f>IF('Non-Salary'!#REF!="","",#REF!&amp;" - "&amp;'Non-Salary'!#REF!)</f>
        <v>#REF!</v>
      </c>
      <c r="AC157" s="386" t="e">
        <f>IF('Non-Salary'!#REF!="","",#REF!&amp;" - "&amp;'Non-Salary'!#REF!)</f>
        <v>#REF!</v>
      </c>
      <c r="AD157" s="386" t="e">
        <f>IF('Non-Salary'!#REF!="","",#REF!&amp;" - "&amp;'Non-Salary'!#REF!)</f>
        <v>#REF!</v>
      </c>
      <c r="AE157" s="386" t="e">
        <f>IF('Non-Salary'!#REF!="","",#REF!&amp;" - "&amp;'Non-Salary'!#REF!)</f>
        <v>#REF!</v>
      </c>
      <c r="AF157" s="386" t="e">
        <f>IF('Non-Salary'!#REF!="","",#REF!&amp;" - "&amp;'Non-Salary'!#REF!)</f>
        <v>#REF!</v>
      </c>
      <c r="AG157" s="386" t="e">
        <f>IF('Non-Salary'!#REF!="","",#REF!&amp;" - "&amp;'Non-Salary'!#REF!)</f>
        <v>#REF!</v>
      </c>
      <c r="AH157" s="386" t="e">
        <f>IF('Non-Salary'!#REF!="","",#REF!&amp;" - "&amp;'Non-Salary'!#REF!)</f>
        <v>#REF!</v>
      </c>
      <c r="AI157" s="386" t="e">
        <f>IF('Non-Salary'!#REF!="","",#REF!&amp;" - "&amp;'Non-Salary'!#REF!)</f>
        <v>#REF!</v>
      </c>
      <c r="AJ157" s="386" t="e">
        <f>IF('Non-Salary'!#REF!="","",#REF!&amp;" - "&amp;'Non-Salary'!#REF!)</f>
        <v>#REF!</v>
      </c>
      <c r="AK157" s="386" t="e">
        <f>IF('Non-Salary'!#REF!="","",#REF!&amp;" - "&amp;'Non-Salary'!#REF!)</f>
        <v>#REF!</v>
      </c>
      <c r="AL157" s="385" t="e">
        <f>IF('Non-Salary'!#REF!="","",#REF!&amp;" - "&amp;'Non-Salary'!#REF!)</f>
        <v>#REF!</v>
      </c>
      <c r="AM157" s="386" t="e">
        <f>IF('Non-Salary'!#REF!="","",#REF!&amp;" - "&amp;'Non-Salary'!#REF!)</f>
        <v>#REF!</v>
      </c>
      <c r="AN157" s="386" t="e">
        <f>IF('Non-Salary'!#REF!="","",#REF!&amp;" - "&amp;'Non-Salary'!#REF!)</f>
        <v>#REF!</v>
      </c>
      <c r="AO157" s="386" t="e">
        <f>IF('Non-Salary'!#REF!="","",#REF!&amp;" - "&amp;'Non-Salary'!#REF!)</f>
        <v>#REF!</v>
      </c>
      <c r="AP157" s="386" t="e">
        <f>IF('Non-Salary'!#REF!="","",#REF!&amp;" - "&amp;'Non-Salary'!#REF!)</f>
        <v>#REF!</v>
      </c>
      <c r="AQ157" s="385" t="e">
        <f>IF('Non-Salary'!#REF!="","",#REF!&amp;" - "&amp;'Non-Salary'!#REF!)</f>
        <v>#REF!</v>
      </c>
      <c r="AR157" s="385" t="e">
        <f>IF('Non-Salary'!#REF!="","",#REF!&amp;" - "&amp;'Non-Salary'!#REF!)</f>
        <v>#REF!</v>
      </c>
      <c r="AS157" s="386" t="e">
        <f>IF('Non-Salary'!#REF!="","",#REF!&amp;" - "&amp;'Non-Salary'!#REF!)</f>
        <v>#REF!</v>
      </c>
      <c r="AT157" s="395" t="e">
        <f>IF('Non-Salary'!#REF!="","",#REF!&amp;" - "&amp;'Non-Salary'!#REF!)</f>
        <v>#REF!</v>
      </c>
      <c r="AU157" s="65"/>
      <c r="AV157" s="394" t="e">
        <f>IF('Non-Salary'!#REF!="","",#REF!&amp;" - "&amp;'Non-Salary'!#REF!)</f>
        <v>#REF!</v>
      </c>
      <c r="AW157" s="395" t="e">
        <f>IF('Non-Salary'!#REF!="","",#REF!&amp;" - "&amp;'Non-Salary'!#REF!)</f>
        <v>#REF!</v>
      </c>
    </row>
    <row r="158" spans="1:49" outlineLevel="1">
      <c r="A158" s="228"/>
      <c r="B158" s="19" t="e">
        <f>IF(OR(I158="",I158="HS"),'Non-Salary'!#REF!,Assumptions!#REF!)</f>
        <v>#REF!</v>
      </c>
      <c r="C158" s="19" t="s">
        <v>14</v>
      </c>
      <c r="D158" s="20" t="s">
        <v>24</v>
      </c>
      <c r="E158" s="20"/>
      <c r="F158" s="20" t="s">
        <v>94</v>
      </c>
      <c r="G158" s="300" t="s">
        <v>226</v>
      </c>
      <c r="H158" s="869"/>
      <c r="I158" s="317"/>
      <c r="J158" s="82" t="str">
        <f>CONCATENATE("STAFF DEVELOPMENT ",IF(ISERROR(VLOOKUP(G158,[3]Object!Query_from_cayprod,2,FALSE)),"",VLOOKUP(G158,[3]Object!Query_from_cayprod,2,FALSE)))</f>
        <v>STAFF DEVELOPMENT EMPLOYEE BENEFITS</v>
      </c>
      <c r="K158" s="83"/>
      <c r="L158" s="164"/>
      <c r="M158" s="229"/>
      <c r="N158" s="9"/>
      <c r="O158" s="290"/>
      <c r="P158" s="291"/>
      <c r="Q158" s="291"/>
      <c r="R158" s="291"/>
      <c r="S158" s="291"/>
      <c r="T158" s="398" t="e">
        <f>IF('Non-Salary'!#REF!="","",#REF!&amp;" - "&amp;'Non-Salary'!#REF!)</f>
        <v>#REF!</v>
      </c>
      <c r="U158" s="399" t="e">
        <f>IF('Non-Salary'!#REF!="","",#REF!&amp;" - "&amp;'Non-Salary'!#REF!)</f>
        <v>#REF!</v>
      </c>
      <c r="V158" s="399" t="e">
        <f>IF('Non-Salary'!#REF!="","",#REF!&amp;" - "&amp;'Non-Salary'!#REF!)</f>
        <v>#REF!</v>
      </c>
      <c r="W158" s="399" t="e">
        <f>IF('Non-Salary'!#REF!="","",#REF!&amp;" - "&amp;'Non-Salary'!#REF!)</f>
        <v>#REF!</v>
      </c>
      <c r="X158" s="399" t="e">
        <f>IF('Non-Salary'!#REF!="","",#REF!&amp;" - "&amp;'Non-Salary'!#REF!)</f>
        <v>#REF!</v>
      </c>
      <c r="Y158" s="386" t="e">
        <f>IF('Non-Salary'!#REF!="","",#REF!&amp;" - "&amp;'Non-Salary'!#REF!)</f>
        <v>#REF!</v>
      </c>
      <c r="Z158" s="386" t="e">
        <f>IF('Non-Salary'!#REF!="","",#REF!&amp;" - "&amp;'Non-Salary'!#REF!)</f>
        <v>#REF!</v>
      </c>
      <c r="AA158" s="386" t="e">
        <f>IF('Non-Salary'!#REF!="","",#REF!&amp;" - "&amp;'Non-Salary'!#REF!)</f>
        <v>#REF!</v>
      </c>
      <c r="AB158" s="386" t="e">
        <f>IF('Non-Salary'!#REF!="","",#REF!&amp;" - "&amp;'Non-Salary'!#REF!)</f>
        <v>#REF!</v>
      </c>
      <c r="AC158" s="386" t="e">
        <f>IF('Non-Salary'!#REF!="","",#REF!&amp;" - "&amp;'Non-Salary'!#REF!)</f>
        <v>#REF!</v>
      </c>
      <c r="AD158" s="386" t="e">
        <f>IF('Non-Salary'!#REF!="","",#REF!&amp;" - "&amp;'Non-Salary'!#REF!)</f>
        <v>#REF!</v>
      </c>
      <c r="AE158" s="386" t="e">
        <f>IF('Non-Salary'!#REF!="","",#REF!&amp;" - "&amp;'Non-Salary'!#REF!)</f>
        <v>#REF!</v>
      </c>
      <c r="AF158" s="386" t="e">
        <f>IF('Non-Salary'!#REF!="","",#REF!&amp;" - "&amp;'Non-Salary'!#REF!)</f>
        <v>#REF!</v>
      </c>
      <c r="AG158" s="386" t="e">
        <f>IF('Non-Salary'!#REF!="","",#REF!&amp;" - "&amp;'Non-Salary'!#REF!)</f>
        <v>#REF!</v>
      </c>
      <c r="AH158" s="386" t="e">
        <f>IF('Non-Salary'!#REF!="","",#REF!&amp;" - "&amp;'Non-Salary'!#REF!)</f>
        <v>#REF!</v>
      </c>
      <c r="AI158" s="386" t="e">
        <f>IF('Non-Salary'!#REF!="","",#REF!&amp;" - "&amp;'Non-Salary'!#REF!)</f>
        <v>#REF!</v>
      </c>
      <c r="AJ158" s="386" t="e">
        <f>IF('Non-Salary'!#REF!="","",#REF!&amp;" - "&amp;'Non-Salary'!#REF!)</f>
        <v>#REF!</v>
      </c>
      <c r="AK158" s="386" t="e">
        <f>IF('Non-Salary'!#REF!="","",#REF!&amp;" - "&amp;'Non-Salary'!#REF!)</f>
        <v>#REF!</v>
      </c>
      <c r="AL158" s="399" t="e">
        <f>IF('Non-Salary'!#REF!="","",#REF!&amp;" - "&amp;'Non-Salary'!#REF!)</f>
        <v>#REF!</v>
      </c>
      <c r="AM158" s="386" t="e">
        <f>IF('Non-Salary'!#REF!="","",#REF!&amp;" - "&amp;'Non-Salary'!#REF!)</f>
        <v>#REF!</v>
      </c>
      <c r="AN158" s="386" t="e">
        <f>IF('Non-Salary'!#REF!="","",#REF!&amp;" - "&amp;'Non-Salary'!#REF!)</f>
        <v>#REF!</v>
      </c>
      <c r="AO158" s="386" t="e">
        <f>IF('Non-Salary'!#REF!="","",#REF!&amp;" - "&amp;'Non-Salary'!#REF!)</f>
        <v>#REF!</v>
      </c>
      <c r="AP158" s="386" t="e">
        <f>IF('Non-Salary'!#REF!="","",#REF!&amp;" - "&amp;'Non-Salary'!#REF!)</f>
        <v>#REF!</v>
      </c>
      <c r="AQ158" s="399" t="e">
        <f>IF('Non-Salary'!#REF!="","",#REF!&amp;" - "&amp;'Non-Salary'!#REF!)</f>
        <v>#REF!</v>
      </c>
      <c r="AR158" s="399" t="e">
        <f>IF('Non-Salary'!#REF!="","",#REF!&amp;" - "&amp;'Non-Salary'!#REF!)</f>
        <v>#REF!</v>
      </c>
      <c r="AS158" s="386" t="e">
        <f>IF('Non-Salary'!#REF!="","",#REF!&amp;" - "&amp;'Non-Salary'!#REF!)</f>
        <v>#REF!</v>
      </c>
      <c r="AT158" s="400" t="e">
        <f>IF('Non-Salary'!#REF!="","",#REF!&amp;" - "&amp;'Non-Salary'!#REF!)</f>
        <v>#REF!</v>
      </c>
      <c r="AU158" s="65"/>
      <c r="AV158" s="394" t="e">
        <f>IF('Non-Salary'!#REF!="","",#REF!&amp;" - "&amp;'Non-Salary'!#REF!)</f>
        <v>#REF!</v>
      </c>
      <c r="AW158" s="400" t="e">
        <f>IF('Non-Salary'!#REF!="","",#REF!&amp;" - "&amp;'Non-Salary'!#REF!)</f>
        <v>#REF!</v>
      </c>
    </row>
    <row r="159" spans="1:49" outlineLevel="1">
      <c r="A159" s="228"/>
      <c r="B159" s="19" t="e">
        <f>IF(OR(I159="",I159="HS"),'Non-Salary'!#REF!,Assumptions!#REF!)</f>
        <v>#REF!</v>
      </c>
      <c r="C159" s="19" t="s">
        <v>14</v>
      </c>
      <c r="D159" s="20" t="s">
        <v>24</v>
      </c>
      <c r="E159" s="20"/>
      <c r="F159" s="20" t="s">
        <v>17</v>
      </c>
      <c r="G159" s="300" t="s">
        <v>27</v>
      </c>
      <c r="H159" s="869"/>
      <c r="I159" s="317"/>
      <c r="J159" s="82" t="str">
        <f>"EXTRA PARA HOURS "</f>
        <v xml:space="preserve">EXTRA PARA HOURS </v>
      </c>
      <c r="K159" s="83"/>
      <c r="L159" s="164"/>
      <c r="M159" s="229"/>
      <c r="N159" s="9"/>
      <c r="O159" s="290"/>
      <c r="P159" s="291"/>
      <c r="Q159" s="291"/>
      <c r="R159" s="291"/>
      <c r="S159" s="291"/>
      <c r="T159" s="384" t="e">
        <f>IF('Non-Salary'!#REF!="","",#REF!&amp;" - "&amp;'Non-Salary'!#REF!)</f>
        <v>#REF!</v>
      </c>
      <c r="U159" s="385" t="e">
        <f>IF('Non-Salary'!#REF!="","",#REF!&amp;" - "&amp;'Non-Salary'!#REF!)</f>
        <v>#REF!</v>
      </c>
      <c r="V159" s="385" t="e">
        <f>IF('Non-Salary'!#REF!="","",#REF!&amp;" - "&amp;'Non-Salary'!#REF!)</f>
        <v>#REF!</v>
      </c>
      <c r="W159" s="385" t="e">
        <f>IF('Non-Salary'!#REF!="","",#REF!&amp;" - "&amp;'Non-Salary'!#REF!)</f>
        <v>#REF!</v>
      </c>
      <c r="X159" s="385" t="e">
        <f>IF('Non-Salary'!#REF!="","",#REF!&amp;" - "&amp;'Non-Salary'!#REF!)</f>
        <v>#REF!</v>
      </c>
      <c r="Y159" s="386" t="e">
        <f>IF('Non-Salary'!#REF!="","",#REF!&amp;" - "&amp;'Non-Salary'!#REF!)</f>
        <v>#REF!</v>
      </c>
      <c r="Z159" s="386" t="e">
        <f>IF('Non-Salary'!#REF!="","",#REF!&amp;" - "&amp;'Non-Salary'!#REF!)</f>
        <v>#REF!</v>
      </c>
      <c r="AA159" s="386" t="e">
        <f>IF('Non-Salary'!#REF!="","",#REF!&amp;" - "&amp;'Non-Salary'!#REF!)</f>
        <v>#REF!</v>
      </c>
      <c r="AB159" s="386" t="e">
        <f>IF('Non-Salary'!#REF!="","",#REF!&amp;" - "&amp;'Non-Salary'!#REF!)</f>
        <v>#REF!</v>
      </c>
      <c r="AC159" s="386" t="e">
        <f>IF('Non-Salary'!#REF!="","",#REF!&amp;" - "&amp;'Non-Salary'!#REF!)</f>
        <v>#REF!</v>
      </c>
      <c r="AD159" s="386" t="e">
        <f>IF('Non-Salary'!#REF!="","",#REF!&amp;" - "&amp;'Non-Salary'!#REF!)</f>
        <v>#REF!</v>
      </c>
      <c r="AE159" s="386" t="e">
        <f>IF('Non-Salary'!#REF!="","",#REF!&amp;" - "&amp;'Non-Salary'!#REF!)</f>
        <v>#REF!</v>
      </c>
      <c r="AF159" s="386" t="e">
        <f>IF('Non-Salary'!#REF!="","",#REF!&amp;" - "&amp;'Non-Salary'!#REF!)</f>
        <v>#REF!</v>
      </c>
      <c r="AG159" s="386" t="e">
        <f>IF('Non-Salary'!#REF!="","",#REF!&amp;" - "&amp;'Non-Salary'!#REF!)</f>
        <v>#REF!</v>
      </c>
      <c r="AH159" s="386" t="e">
        <f>IF('Non-Salary'!#REF!="","",#REF!&amp;" - "&amp;'Non-Salary'!#REF!)</f>
        <v>#REF!</v>
      </c>
      <c r="AI159" s="386" t="e">
        <f>IF('Non-Salary'!#REF!="","",#REF!&amp;" - "&amp;'Non-Salary'!#REF!)</f>
        <v>#REF!</v>
      </c>
      <c r="AJ159" s="386" t="e">
        <f>IF('Non-Salary'!#REF!="","",#REF!&amp;" - "&amp;'Non-Salary'!#REF!)</f>
        <v>#REF!</v>
      </c>
      <c r="AK159" s="386" t="e">
        <f>IF('Non-Salary'!#REF!="","",#REF!&amp;" - "&amp;'Non-Salary'!#REF!)</f>
        <v>#REF!</v>
      </c>
      <c r="AL159" s="385" t="e">
        <f>IF('Non-Salary'!#REF!="","",#REF!&amp;" - "&amp;'Non-Salary'!#REF!)</f>
        <v>#REF!</v>
      </c>
      <c r="AM159" s="386" t="e">
        <f>IF('Non-Salary'!#REF!="","",#REF!&amp;" - "&amp;'Non-Salary'!#REF!)</f>
        <v>#REF!</v>
      </c>
      <c r="AN159" s="386" t="e">
        <f>IF('Non-Salary'!#REF!="","",#REF!&amp;" - "&amp;'Non-Salary'!#REF!)</f>
        <v>#REF!</v>
      </c>
      <c r="AO159" s="386" t="e">
        <f>IF('Non-Salary'!#REF!="","",#REF!&amp;" - "&amp;'Non-Salary'!#REF!)</f>
        <v>#REF!</v>
      </c>
      <c r="AP159" s="386" t="e">
        <f>IF('Non-Salary'!#REF!="","",#REF!&amp;" - "&amp;'Non-Salary'!#REF!)</f>
        <v>#REF!</v>
      </c>
      <c r="AQ159" s="385" t="e">
        <f>IF('Non-Salary'!#REF!="","",#REF!&amp;" - "&amp;'Non-Salary'!#REF!)</f>
        <v>#REF!</v>
      </c>
      <c r="AR159" s="385" t="e">
        <f>IF('Non-Salary'!#REF!="","",#REF!&amp;" - "&amp;'Non-Salary'!#REF!)</f>
        <v>#REF!</v>
      </c>
      <c r="AS159" s="386" t="e">
        <f>IF('Non-Salary'!#REF!="","",#REF!&amp;" - "&amp;'Non-Salary'!#REF!)</f>
        <v>#REF!</v>
      </c>
      <c r="AT159" s="395" t="e">
        <f>IF('Non-Salary'!#REF!="","",#REF!&amp;" - "&amp;'Non-Salary'!#REF!)</f>
        <v>#REF!</v>
      </c>
      <c r="AU159" s="65"/>
      <c r="AV159" s="394" t="e">
        <f>IF('Non-Salary'!#REF!="","",#REF!&amp;" - "&amp;'Non-Salary'!#REF!)</f>
        <v>#REF!</v>
      </c>
      <c r="AW159" s="395" t="e">
        <f>IF('Non-Salary'!#REF!="","",#REF!&amp;" - "&amp;'Non-Salary'!#REF!)</f>
        <v>#REF!</v>
      </c>
    </row>
    <row r="160" spans="1:49" outlineLevel="1">
      <c r="A160" s="228"/>
      <c r="B160" s="19" t="e">
        <f>IF(OR(I160="",I160="HS"),'Non-Salary'!#REF!,Assumptions!#REF!)</f>
        <v>#REF!</v>
      </c>
      <c r="C160" s="19" t="s">
        <v>14</v>
      </c>
      <c r="D160" s="20" t="s">
        <v>24</v>
      </c>
      <c r="E160" s="20"/>
      <c r="F160" s="20" t="s">
        <v>17</v>
      </c>
      <c r="G160" s="300" t="s">
        <v>226</v>
      </c>
      <c r="H160" s="869"/>
      <c r="I160" s="317"/>
      <c r="J160" s="82" t="str">
        <f>"EXTRA PARA HOURS - BENEFITS"</f>
        <v>EXTRA PARA HOURS - BENEFITS</v>
      </c>
      <c r="K160" s="83"/>
      <c r="L160" s="164"/>
      <c r="M160" s="229"/>
      <c r="N160" s="9"/>
      <c r="O160" s="290"/>
      <c r="P160" s="291"/>
      <c r="Q160" s="291"/>
      <c r="R160" s="291"/>
      <c r="S160" s="291"/>
      <c r="T160" s="398" t="e">
        <f>IF('Non-Salary'!#REF!="","",#REF!&amp;" - "&amp;'Non-Salary'!#REF!)</f>
        <v>#REF!</v>
      </c>
      <c r="U160" s="399" t="e">
        <f>IF('Non-Salary'!#REF!="","",#REF!&amp;" - "&amp;'Non-Salary'!#REF!)</f>
        <v>#REF!</v>
      </c>
      <c r="V160" s="399" t="e">
        <f>IF('Non-Salary'!#REF!="","",#REF!&amp;" - "&amp;'Non-Salary'!#REF!)</f>
        <v>#REF!</v>
      </c>
      <c r="W160" s="399" t="e">
        <f>IF('Non-Salary'!#REF!="","",#REF!&amp;" - "&amp;'Non-Salary'!#REF!)</f>
        <v>#REF!</v>
      </c>
      <c r="X160" s="399" t="e">
        <f>IF('Non-Salary'!#REF!="","",#REF!&amp;" - "&amp;'Non-Salary'!#REF!)</f>
        <v>#REF!</v>
      </c>
      <c r="Y160" s="386" t="e">
        <f>IF('Non-Salary'!#REF!="","",#REF!&amp;" - "&amp;'Non-Salary'!#REF!)</f>
        <v>#REF!</v>
      </c>
      <c r="Z160" s="386" t="e">
        <f>IF('Non-Salary'!#REF!="","",#REF!&amp;" - "&amp;'Non-Salary'!#REF!)</f>
        <v>#REF!</v>
      </c>
      <c r="AA160" s="386" t="e">
        <f>IF('Non-Salary'!#REF!="","",#REF!&amp;" - "&amp;'Non-Salary'!#REF!)</f>
        <v>#REF!</v>
      </c>
      <c r="AB160" s="386" t="e">
        <f>IF('Non-Salary'!#REF!="","",#REF!&amp;" - "&amp;'Non-Salary'!#REF!)</f>
        <v>#REF!</v>
      </c>
      <c r="AC160" s="386" t="e">
        <f>IF('Non-Salary'!#REF!="","",#REF!&amp;" - "&amp;'Non-Salary'!#REF!)</f>
        <v>#REF!</v>
      </c>
      <c r="AD160" s="386" t="e">
        <f>IF('Non-Salary'!#REF!="","",#REF!&amp;" - "&amp;'Non-Salary'!#REF!)</f>
        <v>#REF!</v>
      </c>
      <c r="AE160" s="386" t="e">
        <f>IF('Non-Salary'!#REF!="","",#REF!&amp;" - "&amp;'Non-Salary'!#REF!)</f>
        <v>#REF!</v>
      </c>
      <c r="AF160" s="386" t="e">
        <f>IF('Non-Salary'!#REF!="","",#REF!&amp;" - "&amp;'Non-Salary'!#REF!)</f>
        <v>#REF!</v>
      </c>
      <c r="AG160" s="386" t="e">
        <f>IF('Non-Salary'!#REF!="","",#REF!&amp;" - "&amp;'Non-Salary'!#REF!)</f>
        <v>#REF!</v>
      </c>
      <c r="AH160" s="386" t="e">
        <f>IF('Non-Salary'!#REF!="","",#REF!&amp;" - "&amp;'Non-Salary'!#REF!)</f>
        <v>#REF!</v>
      </c>
      <c r="AI160" s="386" t="e">
        <f>IF('Non-Salary'!#REF!="","",#REF!&amp;" - "&amp;'Non-Salary'!#REF!)</f>
        <v>#REF!</v>
      </c>
      <c r="AJ160" s="386" t="e">
        <f>IF('Non-Salary'!#REF!="","",#REF!&amp;" - "&amp;'Non-Salary'!#REF!)</f>
        <v>#REF!</v>
      </c>
      <c r="AK160" s="386" t="e">
        <f>IF('Non-Salary'!#REF!="","",#REF!&amp;" - "&amp;'Non-Salary'!#REF!)</f>
        <v>#REF!</v>
      </c>
      <c r="AL160" s="399" t="e">
        <f>IF('Non-Salary'!#REF!="","",#REF!&amp;" - "&amp;'Non-Salary'!#REF!)</f>
        <v>#REF!</v>
      </c>
      <c r="AM160" s="386" t="e">
        <f>IF('Non-Salary'!#REF!="","",#REF!&amp;" - "&amp;'Non-Salary'!#REF!)</f>
        <v>#REF!</v>
      </c>
      <c r="AN160" s="386" t="e">
        <f>IF('Non-Salary'!#REF!="","",#REF!&amp;" - "&amp;'Non-Salary'!#REF!)</f>
        <v>#REF!</v>
      </c>
      <c r="AO160" s="386" t="e">
        <f>IF('Non-Salary'!#REF!="","",#REF!&amp;" - "&amp;'Non-Salary'!#REF!)</f>
        <v>#REF!</v>
      </c>
      <c r="AP160" s="386" t="e">
        <f>IF('Non-Salary'!#REF!="","",#REF!&amp;" - "&amp;'Non-Salary'!#REF!)</f>
        <v>#REF!</v>
      </c>
      <c r="AQ160" s="399" t="e">
        <f>IF('Non-Salary'!#REF!="","",#REF!&amp;" - "&amp;'Non-Salary'!#REF!)</f>
        <v>#REF!</v>
      </c>
      <c r="AR160" s="399" t="e">
        <f>IF('Non-Salary'!#REF!="","",#REF!&amp;" - "&amp;'Non-Salary'!#REF!)</f>
        <v>#REF!</v>
      </c>
      <c r="AS160" s="386" t="e">
        <f>IF('Non-Salary'!#REF!="","",#REF!&amp;" - "&amp;'Non-Salary'!#REF!)</f>
        <v>#REF!</v>
      </c>
      <c r="AT160" s="400" t="e">
        <f>IF('Non-Salary'!#REF!="","",#REF!&amp;" - "&amp;'Non-Salary'!#REF!)</f>
        <v>#REF!</v>
      </c>
      <c r="AU160" s="65"/>
      <c r="AV160" s="394" t="e">
        <f>IF('Non-Salary'!#REF!="","",#REF!&amp;" - "&amp;'Non-Salary'!#REF!)</f>
        <v>#REF!</v>
      </c>
      <c r="AW160" s="400" t="e">
        <f>IF('Non-Salary'!#REF!="","",#REF!&amp;" - "&amp;'Non-Salary'!#REF!)</f>
        <v>#REF!</v>
      </c>
    </row>
    <row r="161" spans="1:50" outlineLevel="1">
      <c r="A161" s="228"/>
      <c r="B161" s="19" t="e">
        <f>IF(OR(I161="",I161="HS"),'Non-Salary'!#REF!,Assumptions!#REF!)</f>
        <v>#REF!</v>
      </c>
      <c r="C161" s="19" t="s">
        <v>14</v>
      </c>
      <c r="D161" s="20" t="s">
        <v>24</v>
      </c>
      <c r="E161" s="20"/>
      <c r="F161" s="20" t="s">
        <v>41</v>
      </c>
      <c r="G161" s="56" t="s">
        <v>157</v>
      </c>
      <c r="H161" s="869"/>
      <c r="I161" s="317"/>
      <c r="J161" s="82" t="str">
        <f>IF(ISERROR(VLOOKUP(G161,[3]Object!Query_from_cayprod,2,FALSE)),"",VLOOKUP(G161,[3]Object!Query_from_cayprod,2,FALSE))</f>
        <v>CONSULTANT SERVICES</v>
      </c>
      <c r="K161" s="83"/>
      <c r="L161" s="164"/>
      <c r="M161" s="229"/>
      <c r="N161" s="9"/>
      <c r="O161" s="290"/>
      <c r="P161" s="291"/>
      <c r="Q161" s="291"/>
      <c r="R161" s="291"/>
      <c r="S161" s="291"/>
      <c r="T161" s="384" t="e">
        <f>IF('Non-Salary'!#REF!="","",#REF!&amp;" - "&amp;'Non-Salary'!#REF!)</f>
        <v>#REF!</v>
      </c>
      <c r="U161" s="385" t="e">
        <f>IF('Non-Salary'!#REF!="","",#REF!&amp;" - "&amp;'Non-Salary'!#REF!)</f>
        <v>#REF!</v>
      </c>
      <c r="V161" s="385" t="e">
        <f>IF('Non-Salary'!#REF!="","",#REF!&amp;" - "&amp;'Non-Salary'!#REF!)</f>
        <v>#REF!</v>
      </c>
      <c r="W161" s="385" t="e">
        <f>IF('Non-Salary'!#REF!="","",#REF!&amp;" - "&amp;'Non-Salary'!#REF!)</f>
        <v>#REF!</v>
      </c>
      <c r="X161" s="385" t="e">
        <f>IF('Non-Salary'!#REF!="","",#REF!&amp;" - "&amp;'Non-Salary'!#REF!)</f>
        <v>#REF!</v>
      </c>
      <c r="Y161" s="386" t="e">
        <f>IF('Non-Salary'!#REF!="","",#REF!&amp;" - "&amp;'Non-Salary'!#REF!)</f>
        <v>#REF!</v>
      </c>
      <c r="Z161" s="385" t="e">
        <f>IF('Non-Salary'!#REF!="","",#REF!&amp;" - "&amp;'Non-Salary'!#REF!)</f>
        <v>#REF!</v>
      </c>
      <c r="AA161" s="386" t="e">
        <f>IF('Non-Salary'!#REF!="","",#REF!&amp;" - "&amp;'Non-Salary'!#REF!)</f>
        <v>#REF!</v>
      </c>
      <c r="AB161" s="386" t="e">
        <f>IF('Non-Salary'!#REF!="","",#REF!&amp;" - "&amp;'Non-Salary'!#REF!)</f>
        <v>#REF!</v>
      </c>
      <c r="AC161" s="386" t="e">
        <f>IF('Non-Salary'!#REF!="","",#REF!&amp;" - "&amp;'Non-Salary'!#REF!)</f>
        <v>#REF!</v>
      </c>
      <c r="AD161" s="386" t="e">
        <f>IF('Non-Salary'!#REF!="","",#REF!&amp;" - "&amp;'Non-Salary'!#REF!)</f>
        <v>#REF!</v>
      </c>
      <c r="AE161" s="386" t="e">
        <f>IF('Non-Salary'!#REF!="","",#REF!&amp;" - "&amp;'Non-Salary'!#REF!)</f>
        <v>#REF!</v>
      </c>
      <c r="AF161" s="386" t="e">
        <f>IF('Non-Salary'!#REF!="","",#REF!&amp;" - "&amp;'Non-Salary'!#REF!)</f>
        <v>#REF!</v>
      </c>
      <c r="AG161" s="386" t="e">
        <f>IF('Non-Salary'!#REF!="","",#REF!&amp;" - "&amp;'Non-Salary'!#REF!)</f>
        <v>#REF!</v>
      </c>
      <c r="AH161" s="386" t="e">
        <f>IF('Non-Salary'!#REF!="","",#REF!&amp;" - "&amp;'Non-Salary'!#REF!)</f>
        <v>#REF!</v>
      </c>
      <c r="AI161" s="386" t="e">
        <f>IF('Non-Salary'!#REF!="","",#REF!&amp;" - "&amp;'Non-Salary'!#REF!)</f>
        <v>#REF!</v>
      </c>
      <c r="AJ161" s="386" t="e">
        <f>IF('Non-Salary'!#REF!="","",#REF!&amp;" - "&amp;'Non-Salary'!#REF!)</f>
        <v>#REF!</v>
      </c>
      <c r="AK161" s="386" t="e">
        <f>IF('Non-Salary'!#REF!="","",#REF!&amp;" - "&amp;'Non-Salary'!#REF!)</f>
        <v>#REF!</v>
      </c>
      <c r="AL161" s="385" t="e">
        <f>IF('Non-Salary'!#REF!="","",#REF!&amp;" - "&amp;'Non-Salary'!#REF!)</f>
        <v>#REF!</v>
      </c>
      <c r="AM161" s="386" t="e">
        <f>IF('Non-Salary'!#REF!="","",#REF!&amp;" - "&amp;'Non-Salary'!#REF!)</f>
        <v>#REF!</v>
      </c>
      <c r="AN161" s="386" t="e">
        <f>IF('Non-Salary'!#REF!="","",#REF!&amp;" - "&amp;'Non-Salary'!#REF!)</f>
        <v>#REF!</v>
      </c>
      <c r="AO161" s="386" t="e">
        <f>IF('Non-Salary'!#REF!="","",#REF!&amp;" - "&amp;'Non-Salary'!#REF!)</f>
        <v>#REF!</v>
      </c>
      <c r="AP161" s="386" t="e">
        <f>IF('Non-Salary'!#REF!="","",#REF!&amp;" - "&amp;'Non-Salary'!#REF!)</f>
        <v>#REF!</v>
      </c>
      <c r="AQ161" s="385" t="e">
        <f>IF('Non-Salary'!#REF!="","",#REF!&amp;" - "&amp;'Non-Salary'!#REF!)</f>
        <v>#REF!</v>
      </c>
      <c r="AR161" s="385" t="e">
        <f>IF('Non-Salary'!#REF!="","",#REF!&amp;" - "&amp;'Non-Salary'!#REF!)</f>
        <v>#REF!</v>
      </c>
      <c r="AS161" s="386" t="e">
        <f>IF('Non-Salary'!#REF!="","",#REF!&amp;" - "&amp;'Non-Salary'!#REF!)</f>
        <v>#REF!</v>
      </c>
      <c r="AT161" s="395" t="e">
        <f>IF('Non-Salary'!#REF!="","",#REF!&amp;" - "&amp;'Non-Salary'!#REF!)</f>
        <v>#REF!</v>
      </c>
      <c r="AU161" s="65"/>
      <c r="AV161" s="394" t="e">
        <f>IF('Non-Salary'!#REF!="","",#REF!&amp;" - "&amp;'Non-Salary'!#REF!)</f>
        <v>#REF!</v>
      </c>
      <c r="AW161" s="395" t="e">
        <f>IF('Non-Salary'!#REF!="","",#REF!&amp;" - "&amp;'Non-Salary'!#REF!)</f>
        <v>#REF!</v>
      </c>
    </row>
    <row r="162" spans="1:50" outlineLevel="1">
      <c r="A162" s="228"/>
      <c r="B162" s="19" t="e">
        <f>IF(OR(I162="",I162="HS"),'Non-Salary'!#REF!,Assumptions!#REF!)</f>
        <v>#REF!</v>
      </c>
      <c r="C162" s="19" t="s">
        <v>14</v>
      </c>
      <c r="D162" s="20" t="s">
        <v>24</v>
      </c>
      <c r="E162" s="20"/>
      <c r="F162" s="20" t="s">
        <v>41</v>
      </c>
      <c r="G162" s="56" t="s">
        <v>117</v>
      </c>
      <c r="H162" s="869"/>
      <c r="I162" s="317"/>
      <c r="J162" s="82" t="str">
        <f>IF(ISERROR(VLOOKUP(G162,[3]Object!Query_from_cayprod,2,FALSE)),"",VLOOKUP(G162,[3]Object!Query_from_cayprod,2,FALSE))</f>
        <v>OTHER PROFESSIONAL SERVICES</v>
      </c>
      <c r="K162" s="83"/>
      <c r="L162" s="164"/>
      <c r="M162" s="229"/>
      <c r="N162" s="9"/>
      <c r="O162" s="290"/>
      <c r="P162" s="291"/>
      <c r="Q162" s="291"/>
      <c r="R162" s="291"/>
      <c r="S162" s="291"/>
      <c r="T162" s="384" t="e">
        <f>IF('Non-Salary'!#REF!="","",#REF!&amp;" - "&amp;'Non-Salary'!#REF!)</f>
        <v>#REF!</v>
      </c>
      <c r="U162" s="385" t="e">
        <f>IF('Non-Salary'!#REF!="","",#REF!&amp;" - "&amp;'Non-Salary'!#REF!)</f>
        <v>#REF!</v>
      </c>
      <c r="V162" s="385" t="e">
        <f>IF('Non-Salary'!#REF!="","",#REF!&amp;" - "&amp;'Non-Salary'!#REF!)</f>
        <v>#REF!</v>
      </c>
      <c r="W162" s="385" t="e">
        <f>IF('Non-Salary'!#REF!="","",#REF!&amp;" - "&amp;'Non-Salary'!#REF!)</f>
        <v>#REF!</v>
      </c>
      <c r="X162" s="385" t="e">
        <f>IF('Non-Salary'!#REF!="","",#REF!&amp;" - "&amp;'Non-Salary'!#REF!)</f>
        <v>#REF!</v>
      </c>
      <c r="Y162" s="386" t="e">
        <f>IF('Non-Salary'!#REF!="","",#REF!&amp;" - "&amp;'Non-Salary'!#REF!)</f>
        <v>#REF!</v>
      </c>
      <c r="Z162" s="385" t="e">
        <f>IF('Non-Salary'!#REF!="","",#REF!&amp;" - "&amp;'Non-Salary'!#REF!)</f>
        <v>#REF!</v>
      </c>
      <c r="AA162" s="386" t="e">
        <f>IF('Non-Salary'!#REF!="","",#REF!&amp;" - "&amp;'Non-Salary'!#REF!)</f>
        <v>#REF!</v>
      </c>
      <c r="AB162" s="386" t="e">
        <f>IF('Non-Salary'!#REF!="","",#REF!&amp;" - "&amp;'Non-Salary'!#REF!)</f>
        <v>#REF!</v>
      </c>
      <c r="AC162" s="386" t="e">
        <f>IF('Non-Salary'!#REF!="","",#REF!&amp;" - "&amp;'Non-Salary'!#REF!)</f>
        <v>#REF!</v>
      </c>
      <c r="AD162" s="386" t="e">
        <f>IF('Non-Salary'!#REF!="","",#REF!&amp;" - "&amp;'Non-Salary'!#REF!)</f>
        <v>#REF!</v>
      </c>
      <c r="AE162" s="386" t="e">
        <f>IF('Non-Salary'!#REF!="","",#REF!&amp;" - "&amp;'Non-Salary'!#REF!)</f>
        <v>#REF!</v>
      </c>
      <c r="AF162" s="386" t="e">
        <f>IF('Non-Salary'!#REF!="","",#REF!&amp;" - "&amp;'Non-Salary'!#REF!)</f>
        <v>#REF!</v>
      </c>
      <c r="AG162" s="386" t="e">
        <f>IF('Non-Salary'!#REF!="","",#REF!&amp;" - "&amp;'Non-Salary'!#REF!)</f>
        <v>#REF!</v>
      </c>
      <c r="AH162" s="386" t="e">
        <f>IF('Non-Salary'!#REF!="","",#REF!&amp;" - "&amp;'Non-Salary'!#REF!)</f>
        <v>#REF!</v>
      </c>
      <c r="AI162" s="386" t="e">
        <f>IF('Non-Salary'!#REF!="","",#REF!&amp;" - "&amp;'Non-Salary'!#REF!)</f>
        <v>#REF!</v>
      </c>
      <c r="AJ162" s="386" t="e">
        <f>IF('Non-Salary'!#REF!="","",#REF!&amp;" - "&amp;'Non-Salary'!#REF!)</f>
        <v>#REF!</v>
      </c>
      <c r="AK162" s="386" t="e">
        <f>IF('Non-Salary'!#REF!="","",#REF!&amp;" - "&amp;'Non-Salary'!#REF!)</f>
        <v>#REF!</v>
      </c>
      <c r="AL162" s="385" t="e">
        <f>IF('Non-Salary'!#REF!="","",#REF!&amp;" - "&amp;'Non-Salary'!#REF!)</f>
        <v>#REF!</v>
      </c>
      <c r="AM162" s="386" t="e">
        <f>IF('Non-Salary'!#REF!="","",#REF!&amp;" - "&amp;'Non-Salary'!#REF!)</f>
        <v>#REF!</v>
      </c>
      <c r="AN162" s="386" t="e">
        <f>IF('Non-Salary'!#REF!="","",#REF!&amp;" - "&amp;'Non-Salary'!#REF!)</f>
        <v>#REF!</v>
      </c>
      <c r="AO162" s="386" t="e">
        <f>IF('Non-Salary'!#REF!="","",#REF!&amp;" - "&amp;'Non-Salary'!#REF!)</f>
        <v>#REF!</v>
      </c>
      <c r="AP162" s="386" t="e">
        <f>IF('Non-Salary'!#REF!="","",#REF!&amp;" - "&amp;'Non-Salary'!#REF!)</f>
        <v>#REF!</v>
      </c>
      <c r="AQ162" s="385" t="e">
        <f>IF('Non-Salary'!#REF!="","",#REF!&amp;" - "&amp;'Non-Salary'!#REF!)</f>
        <v>#REF!</v>
      </c>
      <c r="AR162" s="385" t="e">
        <f>IF('Non-Salary'!#REF!="","",#REF!&amp;" - "&amp;'Non-Salary'!#REF!)</f>
        <v>#REF!</v>
      </c>
      <c r="AS162" s="386" t="e">
        <f>IF('Non-Salary'!#REF!="","",#REF!&amp;" - "&amp;'Non-Salary'!#REF!)</f>
        <v>#REF!</v>
      </c>
      <c r="AT162" s="395" t="e">
        <f>IF('Non-Salary'!#REF!="","",#REF!&amp;" - "&amp;'Non-Salary'!#REF!)</f>
        <v>#REF!</v>
      </c>
      <c r="AU162" s="65"/>
      <c r="AV162" s="394" t="e">
        <f>IF('Non-Salary'!#REF!="","",#REF!&amp;" - "&amp;'Non-Salary'!#REF!)</f>
        <v>#REF!</v>
      </c>
      <c r="AW162" s="395" t="e">
        <f>IF('Non-Salary'!#REF!="","",#REF!&amp;" - "&amp;'Non-Salary'!#REF!)</f>
        <v>#REF!</v>
      </c>
    </row>
    <row r="163" spans="1:50" outlineLevel="1">
      <c r="A163" s="228"/>
      <c r="B163" s="19" t="e">
        <f>IF(OR(I163="",I163="HS"),'Non-Salary'!#REF!,Assumptions!#REF!)</f>
        <v>#REF!</v>
      </c>
      <c r="C163" s="19" t="s">
        <v>14</v>
      </c>
      <c r="D163" s="20" t="s">
        <v>24</v>
      </c>
      <c r="E163" s="20"/>
      <c r="F163" s="20" t="s">
        <v>41</v>
      </c>
      <c r="G163" s="56" t="s">
        <v>118</v>
      </c>
      <c r="H163" s="869"/>
      <c r="I163" s="317"/>
      <c r="J163" s="82" t="str">
        <f>IF(ISERROR(VLOOKUP(G163,[3]Object!Query_from_cayprod,2,FALSE)),"",VLOOKUP(G163,[3]Object!Query_from_cayprod,2,FALSE))</f>
        <v>POSTAGE</v>
      </c>
      <c r="K163" s="83"/>
      <c r="L163" s="164"/>
      <c r="M163" s="229"/>
      <c r="N163" s="9"/>
      <c r="O163" s="290"/>
      <c r="P163" s="291"/>
      <c r="Q163" s="291"/>
      <c r="R163" s="291"/>
      <c r="S163" s="291"/>
      <c r="T163" s="384" t="e">
        <f>IF('Non-Salary'!#REF!="","",#REF!&amp;" - "&amp;'Non-Salary'!#REF!)</f>
        <v>#REF!</v>
      </c>
      <c r="U163" s="385" t="e">
        <f>IF('Non-Salary'!#REF!="","",#REF!&amp;" - "&amp;'Non-Salary'!#REF!)</f>
        <v>#REF!</v>
      </c>
      <c r="V163" s="385" t="e">
        <f>IF('Non-Salary'!#REF!="","",#REF!&amp;" - "&amp;'Non-Salary'!#REF!)</f>
        <v>#REF!</v>
      </c>
      <c r="W163" s="385" t="e">
        <f>IF('Non-Salary'!#REF!="","",#REF!&amp;" - "&amp;'Non-Salary'!#REF!)</f>
        <v>#REF!</v>
      </c>
      <c r="X163" s="385" t="e">
        <f>IF('Non-Salary'!#REF!="","",#REF!&amp;" - "&amp;'Non-Salary'!#REF!)</f>
        <v>#REF!</v>
      </c>
      <c r="Y163" s="386" t="e">
        <f>IF('Non-Salary'!#REF!="","",#REF!&amp;" - "&amp;'Non-Salary'!#REF!)</f>
        <v>#REF!</v>
      </c>
      <c r="Z163" s="385" t="e">
        <f>IF('Non-Salary'!#REF!="","",#REF!&amp;" - "&amp;'Non-Salary'!#REF!)</f>
        <v>#REF!</v>
      </c>
      <c r="AA163" s="386" t="e">
        <f>IF('Non-Salary'!#REF!="","",#REF!&amp;" - "&amp;'Non-Salary'!#REF!)</f>
        <v>#REF!</v>
      </c>
      <c r="AB163" s="386" t="e">
        <f>IF('Non-Salary'!#REF!="","",#REF!&amp;" - "&amp;'Non-Salary'!#REF!)</f>
        <v>#REF!</v>
      </c>
      <c r="AC163" s="386" t="e">
        <f>IF('Non-Salary'!#REF!="","",#REF!&amp;" - "&amp;'Non-Salary'!#REF!)</f>
        <v>#REF!</v>
      </c>
      <c r="AD163" s="386" t="e">
        <f>IF('Non-Salary'!#REF!="","",#REF!&amp;" - "&amp;'Non-Salary'!#REF!)</f>
        <v>#REF!</v>
      </c>
      <c r="AE163" s="386" t="e">
        <f>IF('Non-Salary'!#REF!="","",#REF!&amp;" - "&amp;'Non-Salary'!#REF!)</f>
        <v>#REF!</v>
      </c>
      <c r="AF163" s="386" t="e">
        <f>IF('Non-Salary'!#REF!="","",#REF!&amp;" - "&amp;'Non-Salary'!#REF!)</f>
        <v>#REF!</v>
      </c>
      <c r="AG163" s="386" t="e">
        <f>IF('Non-Salary'!#REF!="","",#REF!&amp;" - "&amp;'Non-Salary'!#REF!)</f>
        <v>#REF!</v>
      </c>
      <c r="AH163" s="386" t="e">
        <f>IF('Non-Salary'!#REF!="","",#REF!&amp;" - "&amp;'Non-Salary'!#REF!)</f>
        <v>#REF!</v>
      </c>
      <c r="AI163" s="386" t="e">
        <f>IF('Non-Salary'!#REF!="","",#REF!&amp;" - "&amp;'Non-Salary'!#REF!)</f>
        <v>#REF!</v>
      </c>
      <c r="AJ163" s="386" t="e">
        <f>IF('Non-Salary'!#REF!="","",#REF!&amp;" - "&amp;'Non-Salary'!#REF!)</f>
        <v>#REF!</v>
      </c>
      <c r="AK163" s="386" t="e">
        <f>IF('Non-Salary'!#REF!="","",#REF!&amp;" - "&amp;'Non-Salary'!#REF!)</f>
        <v>#REF!</v>
      </c>
      <c r="AL163" s="385" t="e">
        <f>IF('Non-Salary'!#REF!="","",#REF!&amp;" - "&amp;'Non-Salary'!#REF!)</f>
        <v>#REF!</v>
      </c>
      <c r="AM163" s="386" t="e">
        <f>IF('Non-Salary'!#REF!="","",#REF!&amp;" - "&amp;'Non-Salary'!#REF!)</f>
        <v>#REF!</v>
      </c>
      <c r="AN163" s="386" t="e">
        <f>IF('Non-Salary'!#REF!="","",#REF!&amp;" - "&amp;'Non-Salary'!#REF!)</f>
        <v>#REF!</v>
      </c>
      <c r="AO163" s="386" t="e">
        <f>IF('Non-Salary'!#REF!="","",#REF!&amp;" - "&amp;'Non-Salary'!#REF!)</f>
        <v>#REF!</v>
      </c>
      <c r="AP163" s="386" t="e">
        <f>IF('Non-Salary'!#REF!="","",#REF!&amp;" - "&amp;'Non-Salary'!#REF!)</f>
        <v>#REF!</v>
      </c>
      <c r="AQ163" s="385" t="e">
        <f>IF('Non-Salary'!#REF!="","",#REF!&amp;" - "&amp;'Non-Salary'!#REF!)</f>
        <v>#REF!</v>
      </c>
      <c r="AR163" s="385" t="e">
        <f>IF('Non-Salary'!#REF!="","",#REF!&amp;" - "&amp;'Non-Salary'!#REF!)</f>
        <v>#REF!</v>
      </c>
      <c r="AS163" s="386" t="e">
        <f>IF('Non-Salary'!#REF!="","",#REF!&amp;" - "&amp;'Non-Salary'!#REF!)</f>
        <v>#REF!</v>
      </c>
      <c r="AT163" s="395" t="e">
        <f>IF('Non-Salary'!#REF!="","",#REF!&amp;" - "&amp;'Non-Salary'!#REF!)</f>
        <v>#REF!</v>
      </c>
      <c r="AU163" s="65"/>
      <c r="AV163" s="394" t="e">
        <f>IF('Non-Salary'!#REF!="","",#REF!&amp;" - "&amp;'Non-Salary'!#REF!)</f>
        <v>#REF!</v>
      </c>
      <c r="AW163" s="395" t="e">
        <f>IF('Non-Salary'!#REF!="","",#REF!&amp;" - "&amp;'Non-Salary'!#REF!)</f>
        <v>#REF!</v>
      </c>
    </row>
    <row r="164" spans="1:50" outlineLevel="1">
      <c r="A164" s="228"/>
      <c r="B164" s="19" t="e">
        <f>IF(OR(I164="",I164="HS"),'Non-Salary'!#REF!,Assumptions!#REF!)</f>
        <v>#REF!</v>
      </c>
      <c r="C164" s="19" t="s">
        <v>14</v>
      </c>
      <c r="D164" s="20" t="s">
        <v>24</v>
      </c>
      <c r="E164" s="20"/>
      <c r="F164" s="20" t="s">
        <v>41</v>
      </c>
      <c r="G164" s="56" t="s">
        <v>158</v>
      </c>
      <c r="H164" s="869"/>
      <c r="I164" s="317"/>
      <c r="J164" s="82" t="str">
        <f>IF(ISERROR(VLOOKUP(G164,[3]Object!Query_from_cayprod,2,FALSE)),"",VLOOKUP(G164,[3]Object!Query_from_cayprod,2,FALSE))</f>
        <v>PRINTING, BINDING, DUPLICATING</v>
      </c>
      <c r="K164" s="83"/>
      <c r="L164" s="164"/>
      <c r="M164" s="229"/>
      <c r="N164" s="9"/>
      <c r="O164" s="290"/>
      <c r="P164" s="291"/>
      <c r="Q164" s="291"/>
      <c r="R164" s="291"/>
      <c r="S164" s="291"/>
      <c r="T164" s="384" t="e">
        <f>IF('Non-Salary'!#REF!="","",#REF!&amp;" - "&amp;'Non-Salary'!#REF!)</f>
        <v>#REF!</v>
      </c>
      <c r="U164" s="385" t="e">
        <f>IF('Non-Salary'!#REF!="","",#REF!&amp;" - "&amp;'Non-Salary'!#REF!)</f>
        <v>#REF!</v>
      </c>
      <c r="V164" s="385" t="e">
        <f>IF('Non-Salary'!#REF!="","",#REF!&amp;" - "&amp;'Non-Salary'!#REF!)</f>
        <v>#REF!</v>
      </c>
      <c r="W164" s="385" t="e">
        <f>IF('Non-Salary'!#REF!="","",#REF!&amp;" - "&amp;'Non-Salary'!#REF!)</f>
        <v>#REF!</v>
      </c>
      <c r="X164" s="385" t="e">
        <f>IF('Non-Salary'!#REF!="","",#REF!&amp;" - "&amp;'Non-Salary'!#REF!)</f>
        <v>#REF!</v>
      </c>
      <c r="Y164" s="386" t="e">
        <f>IF('Non-Salary'!#REF!="","",#REF!&amp;" - "&amp;'Non-Salary'!#REF!)</f>
        <v>#REF!</v>
      </c>
      <c r="Z164" s="385" t="e">
        <f>IF('Non-Salary'!#REF!="","",#REF!&amp;" - "&amp;'Non-Salary'!#REF!)</f>
        <v>#REF!</v>
      </c>
      <c r="AA164" s="386" t="e">
        <f>IF('Non-Salary'!#REF!="","",#REF!&amp;" - "&amp;'Non-Salary'!#REF!)</f>
        <v>#REF!</v>
      </c>
      <c r="AB164" s="386" t="e">
        <f>IF('Non-Salary'!#REF!="","",#REF!&amp;" - "&amp;'Non-Salary'!#REF!)</f>
        <v>#REF!</v>
      </c>
      <c r="AC164" s="386" t="e">
        <f>IF('Non-Salary'!#REF!="","",#REF!&amp;" - "&amp;'Non-Salary'!#REF!)</f>
        <v>#REF!</v>
      </c>
      <c r="AD164" s="386" t="e">
        <f>IF('Non-Salary'!#REF!="","",#REF!&amp;" - "&amp;'Non-Salary'!#REF!)</f>
        <v>#REF!</v>
      </c>
      <c r="AE164" s="386" t="e">
        <f>IF('Non-Salary'!#REF!="","",#REF!&amp;" - "&amp;'Non-Salary'!#REF!)</f>
        <v>#REF!</v>
      </c>
      <c r="AF164" s="386" t="e">
        <f>IF('Non-Salary'!#REF!="","",#REF!&amp;" - "&amp;'Non-Salary'!#REF!)</f>
        <v>#REF!</v>
      </c>
      <c r="AG164" s="386" t="e">
        <f>IF('Non-Salary'!#REF!="","",#REF!&amp;" - "&amp;'Non-Salary'!#REF!)</f>
        <v>#REF!</v>
      </c>
      <c r="AH164" s="386" t="e">
        <f>IF('Non-Salary'!#REF!="","",#REF!&amp;" - "&amp;'Non-Salary'!#REF!)</f>
        <v>#REF!</v>
      </c>
      <c r="AI164" s="386" t="e">
        <f>IF('Non-Salary'!#REF!="","",#REF!&amp;" - "&amp;'Non-Salary'!#REF!)</f>
        <v>#REF!</v>
      </c>
      <c r="AJ164" s="386" t="e">
        <f>IF('Non-Salary'!#REF!="","",#REF!&amp;" - "&amp;'Non-Salary'!#REF!)</f>
        <v>#REF!</v>
      </c>
      <c r="AK164" s="386" t="e">
        <f>IF('Non-Salary'!#REF!="","",#REF!&amp;" - "&amp;'Non-Salary'!#REF!)</f>
        <v>#REF!</v>
      </c>
      <c r="AL164" s="385" t="e">
        <f>IF('Non-Salary'!#REF!="","",#REF!&amp;" - "&amp;'Non-Salary'!#REF!)</f>
        <v>#REF!</v>
      </c>
      <c r="AM164" s="386" t="e">
        <f>IF('Non-Salary'!#REF!="","",#REF!&amp;" - "&amp;'Non-Salary'!#REF!)</f>
        <v>#REF!</v>
      </c>
      <c r="AN164" s="386" t="e">
        <f>IF('Non-Salary'!#REF!="","",#REF!&amp;" - "&amp;'Non-Salary'!#REF!)</f>
        <v>#REF!</v>
      </c>
      <c r="AO164" s="386" t="e">
        <f>IF('Non-Salary'!#REF!="","",#REF!&amp;" - "&amp;'Non-Salary'!#REF!)</f>
        <v>#REF!</v>
      </c>
      <c r="AP164" s="386" t="e">
        <f>IF('Non-Salary'!#REF!="","",#REF!&amp;" - "&amp;'Non-Salary'!#REF!)</f>
        <v>#REF!</v>
      </c>
      <c r="AQ164" s="385" t="e">
        <f>IF('Non-Salary'!#REF!="","",#REF!&amp;" - "&amp;'Non-Salary'!#REF!)</f>
        <v>#REF!</v>
      </c>
      <c r="AR164" s="385" t="e">
        <f>IF('Non-Salary'!#REF!="","",#REF!&amp;" - "&amp;'Non-Salary'!#REF!)</f>
        <v>#REF!</v>
      </c>
      <c r="AS164" s="386" t="e">
        <f>IF('Non-Salary'!#REF!="","",#REF!&amp;" - "&amp;'Non-Salary'!#REF!)</f>
        <v>#REF!</v>
      </c>
      <c r="AT164" s="395" t="e">
        <f>IF('Non-Salary'!#REF!="","",#REF!&amp;" - "&amp;'Non-Salary'!#REF!)</f>
        <v>#REF!</v>
      </c>
      <c r="AU164" s="65"/>
      <c r="AV164" s="394" t="e">
        <f>IF('Non-Salary'!#REF!="","",#REF!&amp;" - "&amp;'Non-Salary'!#REF!)</f>
        <v>#REF!</v>
      </c>
      <c r="AW164" s="395" t="e">
        <f>IF('Non-Salary'!#REF!="","",#REF!&amp;" - "&amp;'Non-Salary'!#REF!)</f>
        <v>#REF!</v>
      </c>
    </row>
    <row r="165" spans="1:50" outlineLevel="1">
      <c r="A165" s="228"/>
      <c r="B165" s="19" t="e">
        <f>IF(OR(I165="",I165="HS"),'Non-Salary'!#REF!,Assumptions!#REF!)</f>
        <v>#REF!</v>
      </c>
      <c r="C165" s="19" t="s">
        <v>14</v>
      </c>
      <c r="D165" s="20" t="s">
        <v>24</v>
      </c>
      <c r="E165" s="20"/>
      <c r="F165" s="20" t="s">
        <v>41</v>
      </c>
      <c r="G165" s="56" t="s">
        <v>40</v>
      </c>
      <c r="H165" s="869"/>
      <c r="I165" s="317"/>
      <c r="J165" s="82" t="str">
        <f>IF(ISERROR(VLOOKUP(G165,[3]Object!Query_from_cayprod,2,FALSE)),"",VLOOKUP(G165,[3]Object!Query_from_cayprod,2,FALSE))</f>
        <v>TRAVEL AND REGISTRATION</v>
      </c>
      <c r="K165" s="83"/>
      <c r="L165" s="164"/>
      <c r="M165" s="229"/>
      <c r="N165" s="9"/>
      <c r="O165" s="290"/>
      <c r="P165" s="291"/>
      <c r="Q165" s="291"/>
      <c r="R165" s="291"/>
      <c r="S165" s="291"/>
      <c r="T165" s="384" t="e">
        <f>IF('Non-Salary'!#REF!="","",#REF!&amp;" - "&amp;'Non-Salary'!#REF!)</f>
        <v>#REF!</v>
      </c>
      <c r="U165" s="385" t="e">
        <f>IF('Non-Salary'!#REF!="","",#REF!&amp;" - "&amp;'Non-Salary'!#REF!)</f>
        <v>#REF!</v>
      </c>
      <c r="V165" s="385" t="e">
        <f>IF('Non-Salary'!#REF!="","",#REF!&amp;" - "&amp;'Non-Salary'!#REF!)</f>
        <v>#REF!</v>
      </c>
      <c r="W165" s="385" t="e">
        <f>IF('Non-Salary'!#REF!="","",#REF!&amp;" - "&amp;'Non-Salary'!#REF!)</f>
        <v>#REF!</v>
      </c>
      <c r="X165" s="385" t="e">
        <f>IF('Non-Salary'!#REF!="","",#REF!&amp;" - "&amp;'Non-Salary'!#REF!)</f>
        <v>#REF!</v>
      </c>
      <c r="Y165" s="386" t="e">
        <f>IF('Non-Salary'!#REF!="","",#REF!&amp;" - "&amp;'Non-Salary'!#REF!)</f>
        <v>#REF!</v>
      </c>
      <c r="Z165" s="385" t="e">
        <f>IF('Non-Salary'!#REF!="","",#REF!&amp;" - "&amp;'Non-Salary'!#REF!)</f>
        <v>#REF!</v>
      </c>
      <c r="AA165" s="386" t="e">
        <f>IF('Non-Salary'!#REF!="","",#REF!&amp;" - "&amp;'Non-Salary'!#REF!)</f>
        <v>#REF!</v>
      </c>
      <c r="AB165" s="386" t="e">
        <f>IF('Non-Salary'!#REF!="","",#REF!&amp;" - "&amp;'Non-Salary'!#REF!)</f>
        <v>#REF!</v>
      </c>
      <c r="AC165" s="386" t="e">
        <f>IF('Non-Salary'!#REF!="","",#REF!&amp;" - "&amp;'Non-Salary'!#REF!)</f>
        <v>#REF!</v>
      </c>
      <c r="AD165" s="386" t="e">
        <f>IF('Non-Salary'!#REF!="","",#REF!&amp;" - "&amp;'Non-Salary'!#REF!)</f>
        <v>#REF!</v>
      </c>
      <c r="AE165" s="386" t="e">
        <f>IF('Non-Salary'!#REF!="","",#REF!&amp;" - "&amp;'Non-Salary'!#REF!)</f>
        <v>#REF!</v>
      </c>
      <c r="AF165" s="386" t="e">
        <f>IF('Non-Salary'!#REF!="","",#REF!&amp;" - "&amp;'Non-Salary'!#REF!)</f>
        <v>#REF!</v>
      </c>
      <c r="AG165" s="386" t="e">
        <f>IF('Non-Salary'!#REF!="","",#REF!&amp;" - "&amp;'Non-Salary'!#REF!)</f>
        <v>#REF!</v>
      </c>
      <c r="AH165" s="386" t="e">
        <f>IF('Non-Salary'!#REF!="","",#REF!&amp;" - "&amp;'Non-Salary'!#REF!)</f>
        <v>#REF!</v>
      </c>
      <c r="AI165" s="386" t="e">
        <f>IF('Non-Salary'!#REF!="","",#REF!&amp;" - "&amp;'Non-Salary'!#REF!)</f>
        <v>#REF!</v>
      </c>
      <c r="AJ165" s="386" t="e">
        <f>IF('Non-Salary'!#REF!="","",#REF!&amp;" - "&amp;'Non-Salary'!#REF!)</f>
        <v>#REF!</v>
      </c>
      <c r="AK165" s="386" t="e">
        <f>IF('Non-Salary'!#REF!="","",#REF!&amp;" - "&amp;'Non-Salary'!#REF!)</f>
        <v>#REF!</v>
      </c>
      <c r="AL165" s="385" t="e">
        <f>IF('Non-Salary'!#REF!="","",#REF!&amp;" - "&amp;'Non-Salary'!#REF!)</f>
        <v>#REF!</v>
      </c>
      <c r="AM165" s="386" t="e">
        <f>IF('Non-Salary'!#REF!="","",#REF!&amp;" - "&amp;'Non-Salary'!#REF!)</f>
        <v>#REF!</v>
      </c>
      <c r="AN165" s="386" t="e">
        <f>IF('Non-Salary'!#REF!="","",#REF!&amp;" - "&amp;'Non-Salary'!#REF!)</f>
        <v>#REF!</v>
      </c>
      <c r="AO165" s="386" t="e">
        <f>IF('Non-Salary'!#REF!="","",#REF!&amp;" - "&amp;'Non-Salary'!#REF!)</f>
        <v>#REF!</v>
      </c>
      <c r="AP165" s="386" t="e">
        <f>IF('Non-Salary'!#REF!="","",#REF!&amp;" - "&amp;'Non-Salary'!#REF!)</f>
        <v>#REF!</v>
      </c>
      <c r="AQ165" s="385" t="e">
        <f>IF('Non-Salary'!#REF!="","",#REF!&amp;" - "&amp;'Non-Salary'!#REF!)</f>
        <v>#REF!</v>
      </c>
      <c r="AR165" s="385" t="e">
        <f>IF('Non-Salary'!#REF!="","",#REF!&amp;" - "&amp;'Non-Salary'!#REF!)</f>
        <v>#REF!</v>
      </c>
      <c r="AS165" s="386" t="e">
        <f>IF('Non-Salary'!#REF!="","",#REF!&amp;" - "&amp;'Non-Salary'!#REF!)</f>
        <v>#REF!</v>
      </c>
      <c r="AT165" s="395" t="e">
        <f>IF('Non-Salary'!#REF!="","",#REF!&amp;" - "&amp;'Non-Salary'!#REF!)</f>
        <v>#REF!</v>
      </c>
      <c r="AU165" s="65"/>
      <c r="AV165" s="394" t="e">
        <f>IF('Non-Salary'!#REF!="","",#REF!&amp;" - "&amp;'Non-Salary'!#REF!)</f>
        <v>#REF!</v>
      </c>
      <c r="AW165" s="395" t="e">
        <f>IF('Non-Salary'!#REF!="","",#REF!&amp;" - "&amp;'Non-Salary'!#REF!)</f>
        <v>#REF!</v>
      </c>
    </row>
    <row r="166" spans="1:50" outlineLevel="1">
      <c r="A166" s="228"/>
      <c r="B166" s="19" t="e">
        <f>IF(OR(I166="",I166="HS"),'Non-Salary'!#REF!,Assumptions!#REF!)</f>
        <v>#REF!</v>
      </c>
      <c r="C166" s="19" t="s">
        <v>14</v>
      </c>
      <c r="D166" s="20" t="s">
        <v>24</v>
      </c>
      <c r="E166" s="20"/>
      <c r="F166" s="20" t="s">
        <v>41</v>
      </c>
      <c r="G166" s="56" t="s">
        <v>159</v>
      </c>
      <c r="H166" s="869"/>
      <c r="I166" s="317"/>
      <c r="J166" s="82" t="str">
        <f>IF(ISERROR(VLOOKUP(G166,[3]Object!Query_from_cayprod,2,FALSE)),"",VLOOKUP(G166,[3]Object!Query_from_cayprod,2,FALSE))</f>
        <v>OUT-OF-STATE TRAVEL</v>
      </c>
      <c r="K166" s="83"/>
      <c r="L166" s="164"/>
      <c r="M166" s="229"/>
      <c r="N166" s="9"/>
      <c r="O166" s="290"/>
      <c r="P166" s="291"/>
      <c r="Q166" s="291"/>
      <c r="R166" s="291"/>
      <c r="S166" s="291"/>
      <c r="T166" s="384" t="e">
        <f>IF('Non-Salary'!#REF!="","",#REF!&amp;" - "&amp;'Non-Salary'!#REF!)</f>
        <v>#REF!</v>
      </c>
      <c r="U166" s="385" t="e">
        <f>IF('Non-Salary'!#REF!="","",#REF!&amp;" - "&amp;'Non-Salary'!#REF!)</f>
        <v>#REF!</v>
      </c>
      <c r="V166" s="385" t="e">
        <f>IF('Non-Salary'!#REF!="","",#REF!&amp;" - "&amp;'Non-Salary'!#REF!)</f>
        <v>#REF!</v>
      </c>
      <c r="W166" s="385" t="e">
        <f>IF('Non-Salary'!#REF!="","",#REF!&amp;" - "&amp;'Non-Salary'!#REF!)</f>
        <v>#REF!</v>
      </c>
      <c r="X166" s="385" t="e">
        <f>IF('Non-Salary'!#REF!="","",#REF!&amp;" - "&amp;'Non-Salary'!#REF!)</f>
        <v>#REF!</v>
      </c>
      <c r="Y166" s="386" t="e">
        <f>IF('Non-Salary'!#REF!="","",#REF!&amp;" - "&amp;'Non-Salary'!#REF!)</f>
        <v>#REF!</v>
      </c>
      <c r="Z166" s="385" t="e">
        <f>IF('Non-Salary'!#REF!="","",#REF!&amp;" - "&amp;'Non-Salary'!#REF!)</f>
        <v>#REF!</v>
      </c>
      <c r="AA166" s="386" t="e">
        <f>IF('Non-Salary'!#REF!="","",#REF!&amp;" - "&amp;'Non-Salary'!#REF!)</f>
        <v>#REF!</v>
      </c>
      <c r="AB166" s="386" t="e">
        <f>IF('Non-Salary'!#REF!="","",#REF!&amp;" - "&amp;'Non-Salary'!#REF!)</f>
        <v>#REF!</v>
      </c>
      <c r="AC166" s="386" t="e">
        <f>IF('Non-Salary'!#REF!="","",#REF!&amp;" - "&amp;'Non-Salary'!#REF!)</f>
        <v>#REF!</v>
      </c>
      <c r="AD166" s="386" t="e">
        <f>IF('Non-Salary'!#REF!="","",#REF!&amp;" - "&amp;'Non-Salary'!#REF!)</f>
        <v>#REF!</v>
      </c>
      <c r="AE166" s="386" t="e">
        <f>IF('Non-Salary'!#REF!="","",#REF!&amp;" - "&amp;'Non-Salary'!#REF!)</f>
        <v>#REF!</v>
      </c>
      <c r="AF166" s="386" t="e">
        <f>IF('Non-Salary'!#REF!="","",#REF!&amp;" - "&amp;'Non-Salary'!#REF!)</f>
        <v>#REF!</v>
      </c>
      <c r="AG166" s="386" t="e">
        <f>IF('Non-Salary'!#REF!="","",#REF!&amp;" - "&amp;'Non-Salary'!#REF!)</f>
        <v>#REF!</v>
      </c>
      <c r="AH166" s="386" t="e">
        <f>IF('Non-Salary'!#REF!="","",#REF!&amp;" - "&amp;'Non-Salary'!#REF!)</f>
        <v>#REF!</v>
      </c>
      <c r="AI166" s="386" t="e">
        <f>IF('Non-Salary'!#REF!="","",#REF!&amp;" - "&amp;'Non-Salary'!#REF!)</f>
        <v>#REF!</v>
      </c>
      <c r="AJ166" s="386" t="e">
        <f>IF('Non-Salary'!#REF!="","",#REF!&amp;" - "&amp;'Non-Salary'!#REF!)</f>
        <v>#REF!</v>
      </c>
      <c r="AK166" s="386" t="e">
        <f>IF('Non-Salary'!#REF!="","",#REF!&amp;" - "&amp;'Non-Salary'!#REF!)</f>
        <v>#REF!</v>
      </c>
      <c r="AL166" s="385" t="e">
        <f>IF('Non-Salary'!#REF!="","",#REF!&amp;" - "&amp;'Non-Salary'!#REF!)</f>
        <v>#REF!</v>
      </c>
      <c r="AM166" s="386" t="e">
        <f>IF('Non-Salary'!#REF!="","",#REF!&amp;" - "&amp;'Non-Salary'!#REF!)</f>
        <v>#REF!</v>
      </c>
      <c r="AN166" s="386" t="e">
        <f>IF('Non-Salary'!#REF!="","",#REF!&amp;" - "&amp;'Non-Salary'!#REF!)</f>
        <v>#REF!</v>
      </c>
      <c r="AO166" s="386" t="e">
        <f>IF('Non-Salary'!#REF!="","",#REF!&amp;" - "&amp;'Non-Salary'!#REF!)</f>
        <v>#REF!</v>
      </c>
      <c r="AP166" s="386" t="e">
        <f>IF('Non-Salary'!#REF!="","",#REF!&amp;" - "&amp;'Non-Salary'!#REF!)</f>
        <v>#REF!</v>
      </c>
      <c r="AQ166" s="385" t="e">
        <f>IF('Non-Salary'!#REF!="","",#REF!&amp;" - "&amp;'Non-Salary'!#REF!)</f>
        <v>#REF!</v>
      </c>
      <c r="AR166" s="385" t="e">
        <f>IF('Non-Salary'!#REF!="","",#REF!&amp;" - "&amp;'Non-Salary'!#REF!)</f>
        <v>#REF!</v>
      </c>
      <c r="AS166" s="386" t="e">
        <f>IF('Non-Salary'!#REF!="","",#REF!&amp;" - "&amp;'Non-Salary'!#REF!)</f>
        <v>#REF!</v>
      </c>
      <c r="AT166" s="395" t="e">
        <f>IF('Non-Salary'!#REF!="","",#REF!&amp;" - "&amp;'Non-Salary'!#REF!)</f>
        <v>#REF!</v>
      </c>
      <c r="AU166" s="65"/>
      <c r="AV166" s="394" t="e">
        <f>IF('Non-Salary'!#REF!="","",#REF!&amp;" - "&amp;'Non-Salary'!#REF!)</f>
        <v>#REF!</v>
      </c>
      <c r="AW166" s="395" t="e">
        <f>IF('Non-Salary'!#REF!="","",#REF!&amp;" - "&amp;'Non-Salary'!#REF!)</f>
        <v>#REF!</v>
      </c>
    </row>
    <row r="167" spans="1:50" outlineLevel="1">
      <c r="A167" s="228"/>
      <c r="B167" s="19" t="e">
        <f>IF(OR(I167="",I167="HS"),'Non-Salary'!#REF!,Assumptions!#REF!)</f>
        <v>#REF!</v>
      </c>
      <c r="C167" s="19" t="s">
        <v>14</v>
      </c>
      <c r="D167" s="20" t="s">
        <v>24</v>
      </c>
      <c r="E167" s="20"/>
      <c r="F167" s="20" t="s">
        <v>41</v>
      </c>
      <c r="G167" s="56" t="s">
        <v>160</v>
      </c>
      <c r="H167" s="869"/>
      <c r="I167" s="317"/>
      <c r="J167" s="82" t="str">
        <f>IF(ISERROR(VLOOKUP(G167,[3]Object!Query_from_cayprod,2,FALSE)),"",VLOOKUP(G167,[3]Object!Query_from_cayprod,2,FALSE))</f>
        <v>MILEAGE REIMBURSEMENT</v>
      </c>
      <c r="K167" s="83"/>
      <c r="L167" s="164"/>
      <c r="M167" s="229"/>
      <c r="N167" s="9"/>
      <c r="O167" s="290"/>
      <c r="P167" s="291"/>
      <c r="Q167" s="291"/>
      <c r="R167" s="291"/>
      <c r="S167" s="291"/>
      <c r="T167" s="384" t="e">
        <f>IF('Non-Salary'!#REF!="","",#REF!&amp;" - "&amp;'Non-Salary'!#REF!)</f>
        <v>#REF!</v>
      </c>
      <c r="U167" s="385" t="e">
        <f>IF('Non-Salary'!#REF!="","",#REF!&amp;" - "&amp;'Non-Salary'!#REF!)</f>
        <v>#REF!</v>
      </c>
      <c r="V167" s="385" t="e">
        <f>IF('Non-Salary'!#REF!="","",#REF!&amp;" - "&amp;'Non-Salary'!#REF!)</f>
        <v>#REF!</v>
      </c>
      <c r="W167" s="385" t="e">
        <f>IF('Non-Salary'!#REF!="","",#REF!&amp;" - "&amp;'Non-Salary'!#REF!)</f>
        <v>#REF!</v>
      </c>
      <c r="X167" s="385" t="e">
        <f>IF('Non-Salary'!#REF!="","",#REF!&amp;" - "&amp;'Non-Salary'!#REF!)</f>
        <v>#REF!</v>
      </c>
      <c r="Y167" s="386" t="e">
        <f>IF('Non-Salary'!#REF!="","",#REF!&amp;" - "&amp;'Non-Salary'!#REF!)</f>
        <v>#REF!</v>
      </c>
      <c r="Z167" s="385" t="e">
        <f>IF('Non-Salary'!#REF!="","",#REF!&amp;" - "&amp;'Non-Salary'!#REF!)</f>
        <v>#REF!</v>
      </c>
      <c r="AA167" s="386" t="e">
        <f>IF('Non-Salary'!#REF!="","",#REF!&amp;" - "&amp;'Non-Salary'!#REF!)</f>
        <v>#REF!</v>
      </c>
      <c r="AB167" s="386" t="e">
        <f>IF('Non-Salary'!#REF!="","",#REF!&amp;" - "&amp;'Non-Salary'!#REF!)</f>
        <v>#REF!</v>
      </c>
      <c r="AC167" s="386" t="e">
        <f>IF('Non-Salary'!#REF!="","",#REF!&amp;" - "&amp;'Non-Salary'!#REF!)</f>
        <v>#REF!</v>
      </c>
      <c r="AD167" s="386" t="e">
        <f>IF('Non-Salary'!#REF!="","",#REF!&amp;" - "&amp;'Non-Salary'!#REF!)</f>
        <v>#REF!</v>
      </c>
      <c r="AE167" s="386" t="e">
        <f>IF('Non-Salary'!#REF!="","",#REF!&amp;" - "&amp;'Non-Salary'!#REF!)</f>
        <v>#REF!</v>
      </c>
      <c r="AF167" s="386" t="e">
        <f>IF('Non-Salary'!#REF!="","",#REF!&amp;" - "&amp;'Non-Salary'!#REF!)</f>
        <v>#REF!</v>
      </c>
      <c r="AG167" s="386" t="e">
        <f>IF('Non-Salary'!#REF!="","",#REF!&amp;" - "&amp;'Non-Salary'!#REF!)</f>
        <v>#REF!</v>
      </c>
      <c r="AH167" s="386" t="e">
        <f>IF('Non-Salary'!#REF!="","",#REF!&amp;" - "&amp;'Non-Salary'!#REF!)</f>
        <v>#REF!</v>
      </c>
      <c r="AI167" s="386" t="e">
        <f>IF('Non-Salary'!#REF!="","",#REF!&amp;" - "&amp;'Non-Salary'!#REF!)</f>
        <v>#REF!</v>
      </c>
      <c r="AJ167" s="386" t="e">
        <f>IF('Non-Salary'!#REF!="","",#REF!&amp;" - "&amp;'Non-Salary'!#REF!)</f>
        <v>#REF!</v>
      </c>
      <c r="AK167" s="386" t="e">
        <f>IF('Non-Salary'!#REF!="","",#REF!&amp;" - "&amp;'Non-Salary'!#REF!)</f>
        <v>#REF!</v>
      </c>
      <c r="AL167" s="385" t="e">
        <f>IF('Non-Salary'!#REF!="","",#REF!&amp;" - "&amp;'Non-Salary'!#REF!)</f>
        <v>#REF!</v>
      </c>
      <c r="AM167" s="386" t="e">
        <f>IF('Non-Salary'!#REF!="","",#REF!&amp;" - "&amp;'Non-Salary'!#REF!)</f>
        <v>#REF!</v>
      </c>
      <c r="AN167" s="386" t="e">
        <f>IF('Non-Salary'!#REF!="","",#REF!&amp;" - "&amp;'Non-Salary'!#REF!)</f>
        <v>#REF!</v>
      </c>
      <c r="AO167" s="386" t="e">
        <f>IF('Non-Salary'!#REF!="","",#REF!&amp;" - "&amp;'Non-Salary'!#REF!)</f>
        <v>#REF!</v>
      </c>
      <c r="AP167" s="386" t="e">
        <f>IF('Non-Salary'!#REF!="","",#REF!&amp;" - "&amp;'Non-Salary'!#REF!)</f>
        <v>#REF!</v>
      </c>
      <c r="AQ167" s="385" t="e">
        <f>IF('Non-Salary'!#REF!="","",#REF!&amp;" - "&amp;'Non-Salary'!#REF!)</f>
        <v>#REF!</v>
      </c>
      <c r="AR167" s="385" t="e">
        <f>IF('Non-Salary'!#REF!="","",#REF!&amp;" - "&amp;'Non-Salary'!#REF!)</f>
        <v>#REF!</v>
      </c>
      <c r="AS167" s="386" t="e">
        <f>IF('Non-Salary'!#REF!="","",#REF!&amp;" - "&amp;'Non-Salary'!#REF!)</f>
        <v>#REF!</v>
      </c>
      <c r="AT167" s="395" t="e">
        <f>IF('Non-Salary'!#REF!="","",#REF!&amp;" - "&amp;'Non-Salary'!#REF!)</f>
        <v>#REF!</v>
      </c>
      <c r="AU167" s="65"/>
      <c r="AV167" s="394" t="e">
        <f>IF('Non-Salary'!#REF!="","",#REF!&amp;" - "&amp;'Non-Salary'!#REF!)</f>
        <v>#REF!</v>
      </c>
      <c r="AW167" s="395" t="e">
        <f>IF('Non-Salary'!#REF!="","",#REF!&amp;" - "&amp;'Non-Salary'!#REF!)</f>
        <v>#REF!</v>
      </c>
    </row>
    <row r="168" spans="1:50" outlineLevel="1">
      <c r="A168" s="228"/>
      <c r="B168" s="19" t="e">
        <f>IF(OR(I168="",I168="HS"),'Non-Salary'!#REF!,Assumptions!#REF!)</f>
        <v>#REF!</v>
      </c>
      <c r="C168" s="19" t="s">
        <v>14</v>
      </c>
      <c r="D168" s="20" t="s">
        <v>24</v>
      </c>
      <c r="E168" s="20"/>
      <c r="F168" s="20" t="s">
        <v>41</v>
      </c>
      <c r="G168" s="56" t="s">
        <v>42</v>
      </c>
      <c r="H168" s="869"/>
      <c r="I168" s="317"/>
      <c r="J168" s="82" t="str">
        <f>IF(ISERROR(VLOOKUP(G168,[3]Object!Query_from_cayprod,2,FALSE)),"",VLOOKUP(G168,[3]Object!Query_from_cayprod,2,FALSE))</f>
        <v>GENERAL SUPPLIES</v>
      </c>
      <c r="K168" s="83"/>
      <c r="L168" s="164"/>
      <c r="M168" s="229"/>
      <c r="N168" s="9"/>
      <c r="O168" s="290"/>
      <c r="P168" s="291"/>
      <c r="Q168" s="291"/>
      <c r="R168" s="291"/>
      <c r="S168" s="291"/>
      <c r="T168" s="384" t="e">
        <f>IF('Non-Salary'!#REF!="","",#REF!&amp;" - "&amp;'Non-Salary'!#REF!)</f>
        <v>#REF!</v>
      </c>
      <c r="U168" s="385" t="e">
        <f>IF('Non-Salary'!#REF!="","",#REF!&amp;" - "&amp;'Non-Salary'!#REF!)</f>
        <v>#REF!</v>
      </c>
      <c r="V168" s="385" t="e">
        <f>IF('Non-Salary'!#REF!="","",#REF!&amp;" - "&amp;'Non-Salary'!#REF!)</f>
        <v>#REF!</v>
      </c>
      <c r="W168" s="385" t="e">
        <f>IF('Non-Salary'!#REF!="","",#REF!&amp;" - "&amp;'Non-Salary'!#REF!)</f>
        <v>#REF!</v>
      </c>
      <c r="X168" s="385" t="e">
        <f>IF('Non-Salary'!#REF!="","",#REF!&amp;" - "&amp;'Non-Salary'!#REF!)</f>
        <v>#REF!</v>
      </c>
      <c r="Y168" s="386" t="e">
        <f>IF('Non-Salary'!#REF!="","",#REF!&amp;" - "&amp;'Non-Salary'!#REF!)</f>
        <v>#REF!</v>
      </c>
      <c r="Z168" s="385" t="e">
        <f>IF('Non-Salary'!#REF!="","",#REF!&amp;" - "&amp;'Non-Salary'!#REF!)</f>
        <v>#REF!</v>
      </c>
      <c r="AA168" s="386" t="e">
        <f>IF('Non-Salary'!#REF!="","",#REF!&amp;" - "&amp;'Non-Salary'!#REF!)</f>
        <v>#REF!</v>
      </c>
      <c r="AB168" s="386" t="e">
        <f>IF('Non-Salary'!#REF!="","",#REF!&amp;" - "&amp;'Non-Salary'!#REF!)</f>
        <v>#REF!</v>
      </c>
      <c r="AC168" s="386" t="e">
        <f>IF('Non-Salary'!#REF!="","",#REF!&amp;" - "&amp;'Non-Salary'!#REF!)</f>
        <v>#REF!</v>
      </c>
      <c r="AD168" s="386" t="e">
        <f>IF('Non-Salary'!#REF!="","",#REF!&amp;" - "&amp;'Non-Salary'!#REF!)</f>
        <v>#REF!</v>
      </c>
      <c r="AE168" s="386" t="e">
        <f>IF('Non-Salary'!#REF!="","",#REF!&amp;" - "&amp;'Non-Salary'!#REF!)</f>
        <v>#REF!</v>
      </c>
      <c r="AF168" s="386" t="e">
        <f>IF('Non-Salary'!#REF!="","",#REF!&amp;" - "&amp;'Non-Salary'!#REF!)</f>
        <v>#REF!</v>
      </c>
      <c r="AG168" s="386" t="e">
        <f>IF('Non-Salary'!#REF!="","",#REF!&amp;" - "&amp;'Non-Salary'!#REF!)</f>
        <v>#REF!</v>
      </c>
      <c r="AH168" s="386" t="e">
        <f>IF('Non-Salary'!#REF!="","",#REF!&amp;" - "&amp;'Non-Salary'!#REF!)</f>
        <v>#REF!</v>
      </c>
      <c r="AI168" s="386" t="e">
        <f>IF('Non-Salary'!#REF!="","",#REF!&amp;" - "&amp;'Non-Salary'!#REF!)</f>
        <v>#REF!</v>
      </c>
      <c r="AJ168" s="386" t="e">
        <f>IF('Non-Salary'!#REF!="","",#REF!&amp;" - "&amp;'Non-Salary'!#REF!)</f>
        <v>#REF!</v>
      </c>
      <c r="AK168" s="386" t="e">
        <f>IF('Non-Salary'!#REF!="","",#REF!&amp;" - "&amp;'Non-Salary'!#REF!)</f>
        <v>#REF!</v>
      </c>
      <c r="AL168" s="385" t="e">
        <f>IF('Non-Salary'!#REF!="","",#REF!&amp;" - "&amp;'Non-Salary'!#REF!)</f>
        <v>#REF!</v>
      </c>
      <c r="AM168" s="386" t="e">
        <f>IF('Non-Salary'!#REF!="","",#REF!&amp;" - "&amp;'Non-Salary'!#REF!)</f>
        <v>#REF!</v>
      </c>
      <c r="AN168" s="386" t="e">
        <f>IF('Non-Salary'!#REF!="","",#REF!&amp;" - "&amp;'Non-Salary'!#REF!)</f>
        <v>#REF!</v>
      </c>
      <c r="AO168" s="386" t="e">
        <f>IF('Non-Salary'!#REF!="","",#REF!&amp;" - "&amp;'Non-Salary'!#REF!)</f>
        <v>#REF!</v>
      </c>
      <c r="AP168" s="386" t="e">
        <f>IF('Non-Salary'!#REF!="","",#REF!&amp;" - "&amp;'Non-Salary'!#REF!)</f>
        <v>#REF!</v>
      </c>
      <c r="AQ168" s="385" t="e">
        <f>IF('Non-Salary'!#REF!="","",#REF!&amp;" - "&amp;'Non-Salary'!#REF!)</f>
        <v>#REF!</v>
      </c>
      <c r="AR168" s="385" t="e">
        <f>IF('Non-Salary'!#REF!="","",#REF!&amp;" - "&amp;'Non-Salary'!#REF!)</f>
        <v>#REF!</v>
      </c>
      <c r="AS168" s="386" t="e">
        <f>IF('Non-Salary'!#REF!="","",#REF!&amp;" - "&amp;'Non-Salary'!#REF!)</f>
        <v>#REF!</v>
      </c>
      <c r="AT168" s="395" t="e">
        <f>IF('Non-Salary'!#REF!="","",#REF!&amp;" - "&amp;'Non-Salary'!#REF!)</f>
        <v>#REF!</v>
      </c>
      <c r="AU168" s="65"/>
      <c r="AV168" s="394" t="e">
        <f>IF('Non-Salary'!#REF!="","",#REF!&amp;" - "&amp;'Non-Salary'!#REF!)</f>
        <v>#REF!</v>
      </c>
      <c r="AW168" s="395" t="e">
        <f>IF('Non-Salary'!#REF!="","",#REF!&amp;" - "&amp;'Non-Salary'!#REF!)</f>
        <v>#REF!</v>
      </c>
    </row>
    <row r="169" spans="1:50" outlineLevel="1">
      <c r="A169" s="228"/>
      <c r="B169" s="19" t="e">
        <f>IF(OR(I169="",I169="HS"),'Non-Salary'!#REF!,Assumptions!#REF!)</f>
        <v>#REF!</v>
      </c>
      <c r="C169" s="19" t="s">
        <v>14</v>
      </c>
      <c r="D169" s="20" t="s">
        <v>24</v>
      </c>
      <c r="E169" s="20"/>
      <c r="F169" s="20" t="s">
        <v>41</v>
      </c>
      <c r="G169" s="56" t="s">
        <v>39</v>
      </c>
      <c r="H169" s="869"/>
      <c r="I169" s="317"/>
      <c r="J169" s="82" t="str">
        <f>IF(ISERROR(VLOOKUP(G169,[3]Object!Query_from_cayprod,2,FALSE)),"",VLOOKUP(G169,[3]Object!Query_from_cayprod,2,FALSE))</f>
        <v>COPYING</v>
      </c>
      <c r="K169" s="83"/>
      <c r="L169" s="164"/>
      <c r="M169" s="229"/>
      <c r="N169" s="9"/>
      <c r="O169" s="290"/>
      <c r="P169" s="291"/>
      <c r="Q169" s="291"/>
      <c r="R169" s="291"/>
      <c r="S169" s="291"/>
      <c r="T169" s="384" t="e">
        <f>IF('Non-Salary'!#REF!="","",#REF!&amp;" - "&amp;'Non-Salary'!#REF!)</f>
        <v>#REF!</v>
      </c>
      <c r="U169" s="385" t="e">
        <f>IF('Non-Salary'!#REF!="","",#REF!&amp;" - "&amp;'Non-Salary'!#REF!)</f>
        <v>#REF!</v>
      </c>
      <c r="V169" s="385" t="e">
        <f>IF('Non-Salary'!#REF!="","",#REF!&amp;" - "&amp;'Non-Salary'!#REF!)</f>
        <v>#REF!</v>
      </c>
      <c r="W169" s="385" t="e">
        <f>IF('Non-Salary'!#REF!="","",#REF!&amp;" - "&amp;'Non-Salary'!#REF!)</f>
        <v>#REF!</v>
      </c>
      <c r="X169" s="385" t="e">
        <f>IF('Non-Salary'!#REF!="","",#REF!&amp;" - "&amp;'Non-Salary'!#REF!)</f>
        <v>#REF!</v>
      </c>
      <c r="Y169" s="386" t="e">
        <f>IF('Non-Salary'!#REF!="","",#REF!&amp;" - "&amp;'Non-Salary'!#REF!)</f>
        <v>#REF!</v>
      </c>
      <c r="Z169" s="385" t="e">
        <f>IF('Non-Salary'!#REF!="","",#REF!&amp;" - "&amp;'Non-Salary'!#REF!)</f>
        <v>#REF!</v>
      </c>
      <c r="AA169" s="386" t="e">
        <f>IF('Non-Salary'!#REF!="","",#REF!&amp;" - "&amp;'Non-Salary'!#REF!)</f>
        <v>#REF!</v>
      </c>
      <c r="AB169" s="386" t="e">
        <f>IF('Non-Salary'!#REF!="","",#REF!&amp;" - "&amp;'Non-Salary'!#REF!)</f>
        <v>#REF!</v>
      </c>
      <c r="AC169" s="386" t="e">
        <f>IF('Non-Salary'!#REF!="","",#REF!&amp;" - "&amp;'Non-Salary'!#REF!)</f>
        <v>#REF!</v>
      </c>
      <c r="AD169" s="386" t="e">
        <f>IF('Non-Salary'!#REF!="","",#REF!&amp;" - "&amp;'Non-Salary'!#REF!)</f>
        <v>#REF!</v>
      </c>
      <c r="AE169" s="386" t="e">
        <f>IF('Non-Salary'!#REF!="","",#REF!&amp;" - "&amp;'Non-Salary'!#REF!)</f>
        <v>#REF!</v>
      </c>
      <c r="AF169" s="386" t="e">
        <f>IF('Non-Salary'!#REF!="","",#REF!&amp;" - "&amp;'Non-Salary'!#REF!)</f>
        <v>#REF!</v>
      </c>
      <c r="AG169" s="386" t="e">
        <f>IF('Non-Salary'!#REF!="","",#REF!&amp;" - "&amp;'Non-Salary'!#REF!)</f>
        <v>#REF!</v>
      </c>
      <c r="AH169" s="386" t="e">
        <f>IF('Non-Salary'!#REF!="","",#REF!&amp;" - "&amp;'Non-Salary'!#REF!)</f>
        <v>#REF!</v>
      </c>
      <c r="AI169" s="386" t="e">
        <f>IF('Non-Salary'!#REF!="","",#REF!&amp;" - "&amp;'Non-Salary'!#REF!)</f>
        <v>#REF!</v>
      </c>
      <c r="AJ169" s="386" t="e">
        <f>IF('Non-Salary'!#REF!="","",#REF!&amp;" - "&amp;'Non-Salary'!#REF!)</f>
        <v>#REF!</v>
      </c>
      <c r="AK169" s="386" t="e">
        <f>IF('Non-Salary'!#REF!="","",#REF!&amp;" - "&amp;'Non-Salary'!#REF!)</f>
        <v>#REF!</v>
      </c>
      <c r="AL169" s="385" t="e">
        <f>IF('Non-Salary'!#REF!="","",#REF!&amp;" - "&amp;'Non-Salary'!#REF!)</f>
        <v>#REF!</v>
      </c>
      <c r="AM169" s="386" t="e">
        <f>IF('Non-Salary'!#REF!="","",#REF!&amp;" - "&amp;'Non-Salary'!#REF!)</f>
        <v>#REF!</v>
      </c>
      <c r="AN169" s="386" t="e">
        <f>IF('Non-Salary'!#REF!="","",#REF!&amp;" - "&amp;'Non-Salary'!#REF!)</f>
        <v>#REF!</v>
      </c>
      <c r="AO169" s="386" t="e">
        <f>IF('Non-Salary'!#REF!="","",#REF!&amp;" - "&amp;'Non-Salary'!#REF!)</f>
        <v>#REF!</v>
      </c>
      <c r="AP169" s="386" t="e">
        <f>IF('Non-Salary'!#REF!="","",#REF!&amp;" - "&amp;'Non-Salary'!#REF!)</f>
        <v>#REF!</v>
      </c>
      <c r="AQ169" s="385" t="e">
        <f>IF('Non-Salary'!#REF!="","",#REF!&amp;" - "&amp;'Non-Salary'!#REF!)</f>
        <v>#REF!</v>
      </c>
      <c r="AR169" s="385" t="e">
        <f>IF('Non-Salary'!#REF!="","",#REF!&amp;" - "&amp;'Non-Salary'!#REF!)</f>
        <v>#REF!</v>
      </c>
      <c r="AS169" s="386" t="e">
        <f>IF('Non-Salary'!#REF!="","",#REF!&amp;" - "&amp;'Non-Salary'!#REF!)</f>
        <v>#REF!</v>
      </c>
      <c r="AT169" s="395" t="e">
        <f>IF('Non-Salary'!#REF!="","",#REF!&amp;" - "&amp;'Non-Salary'!#REF!)</f>
        <v>#REF!</v>
      </c>
      <c r="AU169" s="65"/>
      <c r="AV169" s="394" t="e">
        <f>IF('Non-Salary'!#REF!="","",#REF!&amp;" - "&amp;'Non-Salary'!#REF!)</f>
        <v>#REF!</v>
      </c>
      <c r="AW169" s="395" t="e">
        <f>IF('Non-Salary'!#REF!="","",#REF!&amp;" - "&amp;'Non-Salary'!#REF!)</f>
        <v>#REF!</v>
      </c>
    </row>
    <row r="170" spans="1:50" outlineLevel="1">
      <c r="A170" s="228"/>
      <c r="B170" s="19" t="e">
        <f>IF(OR(I170="",I170="HS"),'Non-Salary'!#REF!,Assumptions!#REF!)</f>
        <v>#REF!</v>
      </c>
      <c r="C170" s="19" t="s">
        <v>14</v>
      </c>
      <c r="D170" s="20" t="s">
        <v>24</v>
      </c>
      <c r="E170" s="20"/>
      <c r="F170" s="20" t="s">
        <v>41</v>
      </c>
      <c r="G170" s="56" t="s">
        <v>45</v>
      </c>
      <c r="H170" s="869"/>
      <c r="I170" s="317"/>
      <c r="J170" s="82" t="str">
        <f>IF(ISERROR(VLOOKUP(G170,[3]Object!Query_from_cayprod,2,FALSE)),"",VLOOKUP(G170,[3]Object!Query_from_cayprod,2,FALSE))</f>
        <v>BOOKS AND PERIODICALS</v>
      </c>
      <c r="K170" s="83"/>
      <c r="L170" s="164"/>
      <c r="M170" s="229"/>
      <c r="N170" s="9"/>
      <c r="O170" s="290"/>
      <c r="P170" s="291"/>
      <c r="Q170" s="291"/>
      <c r="R170" s="291"/>
      <c r="S170" s="291"/>
      <c r="T170" s="384" t="e">
        <f>IF('Non-Salary'!#REF!="","",#REF!&amp;" - "&amp;'Non-Salary'!#REF!)</f>
        <v>#REF!</v>
      </c>
      <c r="U170" s="385" t="e">
        <f>IF('Non-Salary'!#REF!="","",#REF!&amp;" - "&amp;'Non-Salary'!#REF!)</f>
        <v>#REF!</v>
      </c>
      <c r="V170" s="385" t="e">
        <f>IF('Non-Salary'!#REF!="","",#REF!&amp;" - "&amp;'Non-Salary'!#REF!)</f>
        <v>#REF!</v>
      </c>
      <c r="W170" s="385" t="e">
        <f>IF('Non-Salary'!#REF!="","",#REF!&amp;" - "&amp;'Non-Salary'!#REF!)</f>
        <v>#REF!</v>
      </c>
      <c r="X170" s="385" t="e">
        <f>IF('Non-Salary'!#REF!="","",#REF!&amp;" - "&amp;'Non-Salary'!#REF!)</f>
        <v>#REF!</v>
      </c>
      <c r="Y170" s="386" t="e">
        <f>IF('Non-Salary'!#REF!="","",#REF!&amp;" - "&amp;'Non-Salary'!#REF!)</f>
        <v>#REF!</v>
      </c>
      <c r="Z170" s="385" t="e">
        <f>IF('Non-Salary'!#REF!="","",#REF!&amp;" - "&amp;'Non-Salary'!#REF!)</f>
        <v>#REF!</v>
      </c>
      <c r="AA170" s="386" t="e">
        <f>IF('Non-Salary'!#REF!="","",#REF!&amp;" - "&amp;'Non-Salary'!#REF!)</f>
        <v>#REF!</v>
      </c>
      <c r="AB170" s="386" t="e">
        <f>IF('Non-Salary'!#REF!="","",#REF!&amp;" - "&amp;'Non-Salary'!#REF!)</f>
        <v>#REF!</v>
      </c>
      <c r="AC170" s="386" t="e">
        <f>IF('Non-Salary'!#REF!="","",#REF!&amp;" - "&amp;'Non-Salary'!#REF!)</f>
        <v>#REF!</v>
      </c>
      <c r="AD170" s="386" t="e">
        <f>IF('Non-Salary'!#REF!="","",#REF!&amp;" - "&amp;'Non-Salary'!#REF!)</f>
        <v>#REF!</v>
      </c>
      <c r="AE170" s="386" t="e">
        <f>IF('Non-Salary'!#REF!="","",#REF!&amp;" - "&amp;'Non-Salary'!#REF!)</f>
        <v>#REF!</v>
      </c>
      <c r="AF170" s="386" t="e">
        <f>IF('Non-Salary'!#REF!="","",#REF!&amp;" - "&amp;'Non-Salary'!#REF!)</f>
        <v>#REF!</v>
      </c>
      <c r="AG170" s="386" t="e">
        <f>IF('Non-Salary'!#REF!="","",#REF!&amp;" - "&amp;'Non-Salary'!#REF!)</f>
        <v>#REF!</v>
      </c>
      <c r="AH170" s="386" t="e">
        <f>IF('Non-Salary'!#REF!="","",#REF!&amp;" - "&amp;'Non-Salary'!#REF!)</f>
        <v>#REF!</v>
      </c>
      <c r="AI170" s="386" t="e">
        <f>IF('Non-Salary'!#REF!="","",#REF!&amp;" - "&amp;'Non-Salary'!#REF!)</f>
        <v>#REF!</v>
      </c>
      <c r="AJ170" s="386" t="e">
        <f>IF('Non-Salary'!#REF!="","",#REF!&amp;" - "&amp;'Non-Salary'!#REF!)</f>
        <v>#REF!</v>
      </c>
      <c r="AK170" s="386" t="e">
        <f>IF('Non-Salary'!#REF!="","",#REF!&amp;" - "&amp;'Non-Salary'!#REF!)</f>
        <v>#REF!</v>
      </c>
      <c r="AL170" s="385" t="e">
        <f>IF('Non-Salary'!#REF!="","",#REF!&amp;" - "&amp;'Non-Salary'!#REF!)</f>
        <v>#REF!</v>
      </c>
      <c r="AM170" s="386" t="e">
        <f>IF('Non-Salary'!#REF!="","",#REF!&amp;" - "&amp;'Non-Salary'!#REF!)</f>
        <v>#REF!</v>
      </c>
      <c r="AN170" s="386" t="e">
        <f>IF('Non-Salary'!#REF!="","",#REF!&amp;" - "&amp;'Non-Salary'!#REF!)</f>
        <v>#REF!</v>
      </c>
      <c r="AO170" s="386" t="e">
        <f>IF('Non-Salary'!#REF!="","",#REF!&amp;" - "&amp;'Non-Salary'!#REF!)</f>
        <v>#REF!</v>
      </c>
      <c r="AP170" s="386" t="e">
        <f>IF('Non-Salary'!#REF!="","",#REF!&amp;" - "&amp;'Non-Salary'!#REF!)</f>
        <v>#REF!</v>
      </c>
      <c r="AQ170" s="385" t="e">
        <f>IF('Non-Salary'!#REF!="","",#REF!&amp;" - "&amp;'Non-Salary'!#REF!)</f>
        <v>#REF!</v>
      </c>
      <c r="AR170" s="385" t="e">
        <f>IF('Non-Salary'!#REF!="","",#REF!&amp;" - "&amp;'Non-Salary'!#REF!)</f>
        <v>#REF!</v>
      </c>
      <c r="AS170" s="386" t="e">
        <f>IF('Non-Salary'!#REF!="","",#REF!&amp;" - "&amp;'Non-Salary'!#REF!)</f>
        <v>#REF!</v>
      </c>
      <c r="AT170" s="395" t="e">
        <f>IF('Non-Salary'!#REF!="","",#REF!&amp;" - "&amp;'Non-Salary'!#REF!)</f>
        <v>#REF!</v>
      </c>
      <c r="AU170" s="65"/>
      <c r="AV170" s="394" t="e">
        <f>IF('Non-Salary'!#REF!="","",#REF!&amp;" - "&amp;'Non-Salary'!#REF!)</f>
        <v>#REF!</v>
      </c>
      <c r="AW170" s="395" t="e">
        <f>IF('Non-Salary'!#REF!="","",#REF!&amp;" - "&amp;'Non-Salary'!#REF!)</f>
        <v>#REF!</v>
      </c>
    </row>
    <row r="171" spans="1:50" outlineLevel="1">
      <c r="A171" s="228"/>
      <c r="B171" s="19" t="e">
        <f>IF(OR(I171="",I171="HS"),'Non-Salary'!#REF!,Assumptions!#REF!)</f>
        <v>#REF!</v>
      </c>
      <c r="C171" s="19" t="s">
        <v>14</v>
      </c>
      <c r="D171" s="20" t="s">
        <v>24</v>
      </c>
      <c r="E171" s="20"/>
      <c r="F171" s="20" t="s">
        <v>41</v>
      </c>
      <c r="G171" s="56" t="s">
        <v>155</v>
      </c>
      <c r="H171" s="869"/>
      <c r="I171" s="317"/>
      <c r="J171" s="82" t="str">
        <f>IF(ISERROR(VLOOKUP(G171,[3]Object!Query_from_cayprod,2,FALSE)),"",VLOOKUP(G171,[3]Object!Query_from_cayprod,2,FALSE))</f>
        <v>OTHER SUPPLIES</v>
      </c>
      <c r="K171" s="83"/>
      <c r="L171" s="164"/>
      <c r="M171" s="229"/>
      <c r="N171" s="9"/>
      <c r="O171" s="290"/>
      <c r="P171" s="291"/>
      <c r="Q171" s="291"/>
      <c r="R171" s="291"/>
      <c r="S171" s="291"/>
      <c r="T171" s="384" t="e">
        <f>IF('Non-Salary'!#REF!="","",#REF!&amp;" - "&amp;'Non-Salary'!#REF!)</f>
        <v>#REF!</v>
      </c>
      <c r="U171" s="385" t="e">
        <f>IF('Non-Salary'!#REF!="","",#REF!&amp;" - "&amp;'Non-Salary'!#REF!)</f>
        <v>#REF!</v>
      </c>
      <c r="V171" s="385" t="e">
        <f>IF('Non-Salary'!#REF!="","",#REF!&amp;" - "&amp;'Non-Salary'!#REF!)</f>
        <v>#REF!</v>
      </c>
      <c r="W171" s="385" t="e">
        <f>IF('Non-Salary'!#REF!="","",#REF!&amp;" - "&amp;'Non-Salary'!#REF!)</f>
        <v>#REF!</v>
      </c>
      <c r="X171" s="385" t="e">
        <f>IF('Non-Salary'!#REF!="","",#REF!&amp;" - "&amp;'Non-Salary'!#REF!)</f>
        <v>#REF!</v>
      </c>
      <c r="Y171" s="386" t="e">
        <f>IF('Non-Salary'!#REF!="","",#REF!&amp;" - "&amp;'Non-Salary'!#REF!)</f>
        <v>#REF!</v>
      </c>
      <c r="Z171" s="385" t="e">
        <f>IF('Non-Salary'!#REF!="","",#REF!&amp;" - "&amp;'Non-Salary'!#REF!)</f>
        <v>#REF!</v>
      </c>
      <c r="AA171" s="386" t="e">
        <f>IF('Non-Salary'!#REF!="","",#REF!&amp;" - "&amp;'Non-Salary'!#REF!)</f>
        <v>#REF!</v>
      </c>
      <c r="AB171" s="386" t="e">
        <f>IF('Non-Salary'!#REF!="","",#REF!&amp;" - "&amp;'Non-Salary'!#REF!)</f>
        <v>#REF!</v>
      </c>
      <c r="AC171" s="386" t="e">
        <f>IF('Non-Salary'!#REF!="","",#REF!&amp;" - "&amp;'Non-Salary'!#REF!)</f>
        <v>#REF!</v>
      </c>
      <c r="AD171" s="386" t="e">
        <f>IF('Non-Salary'!#REF!="","",#REF!&amp;" - "&amp;'Non-Salary'!#REF!)</f>
        <v>#REF!</v>
      </c>
      <c r="AE171" s="386" t="e">
        <f>IF('Non-Salary'!#REF!="","",#REF!&amp;" - "&amp;'Non-Salary'!#REF!)</f>
        <v>#REF!</v>
      </c>
      <c r="AF171" s="386" t="e">
        <f>IF('Non-Salary'!#REF!="","",#REF!&amp;" - "&amp;'Non-Salary'!#REF!)</f>
        <v>#REF!</v>
      </c>
      <c r="AG171" s="386" t="e">
        <f>IF('Non-Salary'!#REF!="","",#REF!&amp;" - "&amp;'Non-Salary'!#REF!)</f>
        <v>#REF!</v>
      </c>
      <c r="AH171" s="386" t="e">
        <f>IF('Non-Salary'!#REF!="","",#REF!&amp;" - "&amp;'Non-Salary'!#REF!)</f>
        <v>#REF!</v>
      </c>
      <c r="AI171" s="386" t="e">
        <f>IF('Non-Salary'!#REF!="","",#REF!&amp;" - "&amp;'Non-Salary'!#REF!)</f>
        <v>#REF!</v>
      </c>
      <c r="AJ171" s="386" t="e">
        <f>IF('Non-Salary'!#REF!="","",#REF!&amp;" - "&amp;'Non-Salary'!#REF!)</f>
        <v>#REF!</v>
      </c>
      <c r="AK171" s="386" t="e">
        <f>IF('Non-Salary'!#REF!="","",#REF!&amp;" - "&amp;'Non-Salary'!#REF!)</f>
        <v>#REF!</v>
      </c>
      <c r="AL171" s="385" t="e">
        <f>IF('Non-Salary'!#REF!="","",#REF!&amp;" - "&amp;'Non-Salary'!#REF!)</f>
        <v>#REF!</v>
      </c>
      <c r="AM171" s="386" t="e">
        <f>IF('Non-Salary'!#REF!="","",#REF!&amp;" - "&amp;'Non-Salary'!#REF!)</f>
        <v>#REF!</v>
      </c>
      <c r="AN171" s="386" t="e">
        <f>IF('Non-Salary'!#REF!="","",#REF!&amp;" - "&amp;'Non-Salary'!#REF!)</f>
        <v>#REF!</v>
      </c>
      <c r="AO171" s="386" t="e">
        <f>IF('Non-Salary'!#REF!="","",#REF!&amp;" - "&amp;'Non-Salary'!#REF!)</f>
        <v>#REF!</v>
      </c>
      <c r="AP171" s="386" t="e">
        <f>IF('Non-Salary'!#REF!="","",#REF!&amp;" - "&amp;'Non-Salary'!#REF!)</f>
        <v>#REF!</v>
      </c>
      <c r="AQ171" s="385" t="e">
        <f>IF('Non-Salary'!#REF!="","",#REF!&amp;" - "&amp;'Non-Salary'!#REF!)</f>
        <v>#REF!</v>
      </c>
      <c r="AR171" s="385" t="e">
        <f>IF('Non-Salary'!#REF!="","",#REF!&amp;" - "&amp;'Non-Salary'!#REF!)</f>
        <v>#REF!</v>
      </c>
      <c r="AS171" s="386" t="e">
        <f>IF('Non-Salary'!#REF!="","",#REF!&amp;" - "&amp;'Non-Salary'!#REF!)</f>
        <v>#REF!</v>
      </c>
      <c r="AT171" s="395" t="e">
        <f>IF('Non-Salary'!#REF!="","",#REF!&amp;" - "&amp;'Non-Salary'!#REF!)</f>
        <v>#REF!</v>
      </c>
      <c r="AU171" s="65"/>
      <c r="AV171" s="394" t="e">
        <f>IF('Non-Salary'!#REF!="","",#REF!&amp;" - "&amp;'Non-Salary'!#REF!)</f>
        <v>#REF!</v>
      </c>
      <c r="AW171" s="395" t="e">
        <f>IF('Non-Salary'!#REF!="","",#REF!&amp;" - "&amp;'Non-Salary'!#REF!)</f>
        <v>#REF!</v>
      </c>
    </row>
    <row r="172" spans="1:50" ht="13.5" outlineLevel="1" thickBot="1">
      <c r="A172" s="228"/>
      <c r="B172" s="19" t="e">
        <f>IF(OR(I172="",I172="HS"),'Non-Salary'!#REF!,Assumptions!#REF!)</f>
        <v>#REF!</v>
      </c>
      <c r="C172" s="19" t="s">
        <v>14</v>
      </c>
      <c r="D172" s="20" t="s">
        <v>24</v>
      </c>
      <c r="E172" s="20"/>
      <c r="F172" s="20" t="s">
        <v>41</v>
      </c>
      <c r="G172" s="56" t="s">
        <v>161</v>
      </c>
      <c r="H172" s="869"/>
      <c r="I172" s="322"/>
      <c r="J172" s="82" t="str">
        <f>IF(ISERROR(VLOOKUP(G172,[3]Object!Query_from_cayprod,2,FALSE)),"",VLOOKUP(G172,[3]Object!Query_from_cayprod,2,FALSE))</f>
        <v>DUES AND FEES</v>
      </c>
      <c r="K172" s="83"/>
      <c r="L172" s="164"/>
      <c r="M172" s="229"/>
      <c r="N172" s="9"/>
      <c r="O172" s="290"/>
      <c r="P172" s="291"/>
      <c r="Q172" s="291"/>
      <c r="R172" s="291"/>
      <c r="S172" s="291"/>
      <c r="T172" s="384" t="e">
        <f>IF('Non-Salary'!#REF!="","",#REF!&amp;" - "&amp;'Non-Salary'!#REF!)</f>
        <v>#REF!</v>
      </c>
      <c r="U172" s="385" t="e">
        <f>IF('Non-Salary'!#REF!="","",#REF!&amp;" - "&amp;'Non-Salary'!#REF!)</f>
        <v>#REF!</v>
      </c>
      <c r="V172" s="385" t="e">
        <f>IF('Non-Salary'!#REF!="","",#REF!&amp;" - "&amp;'Non-Salary'!#REF!)</f>
        <v>#REF!</v>
      </c>
      <c r="W172" s="385" t="e">
        <f>IF('Non-Salary'!#REF!="","",#REF!&amp;" - "&amp;'Non-Salary'!#REF!)</f>
        <v>#REF!</v>
      </c>
      <c r="X172" s="385" t="e">
        <f>IF('Non-Salary'!#REF!="","",#REF!&amp;" - "&amp;'Non-Salary'!#REF!)</f>
        <v>#REF!</v>
      </c>
      <c r="Y172" s="386" t="e">
        <f>IF('Non-Salary'!#REF!="","",#REF!&amp;" - "&amp;'Non-Salary'!#REF!)</f>
        <v>#REF!</v>
      </c>
      <c r="Z172" s="385" t="e">
        <f>IF('Non-Salary'!#REF!="","",#REF!&amp;" - "&amp;'Non-Salary'!#REF!)</f>
        <v>#REF!</v>
      </c>
      <c r="AA172" s="386" t="e">
        <f>IF('Non-Salary'!#REF!="","",#REF!&amp;" - "&amp;'Non-Salary'!#REF!)</f>
        <v>#REF!</v>
      </c>
      <c r="AB172" s="386" t="e">
        <f>IF('Non-Salary'!#REF!="","",#REF!&amp;" - "&amp;'Non-Salary'!#REF!)</f>
        <v>#REF!</v>
      </c>
      <c r="AC172" s="386" t="e">
        <f>IF('Non-Salary'!#REF!="","",#REF!&amp;" - "&amp;'Non-Salary'!#REF!)</f>
        <v>#REF!</v>
      </c>
      <c r="AD172" s="386" t="e">
        <f>IF('Non-Salary'!#REF!="","",#REF!&amp;" - "&amp;'Non-Salary'!#REF!)</f>
        <v>#REF!</v>
      </c>
      <c r="AE172" s="386" t="e">
        <f>IF('Non-Salary'!#REF!="","",#REF!&amp;" - "&amp;'Non-Salary'!#REF!)</f>
        <v>#REF!</v>
      </c>
      <c r="AF172" s="386" t="e">
        <f>IF('Non-Salary'!#REF!="","",#REF!&amp;" - "&amp;'Non-Salary'!#REF!)</f>
        <v>#REF!</v>
      </c>
      <c r="AG172" s="386" t="e">
        <f>IF('Non-Salary'!#REF!="","",#REF!&amp;" - "&amp;'Non-Salary'!#REF!)</f>
        <v>#REF!</v>
      </c>
      <c r="AH172" s="386" t="e">
        <f>IF('Non-Salary'!#REF!="","",#REF!&amp;" - "&amp;'Non-Salary'!#REF!)</f>
        <v>#REF!</v>
      </c>
      <c r="AI172" s="386" t="e">
        <f>IF('Non-Salary'!#REF!="","",#REF!&amp;" - "&amp;'Non-Salary'!#REF!)</f>
        <v>#REF!</v>
      </c>
      <c r="AJ172" s="386" t="e">
        <f>IF('Non-Salary'!#REF!="","",#REF!&amp;" - "&amp;'Non-Salary'!#REF!)</f>
        <v>#REF!</v>
      </c>
      <c r="AK172" s="386" t="e">
        <f>IF('Non-Salary'!#REF!="","",#REF!&amp;" - "&amp;'Non-Salary'!#REF!)</f>
        <v>#REF!</v>
      </c>
      <c r="AL172" s="385" t="e">
        <f>IF('Non-Salary'!#REF!="","",#REF!&amp;" - "&amp;'Non-Salary'!#REF!)</f>
        <v>#REF!</v>
      </c>
      <c r="AM172" s="386" t="e">
        <f>IF('Non-Salary'!#REF!="","",#REF!&amp;" - "&amp;'Non-Salary'!#REF!)</f>
        <v>#REF!</v>
      </c>
      <c r="AN172" s="386" t="e">
        <f>IF('Non-Salary'!#REF!="","",#REF!&amp;" - "&amp;'Non-Salary'!#REF!)</f>
        <v>#REF!</v>
      </c>
      <c r="AO172" s="386" t="e">
        <f>IF('Non-Salary'!#REF!="","",#REF!&amp;" - "&amp;'Non-Salary'!#REF!)</f>
        <v>#REF!</v>
      </c>
      <c r="AP172" s="386" t="e">
        <f>IF('Non-Salary'!#REF!="","",#REF!&amp;" - "&amp;'Non-Salary'!#REF!)</f>
        <v>#REF!</v>
      </c>
      <c r="AQ172" s="385" t="e">
        <f>IF('Non-Salary'!#REF!="","",#REF!&amp;" - "&amp;'Non-Salary'!#REF!)</f>
        <v>#REF!</v>
      </c>
      <c r="AR172" s="385" t="e">
        <f>IF('Non-Salary'!#REF!="","",#REF!&amp;" - "&amp;'Non-Salary'!#REF!)</f>
        <v>#REF!</v>
      </c>
      <c r="AS172" s="386" t="e">
        <f>IF('Non-Salary'!#REF!="","",#REF!&amp;" - "&amp;'Non-Salary'!#REF!)</f>
        <v>#REF!</v>
      </c>
      <c r="AT172" s="395" t="e">
        <f>IF('Non-Salary'!#REF!="","",#REF!&amp;" - "&amp;'Non-Salary'!#REF!)</f>
        <v>#REF!</v>
      </c>
      <c r="AU172" s="65"/>
      <c r="AV172" s="394" t="e">
        <f>IF('Non-Salary'!#REF!="","",#REF!&amp;" - "&amp;'Non-Salary'!#REF!)</f>
        <v>#REF!</v>
      </c>
      <c r="AW172" s="395" t="e">
        <f>IF('Non-Salary'!#REF!="","",#REF!&amp;" - "&amp;'Non-Salary'!#REF!)</f>
        <v>#REF!</v>
      </c>
    </row>
    <row r="173" spans="1:50" ht="13.5" thickBot="1">
      <c r="A173" s="228"/>
      <c r="B173" s="19" t="e">
        <f>IF(OR(I173="",I173="HS"),'Non-Salary'!#REF!,Assumptions!#REF!)</f>
        <v>#REF!</v>
      </c>
      <c r="C173" s="19"/>
      <c r="D173" s="20"/>
      <c r="E173" s="20"/>
      <c r="F173" s="20"/>
      <c r="G173" s="56"/>
      <c r="H173" s="869"/>
      <c r="I173" s="348"/>
      <c r="J173" s="107" t="s">
        <v>948</v>
      </c>
      <c r="K173" s="74"/>
      <c r="L173" s="164"/>
      <c r="M173" s="229"/>
      <c r="N173" s="9"/>
      <c r="O173" s="290"/>
      <c r="P173" s="291"/>
      <c r="Q173" s="291"/>
      <c r="R173" s="291"/>
      <c r="S173" s="291"/>
      <c r="T173" s="355"/>
      <c r="U173" s="356"/>
      <c r="V173" s="356"/>
      <c r="W173" s="356"/>
      <c r="X173" s="356"/>
      <c r="Y173" s="356"/>
      <c r="Z173" s="356"/>
      <c r="AA173" s="356"/>
      <c r="AB173" s="356"/>
      <c r="AC173" s="356"/>
      <c r="AD173" s="356"/>
      <c r="AE173" s="356"/>
      <c r="AF173" s="356"/>
      <c r="AG173" s="356"/>
      <c r="AH173" s="356"/>
      <c r="AI173" s="356"/>
      <c r="AJ173" s="356"/>
      <c r="AK173" s="356"/>
      <c r="AL173" s="356"/>
      <c r="AM173" s="356"/>
      <c r="AN173" s="356"/>
      <c r="AO173" s="356"/>
      <c r="AP173" s="356"/>
      <c r="AQ173" s="356"/>
      <c r="AR173" s="356"/>
      <c r="AS173" s="356"/>
      <c r="AT173" s="357"/>
      <c r="AU173" s="65"/>
      <c r="AV173" s="358"/>
      <c r="AW173" s="357"/>
      <c r="AX173" s="21"/>
    </row>
    <row r="174" spans="1:50">
      <c r="A174" s="228"/>
      <c r="B174" s="19" t="e">
        <f>IF(OR(I174="",I174="HS"),'Non-Salary'!#REF!,Assumptions!#REF!)</f>
        <v>#REF!</v>
      </c>
      <c r="C174" s="19" t="s">
        <v>14</v>
      </c>
      <c r="D174" s="20" t="s">
        <v>24</v>
      </c>
      <c r="E174" s="20"/>
      <c r="F174" s="20" t="s">
        <v>41</v>
      </c>
      <c r="G174" s="56" t="str">
        <f>IF(J174="","",VLOOKUP(J174,#REF!,2,FALSE))</f>
        <v/>
      </c>
      <c r="H174" s="869"/>
      <c r="I174" s="316"/>
      <c r="J174" s="373"/>
      <c r="K174" s="374"/>
      <c r="L174" s="164"/>
      <c r="M174" s="229"/>
      <c r="N174" s="9"/>
      <c r="O174" s="290"/>
      <c r="P174" s="291"/>
      <c r="Q174" s="291"/>
      <c r="R174" s="291"/>
      <c r="S174" s="291"/>
      <c r="T174" s="384" t="e">
        <f>IF('Non-Salary'!#REF!="","",#REF!&amp;" - "&amp;'Non-Salary'!#REF!)</f>
        <v>#REF!</v>
      </c>
      <c r="U174" s="385" t="e">
        <f>IF('Non-Salary'!#REF!="","",#REF!&amp;" - "&amp;'Non-Salary'!#REF!)</f>
        <v>#REF!</v>
      </c>
      <c r="V174" s="385" t="e">
        <f>IF('Non-Salary'!#REF!="","",#REF!&amp;" - "&amp;'Non-Salary'!#REF!)</f>
        <v>#REF!</v>
      </c>
      <c r="W174" s="385" t="e">
        <f>IF('Non-Salary'!#REF!="","",#REF!&amp;" - "&amp;'Non-Salary'!#REF!)</f>
        <v>#REF!</v>
      </c>
      <c r="X174" s="385" t="e">
        <f>IF('Non-Salary'!#REF!="","",#REF!&amp;" - "&amp;'Non-Salary'!#REF!)</f>
        <v>#REF!</v>
      </c>
      <c r="Y174" s="386" t="e">
        <f>IF('Non-Salary'!#REF!="","",#REF!&amp;" - "&amp;'Non-Salary'!#REF!)</f>
        <v>#REF!</v>
      </c>
      <c r="Z174" s="385" t="e">
        <f>IF('Non-Salary'!#REF!="","",#REF!&amp;" - "&amp;'Non-Salary'!#REF!)</f>
        <v>#REF!</v>
      </c>
      <c r="AA174" s="386" t="e">
        <f>IF('Non-Salary'!#REF!="","",#REF!&amp;" - "&amp;'Non-Salary'!#REF!)</f>
        <v>#REF!</v>
      </c>
      <c r="AB174" s="386" t="e">
        <f>IF('Non-Salary'!#REF!="","",#REF!&amp;" - "&amp;'Non-Salary'!#REF!)</f>
        <v>#REF!</v>
      </c>
      <c r="AC174" s="386" t="e">
        <f>IF('Non-Salary'!#REF!="","",#REF!&amp;" - "&amp;'Non-Salary'!#REF!)</f>
        <v>#REF!</v>
      </c>
      <c r="AD174" s="386" t="e">
        <f>IF('Non-Salary'!#REF!="","",#REF!&amp;" - "&amp;'Non-Salary'!#REF!)</f>
        <v>#REF!</v>
      </c>
      <c r="AE174" s="386" t="e">
        <f>IF('Non-Salary'!#REF!="","",#REF!&amp;" - "&amp;'Non-Salary'!#REF!)</f>
        <v>#REF!</v>
      </c>
      <c r="AF174" s="386" t="e">
        <f>IF('Non-Salary'!#REF!="","",#REF!&amp;" - "&amp;'Non-Salary'!#REF!)</f>
        <v>#REF!</v>
      </c>
      <c r="AG174" s="386" t="e">
        <f>IF('Non-Salary'!#REF!="","",#REF!&amp;" - "&amp;'Non-Salary'!#REF!)</f>
        <v>#REF!</v>
      </c>
      <c r="AH174" s="386" t="e">
        <f>IF('Non-Salary'!#REF!="","",#REF!&amp;" - "&amp;'Non-Salary'!#REF!)</f>
        <v>#REF!</v>
      </c>
      <c r="AI174" s="386" t="e">
        <f>IF('Non-Salary'!#REF!="","",#REF!&amp;" - "&amp;'Non-Salary'!#REF!)</f>
        <v>#REF!</v>
      </c>
      <c r="AJ174" s="386" t="e">
        <f>IF('Non-Salary'!#REF!="","",#REF!&amp;" - "&amp;'Non-Salary'!#REF!)</f>
        <v>#REF!</v>
      </c>
      <c r="AK174" s="386" t="e">
        <f>IF('Non-Salary'!#REF!="","",#REF!&amp;" - "&amp;'Non-Salary'!#REF!)</f>
        <v>#REF!</v>
      </c>
      <c r="AL174" s="385" t="e">
        <f>IF('Non-Salary'!#REF!="","",#REF!&amp;" - "&amp;'Non-Salary'!#REF!)</f>
        <v>#REF!</v>
      </c>
      <c r="AM174" s="386" t="e">
        <f>IF('Non-Salary'!#REF!="","",#REF!&amp;" - "&amp;'Non-Salary'!#REF!)</f>
        <v>#REF!</v>
      </c>
      <c r="AN174" s="386" t="e">
        <f>IF('Non-Salary'!#REF!="","",#REF!&amp;" - "&amp;'Non-Salary'!#REF!)</f>
        <v>#REF!</v>
      </c>
      <c r="AO174" s="386" t="e">
        <f>IF('Non-Salary'!#REF!="","",#REF!&amp;" - "&amp;'Non-Salary'!#REF!)</f>
        <v>#REF!</v>
      </c>
      <c r="AP174" s="386" t="e">
        <f>IF('Non-Salary'!#REF!="","",#REF!&amp;" - "&amp;'Non-Salary'!#REF!)</f>
        <v>#REF!</v>
      </c>
      <c r="AQ174" s="385" t="e">
        <f>IF('Non-Salary'!#REF!="","",#REF!&amp;" - "&amp;'Non-Salary'!#REF!)</f>
        <v>#REF!</v>
      </c>
      <c r="AR174" s="385" t="e">
        <f>IF('Non-Salary'!#REF!="","",#REF!&amp;" - "&amp;'Non-Salary'!#REF!)</f>
        <v>#REF!</v>
      </c>
      <c r="AS174" s="386" t="e">
        <f>IF('Non-Salary'!#REF!="","",#REF!&amp;" - "&amp;'Non-Salary'!#REF!)</f>
        <v>#REF!</v>
      </c>
      <c r="AT174" s="395" t="e">
        <f>IF('Non-Salary'!#REF!="","",#REF!&amp;" - "&amp;'Non-Salary'!#REF!)</f>
        <v>#REF!</v>
      </c>
      <c r="AU174" s="65"/>
      <c r="AV174" s="394" t="e">
        <f>IF('Non-Salary'!#REF!="","",#REF!&amp;" - "&amp;'Non-Salary'!#REF!)</f>
        <v>#REF!</v>
      </c>
      <c r="AW174" s="395" t="e">
        <f>IF('Non-Salary'!#REF!="","",#REF!&amp;" - "&amp;'Non-Salary'!#REF!)</f>
        <v>#REF!</v>
      </c>
    </row>
    <row r="175" spans="1:50">
      <c r="A175" s="228"/>
      <c r="B175" s="19" t="e">
        <f>IF(OR(I175="",I175="HS"),'Non-Salary'!#REF!,Assumptions!#REF!)</f>
        <v>#REF!</v>
      </c>
      <c r="C175" s="19" t="s">
        <v>14</v>
      </c>
      <c r="D175" s="20" t="s">
        <v>24</v>
      </c>
      <c r="E175" s="20"/>
      <c r="F175" s="20" t="s">
        <v>41</v>
      </c>
      <c r="G175" s="56" t="str">
        <f>IF(J175="","",VLOOKUP(J175,#REF!,2,FALSE))</f>
        <v/>
      </c>
      <c r="H175" s="869"/>
      <c r="I175" s="317"/>
      <c r="J175" s="373"/>
      <c r="K175" s="374"/>
      <c r="L175" s="164"/>
      <c r="M175" s="229"/>
      <c r="N175" s="9"/>
      <c r="O175" s="290"/>
      <c r="P175" s="291"/>
      <c r="Q175" s="291"/>
      <c r="R175" s="291"/>
      <c r="S175" s="291"/>
      <c r="T175" s="384" t="e">
        <f>IF('Non-Salary'!#REF!="","",#REF!&amp;" - "&amp;'Non-Salary'!#REF!)</f>
        <v>#REF!</v>
      </c>
      <c r="U175" s="385" t="e">
        <f>IF('Non-Salary'!#REF!="","",#REF!&amp;" - "&amp;'Non-Salary'!#REF!)</f>
        <v>#REF!</v>
      </c>
      <c r="V175" s="385" t="e">
        <f>IF('Non-Salary'!#REF!="","",#REF!&amp;" - "&amp;'Non-Salary'!#REF!)</f>
        <v>#REF!</v>
      </c>
      <c r="W175" s="385" t="e">
        <f>IF('Non-Salary'!#REF!="","",#REF!&amp;" - "&amp;'Non-Salary'!#REF!)</f>
        <v>#REF!</v>
      </c>
      <c r="X175" s="385" t="e">
        <f>IF('Non-Salary'!#REF!="","",#REF!&amp;" - "&amp;'Non-Salary'!#REF!)</f>
        <v>#REF!</v>
      </c>
      <c r="Y175" s="386" t="e">
        <f>IF('Non-Salary'!#REF!="","",#REF!&amp;" - "&amp;'Non-Salary'!#REF!)</f>
        <v>#REF!</v>
      </c>
      <c r="Z175" s="385" t="e">
        <f>IF('Non-Salary'!#REF!="","",#REF!&amp;" - "&amp;'Non-Salary'!#REF!)</f>
        <v>#REF!</v>
      </c>
      <c r="AA175" s="386" t="e">
        <f>IF('Non-Salary'!#REF!="","",#REF!&amp;" - "&amp;'Non-Salary'!#REF!)</f>
        <v>#REF!</v>
      </c>
      <c r="AB175" s="386" t="e">
        <f>IF('Non-Salary'!#REF!="","",#REF!&amp;" - "&amp;'Non-Salary'!#REF!)</f>
        <v>#REF!</v>
      </c>
      <c r="AC175" s="386" t="e">
        <f>IF('Non-Salary'!#REF!="","",#REF!&amp;" - "&amp;'Non-Salary'!#REF!)</f>
        <v>#REF!</v>
      </c>
      <c r="AD175" s="386" t="e">
        <f>IF('Non-Salary'!#REF!="","",#REF!&amp;" - "&amp;'Non-Salary'!#REF!)</f>
        <v>#REF!</v>
      </c>
      <c r="AE175" s="386" t="e">
        <f>IF('Non-Salary'!#REF!="","",#REF!&amp;" - "&amp;'Non-Salary'!#REF!)</f>
        <v>#REF!</v>
      </c>
      <c r="AF175" s="386" t="e">
        <f>IF('Non-Salary'!#REF!="","",#REF!&amp;" - "&amp;'Non-Salary'!#REF!)</f>
        <v>#REF!</v>
      </c>
      <c r="AG175" s="386" t="e">
        <f>IF('Non-Salary'!#REF!="","",#REF!&amp;" - "&amp;'Non-Salary'!#REF!)</f>
        <v>#REF!</v>
      </c>
      <c r="AH175" s="386" t="e">
        <f>IF('Non-Salary'!#REF!="","",#REF!&amp;" - "&amp;'Non-Salary'!#REF!)</f>
        <v>#REF!</v>
      </c>
      <c r="AI175" s="386" t="e">
        <f>IF('Non-Salary'!#REF!="","",#REF!&amp;" - "&amp;'Non-Salary'!#REF!)</f>
        <v>#REF!</v>
      </c>
      <c r="AJ175" s="386" t="e">
        <f>IF('Non-Salary'!#REF!="","",#REF!&amp;" - "&amp;'Non-Salary'!#REF!)</f>
        <v>#REF!</v>
      </c>
      <c r="AK175" s="386" t="e">
        <f>IF('Non-Salary'!#REF!="","",#REF!&amp;" - "&amp;'Non-Salary'!#REF!)</f>
        <v>#REF!</v>
      </c>
      <c r="AL175" s="385" t="e">
        <f>IF('Non-Salary'!#REF!="","",#REF!&amp;" - "&amp;'Non-Salary'!#REF!)</f>
        <v>#REF!</v>
      </c>
      <c r="AM175" s="386" t="e">
        <f>IF('Non-Salary'!#REF!="","",#REF!&amp;" - "&amp;'Non-Salary'!#REF!)</f>
        <v>#REF!</v>
      </c>
      <c r="AN175" s="386" t="e">
        <f>IF('Non-Salary'!#REF!="","",#REF!&amp;" - "&amp;'Non-Salary'!#REF!)</f>
        <v>#REF!</v>
      </c>
      <c r="AO175" s="386" t="e">
        <f>IF('Non-Salary'!#REF!="","",#REF!&amp;" - "&amp;'Non-Salary'!#REF!)</f>
        <v>#REF!</v>
      </c>
      <c r="AP175" s="386" t="e">
        <f>IF('Non-Salary'!#REF!="","",#REF!&amp;" - "&amp;'Non-Salary'!#REF!)</f>
        <v>#REF!</v>
      </c>
      <c r="AQ175" s="385" t="e">
        <f>IF('Non-Salary'!#REF!="","",#REF!&amp;" - "&amp;'Non-Salary'!#REF!)</f>
        <v>#REF!</v>
      </c>
      <c r="AR175" s="385" t="e">
        <f>IF('Non-Salary'!#REF!="","",#REF!&amp;" - "&amp;'Non-Salary'!#REF!)</f>
        <v>#REF!</v>
      </c>
      <c r="AS175" s="386" t="e">
        <f>IF('Non-Salary'!#REF!="","",#REF!&amp;" - "&amp;'Non-Salary'!#REF!)</f>
        <v>#REF!</v>
      </c>
      <c r="AT175" s="395" t="e">
        <f>IF('Non-Salary'!#REF!="","",#REF!&amp;" - "&amp;'Non-Salary'!#REF!)</f>
        <v>#REF!</v>
      </c>
      <c r="AU175" s="65"/>
      <c r="AV175" s="394" t="e">
        <f>IF('Non-Salary'!#REF!="","",#REF!&amp;" - "&amp;'Non-Salary'!#REF!)</f>
        <v>#REF!</v>
      </c>
      <c r="AW175" s="395" t="e">
        <f>IF('Non-Salary'!#REF!="","",#REF!&amp;" - "&amp;'Non-Salary'!#REF!)</f>
        <v>#REF!</v>
      </c>
    </row>
    <row r="176" spans="1:50">
      <c r="A176" s="228"/>
      <c r="B176" s="19" t="e">
        <f>IF(OR(I176="",I176="HS"),'Non-Salary'!#REF!,Assumptions!#REF!)</f>
        <v>#REF!</v>
      </c>
      <c r="C176" s="19" t="s">
        <v>14</v>
      </c>
      <c r="D176" s="20" t="s">
        <v>24</v>
      </c>
      <c r="E176" s="20"/>
      <c r="F176" s="20" t="s">
        <v>41</v>
      </c>
      <c r="G176" s="56" t="str">
        <f>IF(J176="","",VLOOKUP(J176,#REF!,2,FALSE))</f>
        <v/>
      </c>
      <c r="H176" s="869"/>
      <c r="I176" s="317"/>
      <c r="J176" s="373"/>
      <c r="K176" s="374"/>
      <c r="L176" s="164"/>
      <c r="M176" s="229"/>
      <c r="N176" s="9"/>
      <c r="O176" s="290"/>
      <c r="P176" s="291"/>
      <c r="Q176" s="291"/>
      <c r="R176" s="291"/>
      <c r="S176" s="291"/>
      <c r="T176" s="384" t="e">
        <f>IF('Non-Salary'!#REF!="","",#REF!&amp;" - "&amp;'Non-Salary'!#REF!)</f>
        <v>#REF!</v>
      </c>
      <c r="U176" s="385" t="e">
        <f>IF('Non-Salary'!#REF!="","",#REF!&amp;" - "&amp;'Non-Salary'!#REF!)</f>
        <v>#REF!</v>
      </c>
      <c r="V176" s="385" t="e">
        <f>IF('Non-Salary'!#REF!="","",#REF!&amp;" - "&amp;'Non-Salary'!#REF!)</f>
        <v>#REF!</v>
      </c>
      <c r="W176" s="385" t="e">
        <f>IF('Non-Salary'!#REF!="","",#REF!&amp;" - "&amp;'Non-Salary'!#REF!)</f>
        <v>#REF!</v>
      </c>
      <c r="X176" s="385" t="e">
        <f>IF('Non-Salary'!#REF!="","",#REF!&amp;" - "&amp;'Non-Salary'!#REF!)</f>
        <v>#REF!</v>
      </c>
      <c r="Y176" s="386" t="e">
        <f>IF('Non-Salary'!#REF!="","",#REF!&amp;" - "&amp;'Non-Salary'!#REF!)</f>
        <v>#REF!</v>
      </c>
      <c r="Z176" s="385" t="e">
        <f>IF('Non-Salary'!#REF!="","",#REF!&amp;" - "&amp;'Non-Salary'!#REF!)</f>
        <v>#REF!</v>
      </c>
      <c r="AA176" s="386" t="e">
        <f>IF('Non-Salary'!#REF!="","",#REF!&amp;" - "&amp;'Non-Salary'!#REF!)</f>
        <v>#REF!</v>
      </c>
      <c r="AB176" s="386" t="e">
        <f>IF('Non-Salary'!#REF!="","",#REF!&amp;" - "&amp;'Non-Salary'!#REF!)</f>
        <v>#REF!</v>
      </c>
      <c r="AC176" s="386" t="e">
        <f>IF('Non-Salary'!#REF!="","",#REF!&amp;" - "&amp;'Non-Salary'!#REF!)</f>
        <v>#REF!</v>
      </c>
      <c r="AD176" s="386" t="e">
        <f>IF('Non-Salary'!#REF!="","",#REF!&amp;" - "&amp;'Non-Salary'!#REF!)</f>
        <v>#REF!</v>
      </c>
      <c r="AE176" s="386" t="e">
        <f>IF('Non-Salary'!#REF!="","",#REF!&amp;" - "&amp;'Non-Salary'!#REF!)</f>
        <v>#REF!</v>
      </c>
      <c r="AF176" s="386" t="e">
        <f>IF('Non-Salary'!#REF!="","",#REF!&amp;" - "&amp;'Non-Salary'!#REF!)</f>
        <v>#REF!</v>
      </c>
      <c r="AG176" s="386" t="e">
        <f>IF('Non-Salary'!#REF!="","",#REF!&amp;" - "&amp;'Non-Salary'!#REF!)</f>
        <v>#REF!</v>
      </c>
      <c r="AH176" s="386" t="e">
        <f>IF('Non-Salary'!#REF!="","",#REF!&amp;" - "&amp;'Non-Salary'!#REF!)</f>
        <v>#REF!</v>
      </c>
      <c r="AI176" s="386" t="e">
        <f>IF('Non-Salary'!#REF!="","",#REF!&amp;" - "&amp;'Non-Salary'!#REF!)</f>
        <v>#REF!</v>
      </c>
      <c r="AJ176" s="386" t="e">
        <f>IF('Non-Salary'!#REF!="","",#REF!&amp;" - "&amp;'Non-Salary'!#REF!)</f>
        <v>#REF!</v>
      </c>
      <c r="AK176" s="386" t="e">
        <f>IF('Non-Salary'!#REF!="","",#REF!&amp;" - "&amp;'Non-Salary'!#REF!)</f>
        <v>#REF!</v>
      </c>
      <c r="AL176" s="385" t="e">
        <f>IF('Non-Salary'!#REF!="","",#REF!&amp;" - "&amp;'Non-Salary'!#REF!)</f>
        <v>#REF!</v>
      </c>
      <c r="AM176" s="386" t="e">
        <f>IF('Non-Salary'!#REF!="","",#REF!&amp;" - "&amp;'Non-Salary'!#REF!)</f>
        <v>#REF!</v>
      </c>
      <c r="AN176" s="386" t="e">
        <f>IF('Non-Salary'!#REF!="","",#REF!&amp;" - "&amp;'Non-Salary'!#REF!)</f>
        <v>#REF!</v>
      </c>
      <c r="AO176" s="386" t="e">
        <f>IF('Non-Salary'!#REF!="","",#REF!&amp;" - "&amp;'Non-Salary'!#REF!)</f>
        <v>#REF!</v>
      </c>
      <c r="AP176" s="386" t="e">
        <f>IF('Non-Salary'!#REF!="","",#REF!&amp;" - "&amp;'Non-Salary'!#REF!)</f>
        <v>#REF!</v>
      </c>
      <c r="AQ176" s="385" t="e">
        <f>IF('Non-Salary'!#REF!="","",#REF!&amp;" - "&amp;'Non-Salary'!#REF!)</f>
        <v>#REF!</v>
      </c>
      <c r="AR176" s="385" t="e">
        <f>IF('Non-Salary'!#REF!="","",#REF!&amp;" - "&amp;'Non-Salary'!#REF!)</f>
        <v>#REF!</v>
      </c>
      <c r="AS176" s="386" t="e">
        <f>IF('Non-Salary'!#REF!="","",#REF!&amp;" - "&amp;'Non-Salary'!#REF!)</f>
        <v>#REF!</v>
      </c>
      <c r="AT176" s="395" t="e">
        <f>IF('Non-Salary'!#REF!="","",#REF!&amp;" - "&amp;'Non-Salary'!#REF!)</f>
        <v>#REF!</v>
      </c>
      <c r="AU176" s="65"/>
      <c r="AV176" s="394" t="e">
        <f>IF('Non-Salary'!#REF!="","",#REF!&amp;" - "&amp;'Non-Salary'!#REF!)</f>
        <v>#REF!</v>
      </c>
      <c r="AW176" s="395" t="e">
        <f>IF('Non-Salary'!#REF!="","",#REF!&amp;" - "&amp;'Non-Salary'!#REF!)</f>
        <v>#REF!</v>
      </c>
    </row>
    <row r="177" spans="1:50">
      <c r="A177" s="228"/>
      <c r="B177" s="19" t="e">
        <f>IF(OR(I177="",I177="HS"),'Non-Salary'!#REF!,Assumptions!#REF!)</f>
        <v>#REF!</v>
      </c>
      <c r="C177" s="19" t="s">
        <v>14</v>
      </c>
      <c r="D177" s="20" t="s">
        <v>24</v>
      </c>
      <c r="E177" s="20"/>
      <c r="F177" s="20" t="s">
        <v>41</v>
      </c>
      <c r="G177" s="56" t="str">
        <f>IF(J177="","",VLOOKUP(J177,#REF!,2,FALSE))</f>
        <v/>
      </c>
      <c r="H177" s="869"/>
      <c r="I177" s="317"/>
      <c r="J177" s="373"/>
      <c r="K177" s="374"/>
      <c r="L177" s="164"/>
      <c r="M177" s="229"/>
      <c r="N177" s="9"/>
      <c r="O177" s="290"/>
      <c r="P177" s="291"/>
      <c r="Q177" s="291"/>
      <c r="R177" s="291"/>
      <c r="S177" s="291"/>
      <c r="T177" s="384" t="e">
        <f>IF('Non-Salary'!#REF!="","",#REF!&amp;" - "&amp;'Non-Salary'!#REF!)</f>
        <v>#REF!</v>
      </c>
      <c r="U177" s="385" t="e">
        <f>IF('Non-Salary'!#REF!="","",#REF!&amp;" - "&amp;'Non-Salary'!#REF!)</f>
        <v>#REF!</v>
      </c>
      <c r="V177" s="385" t="e">
        <f>IF('Non-Salary'!#REF!="","",#REF!&amp;" - "&amp;'Non-Salary'!#REF!)</f>
        <v>#REF!</v>
      </c>
      <c r="W177" s="385" t="e">
        <f>IF('Non-Salary'!#REF!="","",#REF!&amp;" - "&amp;'Non-Salary'!#REF!)</f>
        <v>#REF!</v>
      </c>
      <c r="X177" s="385" t="e">
        <f>IF('Non-Salary'!#REF!="","",#REF!&amp;" - "&amp;'Non-Salary'!#REF!)</f>
        <v>#REF!</v>
      </c>
      <c r="Y177" s="386" t="e">
        <f>IF('Non-Salary'!#REF!="","",#REF!&amp;" - "&amp;'Non-Salary'!#REF!)</f>
        <v>#REF!</v>
      </c>
      <c r="Z177" s="385" t="e">
        <f>IF('Non-Salary'!#REF!="","",#REF!&amp;" - "&amp;'Non-Salary'!#REF!)</f>
        <v>#REF!</v>
      </c>
      <c r="AA177" s="386" t="e">
        <f>IF('Non-Salary'!#REF!="","",#REF!&amp;" - "&amp;'Non-Salary'!#REF!)</f>
        <v>#REF!</v>
      </c>
      <c r="AB177" s="386" t="e">
        <f>IF('Non-Salary'!#REF!="","",#REF!&amp;" - "&amp;'Non-Salary'!#REF!)</f>
        <v>#REF!</v>
      </c>
      <c r="AC177" s="386" t="e">
        <f>IF('Non-Salary'!#REF!="","",#REF!&amp;" - "&amp;'Non-Salary'!#REF!)</f>
        <v>#REF!</v>
      </c>
      <c r="AD177" s="386" t="e">
        <f>IF('Non-Salary'!#REF!="","",#REF!&amp;" - "&amp;'Non-Salary'!#REF!)</f>
        <v>#REF!</v>
      </c>
      <c r="AE177" s="386" t="e">
        <f>IF('Non-Salary'!#REF!="","",#REF!&amp;" - "&amp;'Non-Salary'!#REF!)</f>
        <v>#REF!</v>
      </c>
      <c r="AF177" s="386" t="e">
        <f>IF('Non-Salary'!#REF!="","",#REF!&amp;" - "&amp;'Non-Salary'!#REF!)</f>
        <v>#REF!</v>
      </c>
      <c r="AG177" s="386" t="e">
        <f>IF('Non-Salary'!#REF!="","",#REF!&amp;" - "&amp;'Non-Salary'!#REF!)</f>
        <v>#REF!</v>
      </c>
      <c r="AH177" s="386" t="e">
        <f>IF('Non-Salary'!#REF!="","",#REF!&amp;" - "&amp;'Non-Salary'!#REF!)</f>
        <v>#REF!</v>
      </c>
      <c r="AI177" s="386" t="e">
        <f>IF('Non-Salary'!#REF!="","",#REF!&amp;" - "&amp;'Non-Salary'!#REF!)</f>
        <v>#REF!</v>
      </c>
      <c r="AJ177" s="386" t="e">
        <f>IF('Non-Salary'!#REF!="","",#REF!&amp;" - "&amp;'Non-Salary'!#REF!)</f>
        <v>#REF!</v>
      </c>
      <c r="AK177" s="386" t="e">
        <f>IF('Non-Salary'!#REF!="","",#REF!&amp;" - "&amp;'Non-Salary'!#REF!)</f>
        <v>#REF!</v>
      </c>
      <c r="AL177" s="385" t="e">
        <f>IF('Non-Salary'!#REF!="","",#REF!&amp;" - "&amp;'Non-Salary'!#REF!)</f>
        <v>#REF!</v>
      </c>
      <c r="AM177" s="386" t="e">
        <f>IF('Non-Salary'!#REF!="","",#REF!&amp;" - "&amp;'Non-Salary'!#REF!)</f>
        <v>#REF!</v>
      </c>
      <c r="AN177" s="386" t="e">
        <f>IF('Non-Salary'!#REF!="","",#REF!&amp;" - "&amp;'Non-Salary'!#REF!)</f>
        <v>#REF!</v>
      </c>
      <c r="AO177" s="386" t="e">
        <f>IF('Non-Salary'!#REF!="","",#REF!&amp;" - "&amp;'Non-Salary'!#REF!)</f>
        <v>#REF!</v>
      </c>
      <c r="AP177" s="386" t="e">
        <f>IF('Non-Salary'!#REF!="","",#REF!&amp;" - "&amp;'Non-Salary'!#REF!)</f>
        <v>#REF!</v>
      </c>
      <c r="AQ177" s="385" t="e">
        <f>IF('Non-Salary'!#REF!="","",#REF!&amp;" - "&amp;'Non-Salary'!#REF!)</f>
        <v>#REF!</v>
      </c>
      <c r="AR177" s="385" t="e">
        <f>IF('Non-Salary'!#REF!="","",#REF!&amp;" - "&amp;'Non-Salary'!#REF!)</f>
        <v>#REF!</v>
      </c>
      <c r="AS177" s="386" t="e">
        <f>IF('Non-Salary'!#REF!="","",#REF!&amp;" - "&amp;'Non-Salary'!#REF!)</f>
        <v>#REF!</v>
      </c>
      <c r="AT177" s="395" t="e">
        <f>IF('Non-Salary'!#REF!="","",#REF!&amp;" - "&amp;'Non-Salary'!#REF!)</f>
        <v>#REF!</v>
      </c>
      <c r="AU177" s="65"/>
      <c r="AV177" s="394" t="e">
        <f>IF('Non-Salary'!#REF!="","",#REF!&amp;" - "&amp;'Non-Salary'!#REF!)</f>
        <v>#REF!</v>
      </c>
      <c r="AW177" s="395" t="e">
        <f>IF('Non-Salary'!#REF!="","",#REF!&amp;" - "&amp;'Non-Salary'!#REF!)</f>
        <v>#REF!</v>
      </c>
    </row>
    <row r="178" spans="1:50">
      <c r="A178" s="228"/>
      <c r="B178" s="19" t="e">
        <f>IF(OR(I178="",I178="HS"),'Non-Salary'!#REF!,Assumptions!#REF!)</f>
        <v>#REF!</v>
      </c>
      <c r="C178" s="19" t="s">
        <v>14</v>
      </c>
      <c r="D178" s="20" t="s">
        <v>24</v>
      </c>
      <c r="E178" s="20"/>
      <c r="F178" s="20" t="s">
        <v>41</v>
      </c>
      <c r="G178" s="56" t="str">
        <f>IF(J178="","",VLOOKUP(J178,#REF!,2,FALSE))</f>
        <v/>
      </c>
      <c r="H178" s="869"/>
      <c r="I178" s="317"/>
      <c r="J178" s="373"/>
      <c r="K178" s="374"/>
      <c r="L178" s="164"/>
      <c r="M178" s="229"/>
      <c r="N178" s="9"/>
      <c r="O178" s="290"/>
      <c r="P178" s="291"/>
      <c r="Q178" s="291"/>
      <c r="R178" s="291"/>
      <c r="S178" s="291"/>
      <c r="T178" s="384" t="e">
        <f>IF('Non-Salary'!#REF!="","",#REF!&amp;" - "&amp;'Non-Salary'!#REF!)</f>
        <v>#REF!</v>
      </c>
      <c r="U178" s="385" t="e">
        <f>IF('Non-Salary'!#REF!="","",#REF!&amp;" - "&amp;'Non-Salary'!#REF!)</f>
        <v>#REF!</v>
      </c>
      <c r="V178" s="385" t="e">
        <f>IF('Non-Salary'!#REF!="","",#REF!&amp;" - "&amp;'Non-Salary'!#REF!)</f>
        <v>#REF!</v>
      </c>
      <c r="W178" s="385" t="e">
        <f>IF('Non-Salary'!#REF!="","",#REF!&amp;" - "&amp;'Non-Salary'!#REF!)</f>
        <v>#REF!</v>
      </c>
      <c r="X178" s="385" t="e">
        <f>IF('Non-Salary'!#REF!="","",#REF!&amp;" - "&amp;'Non-Salary'!#REF!)</f>
        <v>#REF!</v>
      </c>
      <c r="Y178" s="386" t="e">
        <f>IF('Non-Salary'!#REF!="","",#REF!&amp;" - "&amp;'Non-Salary'!#REF!)</f>
        <v>#REF!</v>
      </c>
      <c r="Z178" s="385" t="e">
        <f>IF('Non-Salary'!#REF!="","",#REF!&amp;" - "&amp;'Non-Salary'!#REF!)</f>
        <v>#REF!</v>
      </c>
      <c r="AA178" s="386" t="e">
        <f>IF('Non-Salary'!#REF!="","",#REF!&amp;" - "&amp;'Non-Salary'!#REF!)</f>
        <v>#REF!</v>
      </c>
      <c r="AB178" s="386" t="e">
        <f>IF('Non-Salary'!#REF!="","",#REF!&amp;" - "&amp;'Non-Salary'!#REF!)</f>
        <v>#REF!</v>
      </c>
      <c r="AC178" s="386" t="e">
        <f>IF('Non-Salary'!#REF!="","",#REF!&amp;" - "&amp;'Non-Salary'!#REF!)</f>
        <v>#REF!</v>
      </c>
      <c r="AD178" s="386" t="e">
        <f>IF('Non-Salary'!#REF!="","",#REF!&amp;" - "&amp;'Non-Salary'!#REF!)</f>
        <v>#REF!</v>
      </c>
      <c r="AE178" s="386" t="e">
        <f>IF('Non-Salary'!#REF!="","",#REF!&amp;" - "&amp;'Non-Salary'!#REF!)</f>
        <v>#REF!</v>
      </c>
      <c r="AF178" s="386" t="e">
        <f>IF('Non-Salary'!#REF!="","",#REF!&amp;" - "&amp;'Non-Salary'!#REF!)</f>
        <v>#REF!</v>
      </c>
      <c r="AG178" s="386" t="e">
        <f>IF('Non-Salary'!#REF!="","",#REF!&amp;" - "&amp;'Non-Salary'!#REF!)</f>
        <v>#REF!</v>
      </c>
      <c r="AH178" s="386" t="e">
        <f>IF('Non-Salary'!#REF!="","",#REF!&amp;" - "&amp;'Non-Salary'!#REF!)</f>
        <v>#REF!</v>
      </c>
      <c r="AI178" s="386" t="e">
        <f>IF('Non-Salary'!#REF!="","",#REF!&amp;" - "&amp;'Non-Salary'!#REF!)</f>
        <v>#REF!</v>
      </c>
      <c r="AJ178" s="386" t="e">
        <f>IF('Non-Salary'!#REF!="","",#REF!&amp;" - "&amp;'Non-Salary'!#REF!)</f>
        <v>#REF!</v>
      </c>
      <c r="AK178" s="386" t="e">
        <f>IF('Non-Salary'!#REF!="","",#REF!&amp;" - "&amp;'Non-Salary'!#REF!)</f>
        <v>#REF!</v>
      </c>
      <c r="AL178" s="385" t="e">
        <f>IF('Non-Salary'!#REF!="","",#REF!&amp;" - "&amp;'Non-Salary'!#REF!)</f>
        <v>#REF!</v>
      </c>
      <c r="AM178" s="386" t="e">
        <f>IF('Non-Salary'!#REF!="","",#REF!&amp;" - "&amp;'Non-Salary'!#REF!)</f>
        <v>#REF!</v>
      </c>
      <c r="AN178" s="386" t="e">
        <f>IF('Non-Salary'!#REF!="","",#REF!&amp;" - "&amp;'Non-Salary'!#REF!)</f>
        <v>#REF!</v>
      </c>
      <c r="AO178" s="386" t="e">
        <f>IF('Non-Salary'!#REF!="","",#REF!&amp;" - "&amp;'Non-Salary'!#REF!)</f>
        <v>#REF!</v>
      </c>
      <c r="AP178" s="386" t="e">
        <f>IF('Non-Salary'!#REF!="","",#REF!&amp;" - "&amp;'Non-Salary'!#REF!)</f>
        <v>#REF!</v>
      </c>
      <c r="AQ178" s="385" t="e">
        <f>IF('Non-Salary'!#REF!="","",#REF!&amp;" - "&amp;'Non-Salary'!#REF!)</f>
        <v>#REF!</v>
      </c>
      <c r="AR178" s="385" t="e">
        <f>IF('Non-Salary'!#REF!="","",#REF!&amp;" - "&amp;'Non-Salary'!#REF!)</f>
        <v>#REF!</v>
      </c>
      <c r="AS178" s="386" t="e">
        <f>IF('Non-Salary'!#REF!="","",#REF!&amp;" - "&amp;'Non-Salary'!#REF!)</f>
        <v>#REF!</v>
      </c>
      <c r="AT178" s="395" t="e">
        <f>IF('Non-Salary'!#REF!="","",#REF!&amp;" - "&amp;'Non-Salary'!#REF!)</f>
        <v>#REF!</v>
      </c>
      <c r="AU178" s="65"/>
      <c r="AV178" s="394" t="e">
        <f>IF('Non-Salary'!#REF!="","",#REF!&amp;" - "&amp;'Non-Salary'!#REF!)</f>
        <v>#REF!</v>
      </c>
      <c r="AW178" s="395" t="e">
        <f>IF('Non-Salary'!#REF!="","",#REF!&amp;" - "&amp;'Non-Salary'!#REF!)</f>
        <v>#REF!</v>
      </c>
    </row>
    <row r="179" spans="1:50" ht="13.5" thickBot="1">
      <c r="A179" s="263"/>
      <c r="B179" s="48" t="e">
        <f>IF(OR(I179="",I179="HS"),'Non-Salary'!#REF!,Assumptions!#REF!)</f>
        <v>#REF!</v>
      </c>
      <c r="C179" s="48" t="s">
        <v>14</v>
      </c>
      <c r="D179" s="49" t="s">
        <v>24</v>
      </c>
      <c r="E179" s="49"/>
      <c r="F179" s="49" t="s">
        <v>41</v>
      </c>
      <c r="G179" s="58" t="str">
        <f>IF(J179="","",VLOOKUP(J179,#REF!,2,FALSE))</f>
        <v/>
      </c>
      <c r="H179" s="869"/>
      <c r="I179" s="322"/>
      <c r="J179" s="150"/>
      <c r="K179" s="374"/>
      <c r="L179" s="164"/>
      <c r="M179" s="237"/>
      <c r="N179" s="9"/>
      <c r="O179" s="290"/>
      <c r="P179" s="291"/>
      <c r="Q179" s="291"/>
      <c r="R179" s="291"/>
      <c r="S179" s="291"/>
      <c r="T179" s="388" t="e">
        <f>IF('Non-Salary'!#REF!="","",#REF!&amp;" - "&amp;'Non-Salary'!#REF!)</f>
        <v>#REF!</v>
      </c>
      <c r="U179" s="389" t="e">
        <f>IF('Non-Salary'!#REF!="","",#REF!&amp;" - "&amp;'Non-Salary'!#REF!)</f>
        <v>#REF!</v>
      </c>
      <c r="V179" s="389" t="e">
        <f>IF('Non-Salary'!#REF!="","",#REF!&amp;" - "&amp;'Non-Salary'!#REF!)</f>
        <v>#REF!</v>
      </c>
      <c r="W179" s="389" t="e">
        <f>IF('Non-Salary'!#REF!="","",#REF!&amp;" - "&amp;'Non-Salary'!#REF!)</f>
        <v>#REF!</v>
      </c>
      <c r="X179" s="389" t="e">
        <f>IF('Non-Salary'!#REF!="","",#REF!&amp;" - "&amp;'Non-Salary'!#REF!)</f>
        <v>#REF!</v>
      </c>
      <c r="Y179" s="390" t="e">
        <f>IF('Non-Salary'!#REF!="","",#REF!&amp;" - "&amp;'Non-Salary'!#REF!)</f>
        <v>#REF!</v>
      </c>
      <c r="Z179" s="389" t="e">
        <f>IF('Non-Salary'!#REF!="","",#REF!&amp;" - "&amp;'Non-Salary'!#REF!)</f>
        <v>#REF!</v>
      </c>
      <c r="AA179" s="390" t="e">
        <f>IF('Non-Salary'!#REF!="","",#REF!&amp;" - "&amp;'Non-Salary'!#REF!)</f>
        <v>#REF!</v>
      </c>
      <c r="AB179" s="390" t="e">
        <f>IF('Non-Salary'!#REF!="","",#REF!&amp;" - "&amp;'Non-Salary'!#REF!)</f>
        <v>#REF!</v>
      </c>
      <c r="AC179" s="390" t="e">
        <f>IF('Non-Salary'!#REF!="","",#REF!&amp;" - "&amp;'Non-Salary'!#REF!)</f>
        <v>#REF!</v>
      </c>
      <c r="AD179" s="390" t="e">
        <f>IF('Non-Salary'!#REF!="","",#REF!&amp;" - "&amp;'Non-Salary'!#REF!)</f>
        <v>#REF!</v>
      </c>
      <c r="AE179" s="390" t="e">
        <f>IF('Non-Salary'!#REF!="","",#REF!&amp;" - "&amp;'Non-Salary'!#REF!)</f>
        <v>#REF!</v>
      </c>
      <c r="AF179" s="390" t="e">
        <f>IF('Non-Salary'!#REF!="","",#REF!&amp;" - "&amp;'Non-Salary'!#REF!)</f>
        <v>#REF!</v>
      </c>
      <c r="AG179" s="390" t="e">
        <f>IF('Non-Salary'!#REF!="","",#REF!&amp;" - "&amp;'Non-Salary'!#REF!)</f>
        <v>#REF!</v>
      </c>
      <c r="AH179" s="390" t="e">
        <f>IF('Non-Salary'!#REF!="","",#REF!&amp;" - "&amp;'Non-Salary'!#REF!)</f>
        <v>#REF!</v>
      </c>
      <c r="AI179" s="390" t="e">
        <f>IF('Non-Salary'!#REF!="","",#REF!&amp;" - "&amp;'Non-Salary'!#REF!)</f>
        <v>#REF!</v>
      </c>
      <c r="AJ179" s="390" t="e">
        <f>IF('Non-Salary'!#REF!="","",#REF!&amp;" - "&amp;'Non-Salary'!#REF!)</f>
        <v>#REF!</v>
      </c>
      <c r="AK179" s="390" t="e">
        <f>IF('Non-Salary'!#REF!="","",#REF!&amp;" - "&amp;'Non-Salary'!#REF!)</f>
        <v>#REF!</v>
      </c>
      <c r="AL179" s="389" t="e">
        <f>IF('Non-Salary'!#REF!="","",#REF!&amp;" - "&amp;'Non-Salary'!#REF!)</f>
        <v>#REF!</v>
      </c>
      <c r="AM179" s="390" t="e">
        <f>IF('Non-Salary'!#REF!="","",#REF!&amp;" - "&amp;'Non-Salary'!#REF!)</f>
        <v>#REF!</v>
      </c>
      <c r="AN179" s="390" t="e">
        <f>IF('Non-Salary'!#REF!="","",#REF!&amp;" - "&amp;'Non-Salary'!#REF!)</f>
        <v>#REF!</v>
      </c>
      <c r="AO179" s="390" t="e">
        <f>IF('Non-Salary'!#REF!="","",#REF!&amp;" - "&amp;'Non-Salary'!#REF!)</f>
        <v>#REF!</v>
      </c>
      <c r="AP179" s="390" t="e">
        <f>IF('Non-Salary'!#REF!="","",#REF!&amp;" - "&amp;'Non-Salary'!#REF!)</f>
        <v>#REF!</v>
      </c>
      <c r="AQ179" s="389" t="e">
        <f>IF('Non-Salary'!#REF!="","",#REF!&amp;" - "&amp;'Non-Salary'!#REF!)</f>
        <v>#REF!</v>
      </c>
      <c r="AR179" s="389" t="e">
        <f>IF('Non-Salary'!#REF!="","",#REF!&amp;" - "&amp;'Non-Salary'!#REF!)</f>
        <v>#REF!</v>
      </c>
      <c r="AS179" s="390" t="e">
        <f>IF('Non-Salary'!#REF!="","",#REF!&amp;" - "&amp;'Non-Salary'!#REF!)</f>
        <v>#REF!</v>
      </c>
      <c r="AT179" s="397" t="e">
        <f>IF('Non-Salary'!#REF!="","",#REF!&amp;" - "&amp;'Non-Salary'!#REF!)</f>
        <v>#REF!</v>
      </c>
      <c r="AU179" s="65"/>
      <c r="AV179" s="396" t="e">
        <f>IF('Non-Salary'!#REF!="","",#REF!&amp;" - "&amp;'Non-Salary'!#REF!)</f>
        <v>#REF!</v>
      </c>
      <c r="AW179" s="397" t="e">
        <f>IF('Non-Salary'!#REF!="","",#REF!&amp;" - "&amp;'Non-Salary'!#REF!)</f>
        <v>#REF!</v>
      </c>
    </row>
    <row r="180" spans="1:50" ht="13.5" thickBot="1">
      <c r="A180" s="27"/>
      <c r="B180" s="27"/>
      <c r="C180" s="27" t="s">
        <v>151</v>
      </c>
      <c r="D180" s="35" t="s">
        <v>151</v>
      </c>
      <c r="E180" s="35" t="s">
        <v>151</v>
      </c>
      <c r="F180" s="35" t="s">
        <v>151</v>
      </c>
      <c r="G180" s="27" t="s">
        <v>151</v>
      </c>
      <c r="H180" s="870"/>
      <c r="I180" s="152"/>
      <c r="J180" s="73" t="s">
        <v>249</v>
      </c>
      <c r="K180" s="75"/>
      <c r="L180" s="164"/>
      <c r="M180" s="97"/>
      <c r="N180" s="27"/>
      <c r="O180" s="78">
        <f t="shared" ref="O180:AW180" si="9">SUM(O139:O179)</f>
        <v>0</v>
      </c>
      <c r="P180" s="105">
        <f t="shared" si="9"/>
        <v>0</v>
      </c>
      <c r="Q180" s="105">
        <f t="shared" si="9"/>
        <v>0</v>
      </c>
      <c r="R180" s="105">
        <f t="shared" si="9"/>
        <v>0</v>
      </c>
      <c r="S180" s="323">
        <f t="shared" si="9"/>
        <v>0</v>
      </c>
      <c r="T180" s="270" t="e">
        <f t="shared" si="9"/>
        <v>#REF!</v>
      </c>
      <c r="U180" s="283" t="e">
        <f t="shared" si="9"/>
        <v>#REF!</v>
      </c>
      <c r="V180" s="283" t="e">
        <f t="shared" si="9"/>
        <v>#REF!</v>
      </c>
      <c r="W180" s="283" t="e">
        <f t="shared" si="9"/>
        <v>#REF!</v>
      </c>
      <c r="X180" s="283" t="e">
        <f t="shared" si="9"/>
        <v>#REF!</v>
      </c>
      <c r="Y180" s="283" t="e">
        <f t="shared" si="9"/>
        <v>#REF!</v>
      </c>
      <c r="Z180" s="283" t="e">
        <f t="shared" si="9"/>
        <v>#REF!</v>
      </c>
      <c r="AA180" s="283" t="e">
        <f t="shared" si="9"/>
        <v>#REF!</v>
      </c>
      <c r="AB180" s="283" t="e">
        <f t="shared" si="9"/>
        <v>#REF!</v>
      </c>
      <c r="AC180" s="283" t="e">
        <f t="shared" si="9"/>
        <v>#REF!</v>
      </c>
      <c r="AD180" s="283" t="e">
        <f t="shared" si="9"/>
        <v>#REF!</v>
      </c>
      <c r="AE180" s="283" t="e">
        <f t="shared" si="9"/>
        <v>#REF!</v>
      </c>
      <c r="AF180" s="283" t="e">
        <f t="shared" si="9"/>
        <v>#REF!</v>
      </c>
      <c r="AG180" s="283" t="e">
        <f t="shared" si="9"/>
        <v>#REF!</v>
      </c>
      <c r="AH180" s="283" t="e">
        <f t="shared" si="9"/>
        <v>#REF!</v>
      </c>
      <c r="AI180" s="283" t="e">
        <f t="shared" si="9"/>
        <v>#REF!</v>
      </c>
      <c r="AJ180" s="283" t="e">
        <f t="shared" si="9"/>
        <v>#REF!</v>
      </c>
      <c r="AK180" s="283" t="e">
        <f t="shared" si="9"/>
        <v>#REF!</v>
      </c>
      <c r="AL180" s="283" t="e">
        <f t="shared" si="9"/>
        <v>#REF!</v>
      </c>
      <c r="AM180" s="283" t="e">
        <f t="shared" si="9"/>
        <v>#REF!</v>
      </c>
      <c r="AN180" s="283" t="e">
        <f t="shared" si="9"/>
        <v>#REF!</v>
      </c>
      <c r="AO180" s="283" t="e">
        <f t="shared" si="9"/>
        <v>#REF!</v>
      </c>
      <c r="AP180" s="283" t="e">
        <f t="shared" si="9"/>
        <v>#REF!</v>
      </c>
      <c r="AQ180" s="283" t="e">
        <f t="shared" si="9"/>
        <v>#REF!</v>
      </c>
      <c r="AR180" s="283" t="e">
        <f t="shared" si="9"/>
        <v>#REF!</v>
      </c>
      <c r="AS180" s="350" t="e">
        <f t="shared" si="9"/>
        <v>#REF!</v>
      </c>
      <c r="AT180" s="284" t="e">
        <f t="shared" si="9"/>
        <v>#REF!</v>
      </c>
      <c r="AU180" s="286"/>
      <c r="AV180" s="282" t="e">
        <f t="shared" si="9"/>
        <v>#REF!</v>
      </c>
      <c r="AW180" s="281" t="e">
        <f t="shared" si="9"/>
        <v>#REF!</v>
      </c>
    </row>
    <row r="181" spans="1:50" ht="13.5" thickBot="1">
      <c r="A181" s="27"/>
      <c r="B181" s="27"/>
      <c r="C181" s="27"/>
      <c r="D181" s="35"/>
      <c r="E181" s="35"/>
      <c r="F181" s="35"/>
      <c r="G181" s="27"/>
      <c r="H181" s="9"/>
      <c r="I181" s="9"/>
      <c r="J181" s="23"/>
      <c r="K181" s="23"/>
      <c r="L181" s="164"/>
      <c r="M181" s="206"/>
      <c r="N181" s="9"/>
      <c r="O181" s="22"/>
      <c r="P181" s="22"/>
      <c r="Q181" s="22"/>
      <c r="R181" s="22"/>
      <c r="S181" s="22"/>
      <c r="T181" s="22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5"/>
      <c r="AX181" s="64"/>
    </row>
    <row r="182" spans="1:50">
      <c r="A182" s="219"/>
      <c r="B182" s="50" t="e">
        <f>IF(OR(I182="",I182="HS"),'Non-Salary'!#REF!,Assumptions!#REF!)</f>
        <v>#REF!</v>
      </c>
      <c r="C182" s="50" t="s">
        <v>18</v>
      </c>
      <c r="D182" s="51" t="s">
        <v>19</v>
      </c>
      <c r="E182" s="51"/>
      <c r="F182" s="51" t="s">
        <v>41</v>
      </c>
      <c r="G182" s="55" t="s">
        <v>117</v>
      </c>
      <c r="H182" s="868" t="s">
        <v>197</v>
      </c>
      <c r="I182" s="316"/>
      <c r="J182" s="80" t="str">
        <f>IF(ISERROR(VLOOKUP(G182,[3]Object!Query_from_cayprod,2,FALSE)),"",VLOOKUP(G182,[3]Object!Query_from_cayprod,2,FALSE))</f>
        <v>OTHER PROFESSIONAL SERVICES</v>
      </c>
      <c r="K182" s="81"/>
      <c r="L182" s="164"/>
      <c r="M182" s="220"/>
      <c r="N182" s="9"/>
      <c r="O182" s="288"/>
      <c r="P182" s="289"/>
      <c r="Q182" s="289"/>
      <c r="R182" s="289"/>
      <c r="S182" s="289"/>
      <c r="T182" s="380" t="e">
        <f>IF('Non-Salary'!#REF!="","",#REF!&amp;" - "&amp;'Non-Salary'!#REF!)</f>
        <v>#REF!</v>
      </c>
      <c r="U182" s="381" t="e">
        <f>IF('Non-Salary'!#REF!="","",#REF!&amp;" - "&amp;'Non-Salary'!#REF!)</f>
        <v>#REF!</v>
      </c>
      <c r="V182" s="381" t="e">
        <f>IF('Non-Salary'!#REF!="","",#REF!&amp;" - "&amp;'Non-Salary'!#REF!)</f>
        <v>#REF!</v>
      </c>
      <c r="W182" s="382" t="e">
        <f>IF('Non-Salary'!#REF!="","",#REF!&amp;" - "&amp;'Non-Salary'!#REF!)</f>
        <v>#REF!</v>
      </c>
      <c r="X182" s="382" t="e">
        <f>IF('Non-Salary'!#REF!="","",#REF!&amp;" - "&amp;'Non-Salary'!#REF!)</f>
        <v>#REF!</v>
      </c>
      <c r="Y182" s="382" t="e">
        <f>IF('Non-Salary'!#REF!="","",#REF!&amp;" - "&amp;'Non-Salary'!#REF!)</f>
        <v>#REF!</v>
      </c>
      <c r="Z182" s="382" t="e">
        <f>IF('Non-Salary'!#REF!="","",#REF!&amp;" - "&amp;'Non-Salary'!#REF!)</f>
        <v>#REF!</v>
      </c>
      <c r="AA182" s="382" t="e">
        <f>IF('Non-Salary'!#REF!="","",#REF!&amp;" - "&amp;'Non-Salary'!#REF!)</f>
        <v>#REF!</v>
      </c>
      <c r="AB182" s="382" t="e">
        <f>IF('Non-Salary'!#REF!="","",#REF!&amp;" - "&amp;'Non-Salary'!#REF!)</f>
        <v>#REF!</v>
      </c>
      <c r="AC182" s="382" t="e">
        <f>IF('Non-Salary'!#REF!="","",#REF!&amp;" - "&amp;'Non-Salary'!#REF!)</f>
        <v>#REF!</v>
      </c>
      <c r="AD182" s="382" t="e">
        <f>IF('Non-Salary'!#REF!="","",#REF!&amp;" - "&amp;'Non-Salary'!#REF!)</f>
        <v>#REF!</v>
      </c>
      <c r="AE182" s="382" t="e">
        <f>IF('Non-Salary'!#REF!="","",#REF!&amp;" - "&amp;'Non-Salary'!#REF!)</f>
        <v>#REF!</v>
      </c>
      <c r="AF182" s="382" t="e">
        <f>IF('Non-Salary'!#REF!="","",#REF!&amp;" - "&amp;'Non-Salary'!#REF!)</f>
        <v>#REF!</v>
      </c>
      <c r="AG182" s="382" t="e">
        <f>IF('Non-Salary'!#REF!="","",#REF!&amp;" - "&amp;'Non-Salary'!#REF!)</f>
        <v>#REF!</v>
      </c>
      <c r="AH182" s="382" t="e">
        <f>IF('Non-Salary'!#REF!="","",#REF!&amp;" - "&amp;'Non-Salary'!#REF!)</f>
        <v>#REF!</v>
      </c>
      <c r="AI182" s="382" t="e">
        <f>IF('Non-Salary'!#REF!="","",#REF!&amp;" - "&amp;'Non-Salary'!#REF!)</f>
        <v>#REF!</v>
      </c>
      <c r="AJ182" s="382" t="e">
        <f>IF('Non-Salary'!#REF!="","",#REF!&amp;" - "&amp;'Non-Salary'!#REF!)</f>
        <v>#REF!</v>
      </c>
      <c r="AK182" s="382" t="e">
        <f>IF('Non-Salary'!#REF!="","",#REF!&amp;" - "&amp;'Non-Salary'!#REF!)</f>
        <v>#REF!</v>
      </c>
      <c r="AL182" s="382" t="e">
        <f>IF('Non-Salary'!#REF!="","",#REF!&amp;" - "&amp;'Non-Salary'!#REF!)</f>
        <v>#REF!</v>
      </c>
      <c r="AM182" s="382" t="e">
        <f>IF('Non-Salary'!#REF!="","",#REF!&amp;" - "&amp;'Non-Salary'!#REF!)</f>
        <v>#REF!</v>
      </c>
      <c r="AN182" s="382" t="e">
        <f>IF('Non-Salary'!#REF!="","",#REF!&amp;" - "&amp;'Non-Salary'!#REF!)</f>
        <v>#REF!</v>
      </c>
      <c r="AO182" s="382" t="e">
        <f>IF('Non-Salary'!#REF!="","",#REF!&amp;" - "&amp;'Non-Salary'!#REF!)</f>
        <v>#REF!</v>
      </c>
      <c r="AP182" s="382" t="e">
        <f>IF('Non-Salary'!#REF!="","",#REF!&amp;" - "&amp;'Non-Salary'!#REF!)</f>
        <v>#REF!</v>
      </c>
      <c r="AQ182" s="382" t="e">
        <f>IF('Non-Salary'!#REF!="","",#REF!&amp;" - "&amp;'Non-Salary'!#REF!)</f>
        <v>#REF!</v>
      </c>
      <c r="AR182" s="382" t="e">
        <f>IF('Non-Salary'!#REF!="","",#REF!&amp;" - "&amp;'Non-Salary'!#REF!)</f>
        <v>#REF!</v>
      </c>
      <c r="AS182" s="382" t="e">
        <f>IF('Non-Salary'!#REF!="","",#REF!&amp;" - "&amp;'Non-Salary'!#REF!)</f>
        <v>#REF!</v>
      </c>
      <c r="AT182" s="383" t="e">
        <f>IF('Non-Salary'!#REF!="","",#REF!&amp;" - "&amp;'Non-Salary'!#REF!)</f>
        <v>#REF!</v>
      </c>
      <c r="AU182" s="65"/>
      <c r="AV182" s="392" t="e">
        <f>IF('Non-Salary'!#REF!="","",#REF!&amp;" - "&amp;'Non-Salary'!#REF!)</f>
        <v>#REF!</v>
      </c>
      <c r="AW182" s="393" t="e">
        <f>IF('Non-Salary'!#REF!="","",#REF!&amp;" - "&amp;'Non-Salary'!#REF!)</f>
        <v>#REF!</v>
      </c>
    </row>
    <row r="183" spans="1:50">
      <c r="A183" s="228"/>
      <c r="B183" s="19" t="e">
        <f>IF(OR(I183="",I183="HS"),'Non-Salary'!#REF!,Assumptions!#REF!)</f>
        <v>#REF!</v>
      </c>
      <c r="C183" s="19" t="s">
        <v>18</v>
      </c>
      <c r="D183" s="20" t="s">
        <v>19</v>
      </c>
      <c r="E183" s="20"/>
      <c r="F183" s="20" t="s">
        <v>41</v>
      </c>
      <c r="G183" s="56" t="s">
        <v>153</v>
      </c>
      <c r="H183" s="869"/>
      <c r="I183" s="317"/>
      <c r="J183" s="82" t="str">
        <f>IF(ISERROR(VLOOKUP(G183,[3]Object!Query_from_cayprod,2,FALSE)),"",VLOOKUP(G183,[3]Object!Query_from_cayprod,2,FALSE))</f>
        <v>REPAIRS AND MAINTENANCE SVCS</v>
      </c>
      <c r="K183" s="83"/>
      <c r="L183" s="164"/>
      <c r="M183" s="229"/>
      <c r="N183" s="9"/>
      <c r="O183" s="290"/>
      <c r="P183" s="291"/>
      <c r="Q183" s="291"/>
      <c r="R183" s="291"/>
      <c r="S183" s="291"/>
      <c r="T183" s="384" t="e">
        <f>IF('Non-Salary'!#REF!="","",#REF!&amp;" - "&amp;'Non-Salary'!#REF!)</f>
        <v>#REF!</v>
      </c>
      <c r="U183" s="385" t="e">
        <f>IF('Non-Salary'!#REF!="","",#REF!&amp;" - "&amp;'Non-Salary'!#REF!)</f>
        <v>#REF!</v>
      </c>
      <c r="V183" s="385" t="e">
        <f>IF('Non-Salary'!#REF!="","",#REF!&amp;" - "&amp;'Non-Salary'!#REF!)</f>
        <v>#REF!</v>
      </c>
      <c r="W183" s="386" t="e">
        <f>IF('Non-Salary'!#REF!="","",#REF!&amp;" - "&amp;'Non-Salary'!#REF!)</f>
        <v>#REF!</v>
      </c>
      <c r="X183" s="386" t="e">
        <f>IF('Non-Salary'!#REF!="","",#REF!&amp;" - "&amp;'Non-Salary'!#REF!)</f>
        <v>#REF!</v>
      </c>
      <c r="Y183" s="386" t="e">
        <f>IF('Non-Salary'!#REF!="","",#REF!&amp;" - "&amp;'Non-Salary'!#REF!)</f>
        <v>#REF!</v>
      </c>
      <c r="Z183" s="386" t="e">
        <f>IF('Non-Salary'!#REF!="","",#REF!&amp;" - "&amp;'Non-Salary'!#REF!)</f>
        <v>#REF!</v>
      </c>
      <c r="AA183" s="386" t="e">
        <f>IF('Non-Salary'!#REF!="","",#REF!&amp;" - "&amp;'Non-Salary'!#REF!)</f>
        <v>#REF!</v>
      </c>
      <c r="AB183" s="386" t="e">
        <f>IF('Non-Salary'!#REF!="","",#REF!&amp;" - "&amp;'Non-Salary'!#REF!)</f>
        <v>#REF!</v>
      </c>
      <c r="AC183" s="386" t="e">
        <f>IF('Non-Salary'!#REF!="","",#REF!&amp;" - "&amp;'Non-Salary'!#REF!)</f>
        <v>#REF!</v>
      </c>
      <c r="AD183" s="386" t="e">
        <f>IF('Non-Salary'!#REF!="","",#REF!&amp;" - "&amp;'Non-Salary'!#REF!)</f>
        <v>#REF!</v>
      </c>
      <c r="AE183" s="386" t="e">
        <f>IF('Non-Salary'!#REF!="","",#REF!&amp;" - "&amp;'Non-Salary'!#REF!)</f>
        <v>#REF!</v>
      </c>
      <c r="AF183" s="386" t="e">
        <f>IF('Non-Salary'!#REF!="","",#REF!&amp;" - "&amp;'Non-Salary'!#REF!)</f>
        <v>#REF!</v>
      </c>
      <c r="AG183" s="386" t="e">
        <f>IF('Non-Salary'!#REF!="","",#REF!&amp;" - "&amp;'Non-Salary'!#REF!)</f>
        <v>#REF!</v>
      </c>
      <c r="AH183" s="386" t="e">
        <f>IF('Non-Salary'!#REF!="","",#REF!&amp;" - "&amp;'Non-Salary'!#REF!)</f>
        <v>#REF!</v>
      </c>
      <c r="AI183" s="386" t="e">
        <f>IF('Non-Salary'!#REF!="","",#REF!&amp;" - "&amp;'Non-Salary'!#REF!)</f>
        <v>#REF!</v>
      </c>
      <c r="AJ183" s="386" t="e">
        <f>IF('Non-Salary'!#REF!="","",#REF!&amp;" - "&amp;'Non-Salary'!#REF!)</f>
        <v>#REF!</v>
      </c>
      <c r="AK183" s="386" t="e">
        <f>IF('Non-Salary'!#REF!="","",#REF!&amp;" - "&amp;'Non-Salary'!#REF!)</f>
        <v>#REF!</v>
      </c>
      <c r="AL183" s="386" t="e">
        <f>IF('Non-Salary'!#REF!="","",#REF!&amp;" - "&amp;'Non-Salary'!#REF!)</f>
        <v>#REF!</v>
      </c>
      <c r="AM183" s="386" t="e">
        <f>IF('Non-Salary'!#REF!="","",#REF!&amp;" - "&amp;'Non-Salary'!#REF!)</f>
        <v>#REF!</v>
      </c>
      <c r="AN183" s="386" t="e">
        <f>IF('Non-Salary'!#REF!="","",#REF!&amp;" - "&amp;'Non-Salary'!#REF!)</f>
        <v>#REF!</v>
      </c>
      <c r="AO183" s="386" t="e">
        <f>IF('Non-Salary'!#REF!="","",#REF!&amp;" - "&amp;'Non-Salary'!#REF!)</f>
        <v>#REF!</v>
      </c>
      <c r="AP183" s="386" t="e">
        <f>IF('Non-Salary'!#REF!="","",#REF!&amp;" - "&amp;'Non-Salary'!#REF!)</f>
        <v>#REF!</v>
      </c>
      <c r="AQ183" s="386" t="e">
        <f>IF('Non-Salary'!#REF!="","",#REF!&amp;" - "&amp;'Non-Salary'!#REF!)</f>
        <v>#REF!</v>
      </c>
      <c r="AR183" s="386" t="e">
        <f>IF('Non-Salary'!#REF!="","",#REF!&amp;" - "&amp;'Non-Salary'!#REF!)</f>
        <v>#REF!</v>
      </c>
      <c r="AS183" s="386" t="e">
        <f>IF('Non-Salary'!#REF!="","",#REF!&amp;" - "&amp;'Non-Salary'!#REF!)</f>
        <v>#REF!</v>
      </c>
      <c r="AT183" s="387" t="e">
        <f>IF('Non-Salary'!#REF!="","",#REF!&amp;" - "&amp;'Non-Salary'!#REF!)</f>
        <v>#REF!</v>
      </c>
      <c r="AU183" s="65"/>
      <c r="AV183" s="394" t="e">
        <f>IF('Non-Salary'!#REF!="","",#REF!&amp;" - "&amp;'Non-Salary'!#REF!)</f>
        <v>#REF!</v>
      </c>
      <c r="AW183" s="395" t="e">
        <f>IF('Non-Salary'!#REF!="","",#REF!&amp;" - "&amp;'Non-Salary'!#REF!)</f>
        <v>#REF!</v>
      </c>
    </row>
    <row r="184" spans="1:50">
      <c r="A184" s="228"/>
      <c r="B184" s="19" t="e">
        <f>IF(OR(I184="",I184="HS"),'Non-Salary'!#REF!,Assumptions!#REF!)</f>
        <v>#REF!</v>
      </c>
      <c r="C184" s="19" t="s">
        <v>18</v>
      </c>
      <c r="D184" s="20" t="s">
        <v>19</v>
      </c>
      <c r="E184" s="20"/>
      <c r="F184" s="20" t="s">
        <v>41</v>
      </c>
      <c r="G184" s="56" t="s">
        <v>164</v>
      </c>
      <c r="H184" s="869"/>
      <c r="I184" s="317"/>
      <c r="J184" s="82" t="str">
        <f>IF(ISERROR(VLOOKUP(G184,[3]Object!Query_from_cayprod,2,FALSE)),"",VLOOKUP(G184,[3]Object!Query_from_cayprod,2,FALSE))</f>
        <v>RENTAL OF EQUIPMENT</v>
      </c>
      <c r="K184" s="83"/>
      <c r="L184" s="164"/>
      <c r="M184" s="229"/>
      <c r="N184" s="9"/>
      <c r="O184" s="290"/>
      <c r="P184" s="291"/>
      <c r="Q184" s="291"/>
      <c r="R184" s="291"/>
      <c r="S184" s="291"/>
      <c r="T184" s="384" t="e">
        <f>IF('Non-Salary'!#REF!="","",#REF!&amp;" - "&amp;'Non-Salary'!#REF!)</f>
        <v>#REF!</v>
      </c>
      <c r="U184" s="385" t="e">
        <f>IF('Non-Salary'!#REF!="","",#REF!&amp;" - "&amp;'Non-Salary'!#REF!)</f>
        <v>#REF!</v>
      </c>
      <c r="V184" s="385" t="e">
        <f>IF('Non-Salary'!#REF!="","",#REF!&amp;" - "&amp;'Non-Salary'!#REF!)</f>
        <v>#REF!</v>
      </c>
      <c r="W184" s="386" t="e">
        <f>IF('Non-Salary'!#REF!="","",#REF!&amp;" - "&amp;'Non-Salary'!#REF!)</f>
        <v>#REF!</v>
      </c>
      <c r="X184" s="386" t="e">
        <f>IF('Non-Salary'!#REF!="","",#REF!&amp;" - "&amp;'Non-Salary'!#REF!)</f>
        <v>#REF!</v>
      </c>
      <c r="Y184" s="386" t="e">
        <f>IF('Non-Salary'!#REF!="","",#REF!&amp;" - "&amp;'Non-Salary'!#REF!)</f>
        <v>#REF!</v>
      </c>
      <c r="Z184" s="386" t="e">
        <f>IF('Non-Salary'!#REF!="","",#REF!&amp;" - "&amp;'Non-Salary'!#REF!)</f>
        <v>#REF!</v>
      </c>
      <c r="AA184" s="386" t="e">
        <f>IF('Non-Salary'!#REF!="","",#REF!&amp;" - "&amp;'Non-Salary'!#REF!)</f>
        <v>#REF!</v>
      </c>
      <c r="AB184" s="386" t="e">
        <f>IF('Non-Salary'!#REF!="","",#REF!&amp;" - "&amp;'Non-Salary'!#REF!)</f>
        <v>#REF!</v>
      </c>
      <c r="AC184" s="386" t="e">
        <f>IF('Non-Salary'!#REF!="","",#REF!&amp;" - "&amp;'Non-Salary'!#REF!)</f>
        <v>#REF!</v>
      </c>
      <c r="AD184" s="386" t="e">
        <f>IF('Non-Salary'!#REF!="","",#REF!&amp;" - "&amp;'Non-Salary'!#REF!)</f>
        <v>#REF!</v>
      </c>
      <c r="AE184" s="386" t="e">
        <f>IF('Non-Salary'!#REF!="","",#REF!&amp;" - "&amp;'Non-Salary'!#REF!)</f>
        <v>#REF!</v>
      </c>
      <c r="AF184" s="386" t="e">
        <f>IF('Non-Salary'!#REF!="","",#REF!&amp;" - "&amp;'Non-Salary'!#REF!)</f>
        <v>#REF!</v>
      </c>
      <c r="AG184" s="386" t="e">
        <f>IF('Non-Salary'!#REF!="","",#REF!&amp;" - "&amp;'Non-Salary'!#REF!)</f>
        <v>#REF!</v>
      </c>
      <c r="AH184" s="386" t="e">
        <f>IF('Non-Salary'!#REF!="","",#REF!&amp;" - "&amp;'Non-Salary'!#REF!)</f>
        <v>#REF!</v>
      </c>
      <c r="AI184" s="386" t="e">
        <f>IF('Non-Salary'!#REF!="","",#REF!&amp;" - "&amp;'Non-Salary'!#REF!)</f>
        <v>#REF!</v>
      </c>
      <c r="AJ184" s="386" t="e">
        <f>IF('Non-Salary'!#REF!="","",#REF!&amp;" - "&amp;'Non-Salary'!#REF!)</f>
        <v>#REF!</v>
      </c>
      <c r="AK184" s="386" t="e">
        <f>IF('Non-Salary'!#REF!="","",#REF!&amp;" - "&amp;'Non-Salary'!#REF!)</f>
        <v>#REF!</v>
      </c>
      <c r="AL184" s="386" t="e">
        <f>IF('Non-Salary'!#REF!="","",#REF!&amp;" - "&amp;'Non-Salary'!#REF!)</f>
        <v>#REF!</v>
      </c>
      <c r="AM184" s="386" t="e">
        <f>IF('Non-Salary'!#REF!="","",#REF!&amp;" - "&amp;'Non-Salary'!#REF!)</f>
        <v>#REF!</v>
      </c>
      <c r="AN184" s="386" t="e">
        <f>IF('Non-Salary'!#REF!="","",#REF!&amp;" - "&amp;'Non-Salary'!#REF!)</f>
        <v>#REF!</v>
      </c>
      <c r="AO184" s="386" t="e">
        <f>IF('Non-Salary'!#REF!="","",#REF!&amp;" - "&amp;'Non-Salary'!#REF!)</f>
        <v>#REF!</v>
      </c>
      <c r="AP184" s="386" t="e">
        <f>IF('Non-Salary'!#REF!="","",#REF!&amp;" - "&amp;'Non-Salary'!#REF!)</f>
        <v>#REF!</v>
      </c>
      <c r="AQ184" s="386" t="e">
        <f>IF('Non-Salary'!#REF!="","",#REF!&amp;" - "&amp;'Non-Salary'!#REF!)</f>
        <v>#REF!</v>
      </c>
      <c r="AR184" s="386" t="e">
        <f>IF('Non-Salary'!#REF!="","",#REF!&amp;" - "&amp;'Non-Salary'!#REF!)</f>
        <v>#REF!</v>
      </c>
      <c r="AS184" s="386" t="e">
        <f>IF('Non-Salary'!#REF!="","",#REF!&amp;" - "&amp;'Non-Salary'!#REF!)</f>
        <v>#REF!</v>
      </c>
      <c r="AT184" s="387" t="e">
        <f>IF('Non-Salary'!#REF!="","",#REF!&amp;" - "&amp;'Non-Salary'!#REF!)</f>
        <v>#REF!</v>
      </c>
      <c r="AU184" s="65"/>
      <c r="AV184" s="394" t="e">
        <f>IF('Non-Salary'!#REF!="","",#REF!&amp;" - "&amp;'Non-Salary'!#REF!)</f>
        <v>#REF!</v>
      </c>
      <c r="AW184" s="395" t="e">
        <f>IF('Non-Salary'!#REF!="","",#REF!&amp;" - "&amp;'Non-Salary'!#REF!)</f>
        <v>#REF!</v>
      </c>
    </row>
    <row r="185" spans="1:50">
      <c r="A185" s="228"/>
      <c r="B185" s="19" t="e">
        <f>IF(OR(I185="",I185="HS"),'Non-Salary'!#REF!,Assumptions!#REF!)</f>
        <v>#REF!</v>
      </c>
      <c r="C185" s="19" t="s">
        <v>18</v>
      </c>
      <c r="D185" s="20" t="s">
        <v>19</v>
      </c>
      <c r="E185" s="20"/>
      <c r="F185" s="20" t="s">
        <v>41</v>
      </c>
      <c r="G185" s="56" t="s">
        <v>156</v>
      </c>
      <c r="H185" s="869"/>
      <c r="I185" s="317"/>
      <c r="J185" s="82" t="str">
        <f>IF(ISERROR(VLOOKUP(G185,[3]Object!Query_from_cayprod,2,FALSE)),"",VLOOKUP(G185,[3]Object!Query_from_cayprod,2,FALSE))</f>
        <v>TELEPHONE/FACSIMILE SERVICES</v>
      </c>
      <c r="K185" s="83"/>
      <c r="L185" s="164"/>
      <c r="M185" s="229"/>
      <c r="N185" s="9"/>
      <c r="O185" s="290"/>
      <c r="P185" s="291"/>
      <c r="Q185" s="291"/>
      <c r="R185" s="291"/>
      <c r="S185" s="291"/>
      <c r="T185" s="384" t="e">
        <f>IF('Non-Salary'!#REF!="","",#REF!&amp;" - "&amp;'Non-Salary'!#REF!)</f>
        <v>#REF!</v>
      </c>
      <c r="U185" s="385" t="e">
        <f>IF('Non-Salary'!#REF!="","",#REF!&amp;" - "&amp;'Non-Salary'!#REF!)</f>
        <v>#REF!</v>
      </c>
      <c r="V185" s="385" t="e">
        <f>IF('Non-Salary'!#REF!="","",#REF!&amp;" - "&amp;'Non-Salary'!#REF!)</f>
        <v>#REF!</v>
      </c>
      <c r="W185" s="386" t="e">
        <f>IF('Non-Salary'!#REF!="","",#REF!&amp;" - "&amp;'Non-Salary'!#REF!)</f>
        <v>#REF!</v>
      </c>
      <c r="X185" s="386" t="e">
        <f>IF('Non-Salary'!#REF!="","",#REF!&amp;" - "&amp;'Non-Salary'!#REF!)</f>
        <v>#REF!</v>
      </c>
      <c r="Y185" s="386" t="e">
        <f>IF('Non-Salary'!#REF!="","",#REF!&amp;" - "&amp;'Non-Salary'!#REF!)</f>
        <v>#REF!</v>
      </c>
      <c r="Z185" s="386" t="e">
        <f>IF('Non-Salary'!#REF!="","",#REF!&amp;" - "&amp;'Non-Salary'!#REF!)</f>
        <v>#REF!</v>
      </c>
      <c r="AA185" s="386" t="e">
        <f>IF('Non-Salary'!#REF!="","",#REF!&amp;" - "&amp;'Non-Salary'!#REF!)</f>
        <v>#REF!</v>
      </c>
      <c r="AB185" s="386" t="e">
        <f>IF('Non-Salary'!#REF!="","",#REF!&amp;" - "&amp;'Non-Salary'!#REF!)</f>
        <v>#REF!</v>
      </c>
      <c r="AC185" s="386" t="e">
        <f>IF('Non-Salary'!#REF!="","",#REF!&amp;" - "&amp;'Non-Salary'!#REF!)</f>
        <v>#REF!</v>
      </c>
      <c r="AD185" s="386" t="e">
        <f>IF('Non-Salary'!#REF!="","",#REF!&amp;" - "&amp;'Non-Salary'!#REF!)</f>
        <v>#REF!</v>
      </c>
      <c r="AE185" s="386" t="e">
        <f>IF('Non-Salary'!#REF!="","",#REF!&amp;" - "&amp;'Non-Salary'!#REF!)</f>
        <v>#REF!</v>
      </c>
      <c r="AF185" s="386" t="e">
        <f>IF('Non-Salary'!#REF!="","",#REF!&amp;" - "&amp;'Non-Salary'!#REF!)</f>
        <v>#REF!</v>
      </c>
      <c r="AG185" s="386" t="e">
        <f>IF('Non-Salary'!#REF!="","",#REF!&amp;" - "&amp;'Non-Salary'!#REF!)</f>
        <v>#REF!</v>
      </c>
      <c r="AH185" s="386" t="e">
        <f>IF('Non-Salary'!#REF!="","",#REF!&amp;" - "&amp;'Non-Salary'!#REF!)</f>
        <v>#REF!</v>
      </c>
      <c r="AI185" s="386" t="e">
        <f>IF('Non-Salary'!#REF!="","",#REF!&amp;" - "&amp;'Non-Salary'!#REF!)</f>
        <v>#REF!</v>
      </c>
      <c r="AJ185" s="386" t="e">
        <f>IF('Non-Salary'!#REF!="","",#REF!&amp;" - "&amp;'Non-Salary'!#REF!)</f>
        <v>#REF!</v>
      </c>
      <c r="AK185" s="386" t="e">
        <f>IF('Non-Salary'!#REF!="","",#REF!&amp;" - "&amp;'Non-Salary'!#REF!)</f>
        <v>#REF!</v>
      </c>
      <c r="AL185" s="386" t="e">
        <f>IF('Non-Salary'!#REF!="","",#REF!&amp;" - "&amp;'Non-Salary'!#REF!)</f>
        <v>#REF!</v>
      </c>
      <c r="AM185" s="386" t="e">
        <f>IF('Non-Salary'!#REF!="","",#REF!&amp;" - "&amp;'Non-Salary'!#REF!)</f>
        <v>#REF!</v>
      </c>
      <c r="AN185" s="386" t="e">
        <f>IF('Non-Salary'!#REF!="","",#REF!&amp;" - "&amp;'Non-Salary'!#REF!)</f>
        <v>#REF!</v>
      </c>
      <c r="AO185" s="386" t="e">
        <f>IF('Non-Salary'!#REF!="","",#REF!&amp;" - "&amp;'Non-Salary'!#REF!)</f>
        <v>#REF!</v>
      </c>
      <c r="AP185" s="386" t="e">
        <f>IF('Non-Salary'!#REF!="","",#REF!&amp;" - "&amp;'Non-Salary'!#REF!)</f>
        <v>#REF!</v>
      </c>
      <c r="AQ185" s="386" t="e">
        <f>IF('Non-Salary'!#REF!="","",#REF!&amp;" - "&amp;'Non-Salary'!#REF!)</f>
        <v>#REF!</v>
      </c>
      <c r="AR185" s="386" t="e">
        <f>IF('Non-Salary'!#REF!="","",#REF!&amp;" - "&amp;'Non-Salary'!#REF!)</f>
        <v>#REF!</v>
      </c>
      <c r="AS185" s="386" t="e">
        <f>IF('Non-Salary'!#REF!="","",#REF!&amp;" - "&amp;'Non-Salary'!#REF!)</f>
        <v>#REF!</v>
      </c>
      <c r="AT185" s="387" t="e">
        <f>IF('Non-Salary'!#REF!="","",#REF!&amp;" - "&amp;'Non-Salary'!#REF!)</f>
        <v>#REF!</v>
      </c>
      <c r="AU185" s="65"/>
      <c r="AV185" s="394" t="e">
        <f>IF('Non-Salary'!#REF!="","",#REF!&amp;" - "&amp;'Non-Salary'!#REF!)</f>
        <v>#REF!</v>
      </c>
      <c r="AW185" s="395" t="e">
        <f>IF('Non-Salary'!#REF!="","",#REF!&amp;" - "&amp;'Non-Salary'!#REF!)</f>
        <v>#REF!</v>
      </c>
    </row>
    <row r="186" spans="1:50">
      <c r="A186" s="228"/>
      <c r="B186" s="19" t="e">
        <f>IF(OR(I186="",I186="HS"),'Non-Salary'!#REF!,Assumptions!#REF!)</f>
        <v>#REF!</v>
      </c>
      <c r="C186" s="19" t="s">
        <v>18</v>
      </c>
      <c r="D186" s="20" t="s">
        <v>19</v>
      </c>
      <c r="E186" s="20"/>
      <c r="F186" s="20" t="s">
        <v>41</v>
      </c>
      <c r="G186" s="56" t="s">
        <v>118</v>
      </c>
      <c r="H186" s="869"/>
      <c r="I186" s="317"/>
      <c r="J186" s="82" t="str">
        <f>IF(ISERROR(VLOOKUP(G186,[3]Object!Query_from_cayprod,2,FALSE)),"",VLOOKUP(G186,[3]Object!Query_from_cayprod,2,FALSE))</f>
        <v>POSTAGE</v>
      </c>
      <c r="K186" s="83"/>
      <c r="L186" s="164"/>
      <c r="M186" s="229"/>
      <c r="N186" s="9"/>
      <c r="O186" s="290"/>
      <c r="P186" s="291"/>
      <c r="Q186" s="291"/>
      <c r="R186" s="291"/>
      <c r="S186" s="291"/>
      <c r="T186" s="384" t="e">
        <f>IF('Non-Salary'!#REF!="","",#REF!&amp;" - "&amp;'Non-Salary'!#REF!)</f>
        <v>#REF!</v>
      </c>
      <c r="U186" s="385" t="e">
        <f>IF('Non-Salary'!#REF!="","",#REF!&amp;" - "&amp;'Non-Salary'!#REF!)</f>
        <v>#REF!</v>
      </c>
      <c r="V186" s="385" t="e">
        <f>IF('Non-Salary'!#REF!="","",#REF!&amp;" - "&amp;'Non-Salary'!#REF!)</f>
        <v>#REF!</v>
      </c>
      <c r="W186" s="386" t="e">
        <f>IF('Non-Salary'!#REF!="","",#REF!&amp;" - "&amp;'Non-Salary'!#REF!)</f>
        <v>#REF!</v>
      </c>
      <c r="X186" s="386" t="e">
        <f>IF('Non-Salary'!#REF!="","",#REF!&amp;" - "&amp;'Non-Salary'!#REF!)</f>
        <v>#REF!</v>
      </c>
      <c r="Y186" s="386" t="e">
        <f>IF('Non-Salary'!#REF!="","",#REF!&amp;" - "&amp;'Non-Salary'!#REF!)</f>
        <v>#REF!</v>
      </c>
      <c r="Z186" s="386" t="e">
        <f>IF('Non-Salary'!#REF!="","",#REF!&amp;" - "&amp;'Non-Salary'!#REF!)</f>
        <v>#REF!</v>
      </c>
      <c r="AA186" s="386" t="e">
        <f>IF('Non-Salary'!#REF!="","",#REF!&amp;" - "&amp;'Non-Salary'!#REF!)</f>
        <v>#REF!</v>
      </c>
      <c r="AB186" s="386" t="e">
        <f>IF('Non-Salary'!#REF!="","",#REF!&amp;" - "&amp;'Non-Salary'!#REF!)</f>
        <v>#REF!</v>
      </c>
      <c r="AC186" s="386" t="e">
        <f>IF('Non-Salary'!#REF!="","",#REF!&amp;" - "&amp;'Non-Salary'!#REF!)</f>
        <v>#REF!</v>
      </c>
      <c r="AD186" s="386" t="e">
        <f>IF('Non-Salary'!#REF!="","",#REF!&amp;" - "&amp;'Non-Salary'!#REF!)</f>
        <v>#REF!</v>
      </c>
      <c r="AE186" s="386" t="e">
        <f>IF('Non-Salary'!#REF!="","",#REF!&amp;" - "&amp;'Non-Salary'!#REF!)</f>
        <v>#REF!</v>
      </c>
      <c r="AF186" s="386" t="e">
        <f>IF('Non-Salary'!#REF!="","",#REF!&amp;" - "&amp;'Non-Salary'!#REF!)</f>
        <v>#REF!</v>
      </c>
      <c r="AG186" s="386" t="e">
        <f>IF('Non-Salary'!#REF!="","",#REF!&amp;" - "&amp;'Non-Salary'!#REF!)</f>
        <v>#REF!</v>
      </c>
      <c r="AH186" s="386" t="e">
        <f>IF('Non-Salary'!#REF!="","",#REF!&amp;" - "&amp;'Non-Salary'!#REF!)</f>
        <v>#REF!</v>
      </c>
      <c r="AI186" s="386" t="e">
        <f>IF('Non-Salary'!#REF!="","",#REF!&amp;" - "&amp;'Non-Salary'!#REF!)</f>
        <v>#REF!</v>
      </c>
      <c r="AJ186" s="386" t="e">
        <f>IF('Non-Salary'!#REF!="","",#REF!&amp;" - "&amp;'Non-Salary'!#REF!)</f>
        <v>#REF!</v>
      </c>
      <c r="AK186" s="386" t="e">
        <f>IF('Non-Salary'!#REF!="","",#REF!&amp;" - "&amp;'Non-Salary'!#REF!)</f>
        <v>#REF!</v>
      </c>
      <c r="AL186" s="386" t="e">
        <f>IF('Non-Salary'!#REF!="","",#REF!&amp;" - "&amp;'Non-Salary'!#REF!)</f>
        <v>#REF!</v>
      </c>
      <c r="AM186" s="386" t="e">
        <f>IF('Non-Salary'!#REF!="","",#REF!&amp;" - "&amp;'Non-Salary'!#REF!)</f>
        <v>#REF!</v>
      </c>
      <c r="AN186" s="386" t="e">
        <f>IF('Non-Salary'!#REF!="","",#REF!&amp;" - "&amp;'Non-Salary'!#REF!)</f>
        <v>#REF!</v>
      </c>
      <c r="AO186" s="386" t="e">
        <f>IF('Non-Salary'!#REF!="","",#REF!&amp;" - "&amp;'Non-Salary'!#REF!)</f>
        <v>#REF!</v>
      </c>
      <c r="AP186" s="386" t="e">
        <f>IF('Non-Salary'!#REF!="","",#REF!&amp;" - "&amp;'Non-Salary'!#REF!)</f>
        <v>#REF!</v>
      </c>
      <c r="AQ186" s="386" t="e">
        <f>IF('Non-Salary'!#REF!="","",#REF!&amp;" - "&amp;'Non-Salary'!#REF!)</f>
        <v>#REF!</v>
      </c>
      <c r="AR186" s="386" t="e">
        <f>IF('Non-Salary'!#REF!="","",#REF!&amp;" - "&amp;'Non-Salary'!#REF!)</f>
        <v>#REF!</v>
      </c>
      <c r="AS186" s="386" t="e">
        <f>IF('Non-Salary'!#REF!="","",#REF!&amp;" - "&amp;'Non-Salary'!#REF!)</f>
        <v>#REF!</v>
      </c>
      <c r="AT186" s="387" t="e">
        <f>IF('Non-Salary'!#REF!="","",#REF!&amp;" - "&amp;'Non-Salary'!#REF!)</f>
        <v>#REF!</v>
      </c>
      <c r="AU186" s="65"/>
      <c r="AV186" s="394" t="e">
        <f>IF('Non-Salary'!#REF!="","",#REF!&amp;" - "&amp;'Non-Salary'!#REF!)</f>
        <v>#REF!</v>
      </c>
      <c r="AW186" s="395" t="e">
        <f>IF('Non-Salary'!#REF!="","",#REF!&amp;" - "&amp;'Non-Salary'!#REF!)</f>
        <v>#REF!</v>
      </c>
    </row>
    <row r="187" spans="1:50">
      <c r="A187" s="228"/>
      <c r="B187" s="19" t="e">
        <f>IF(OR(I187="",I187="HS"),'Non-Salary'!#REF!,Assumptions!#REF!)</f>
        <v>#REF!</v>
      </c>
      <c r="C187" s="19" t="s">
        <v>18</v>
      </c>
      <c r="D187" s="20" t="s">
        <v>19</v>
      </c>
      <c r="E187" s="20"/>
      <c r="F187" s="20" t="s">
        <v>41</v>
      </c>
      <c r="G187" s="56" t="s">
        <v>158</v>
      </c>
      <c r="H187" s="869"/>
      <c r="I187" s="317"/>
      <c r="J187" s="82" t="str">
        <f>IF(ISERROR(VLOOKUP(G187,[3]Object!Query_from_cayprod,2,FALSE)),"",VLOOKUP(G187,[3]Object!Query_from_cayprod,2,FALSE))</f>
        <v>PRINTING, BINDING, DUPLICATING</v>
      </c>
      <c r="K187" s="83"/>
      <c r="L187" s="164"/>
      <c r="M187" s="229"/>
      <c r="N187" s="9"/>
      <c r="O187" s="290"/>
      <c r="P187" s="291"/>
      <c r="Q187" s="291"/>
      <c r="R187" s="291"/>
      <c r="S187" s="291"/>
      <c r="T187" s="384" t="e">
        <f>IF('Non-Salary'!#REF!="","",#REF!&amp;" - "&amp;'Non-Salary'!#REF!)</f>
        <v>#REF!</v>
      </c>
      <c r="U187" s="385" t="e">
        <f>IF('Non-Salary'!#REF!="","",#REF!&amp;" - "&amp;'Non-Salary'!#REF!)</f>
        <v>#REF!</v>
      </c>
      <c r="V187" s="385" t="e">
        <f>IF('Non-Salary'!#REF!="","",#REF!&amp;" - "&amp;'Non-Salary'!#REF!)</f>
        <v>#REF!</v>
      </c>
      <c r="W187" s="386" t="e">
        <f>IF('Non-Salary'!#REF!="","",#REF!&amp;" - "&amp;'Non-Salary'!#REF!)</f>
        <v>#REF!</v>
      </c>
      <c r="X187" s="386" t="e">
        <f>IF('Non-Salary'!#REF!="","",#REF!&amp;" - "&amp;'Non-Salary'!#REF!)</f>
        <v>#REF!</v>
      </c>
      <c r="Y187" s="386" t="e">
        <f>IF('Non-Salary'!#REF!="","",#REF!&amp;" - "&amp;'Non-Salary'!#REF!)</f>
        <v>#REF!</v>
      </c>
      <c r="Z187" s="386" t="e">
        <f>IF('Non-Salary'!#REF!="","",#REF!&amp;" - "&amp;'Non-Salary'!#REF!)</f>
        <v>#REF!</v>
      </c>
      <c r="AA187" s="386" t="e">
        <f>IF('Non-Salary'!#REF!="","",#REF!&amp;" - "&amp;'Non-Salary'!#REF!)</f>
        <v>#REF!</v>
      </c>
      <c r="AB187" s="386" t="e">
        <f>IF('Non-Salary'!#REF!="","",#REF!&amp;" - "&amp;'Non-Salary'!#REF!)</f>
        <v>#REF!</v>
      </c>
      <c r="AC187" s="386" t="e">
        <f>IF('Non-Salary'!#REF!="","",#REF!&amp;" - "&amp;'Non-Salary'!#REF!)</f>
        <v>#REF!</v>
      </c>
      <c r="AD187" s="386" t="e">
        <f>IF('Non-Salary'!#REF!="","",#REF!&amp;" - "&amp;'Non-Salary'!#REF!)</f>
        <v>#REF!</v>
      </c>
      <c r="AE187" s="386" t="e">
        <f>IF('Non-Salary'!#REF!="","",#REF!&amp;" - "&amp;'Non-Salary'!#REF!)</f>
        <v>#REF!</v>
      </c>
      <c r="AF187" s="386" t="e">
        <f>IF('Non-Salary'!#REF!="","",#REF!&amp;" - "&amp;'Non-Salary'!#REF!)</f>
        <v>#REF!</v>
      </c>
      <c r="AG187" s="386" t="e">
        <f>IF('Non-Salary'!#REF!="","",#REF!&amp;" - "&amp;'Non-Salary'!#REF!)</f>
        <v>#REF!</v>
      </c>
      <c r="AH187" s="386" t="e">
        <f>IF('Non-Salary'!#REF!="","",#REF!&amp;" - "&amp;'Non-Salary'!#REF!)</f>
        <v>#REF!</v>
      </c>
      <c r="AI187" s="386" t="e">
        <f>IF('Non-Salary'!#REF!="","",#REF!&amp;" - "&amp;'Non-Salary'!#REF!)</f>
        <v>#REF!</v>
      </c>
      <c r="AJ187" s="386" t="e">
        <f>IF('Non-Salary'!#REF!="","",#REF!&amp;" - "&amp;'Non-Salary'!#REF!)</f>
        <v>#REF!</v>
      </c>
      <c r="AK187" s="386" t="e">
        <f>IF('Non-Salary'!#REF!="","",#REF!&amp;" - "&amp;'Non-Salary'!#REF!)</f>
        <v>#REF!</v>
      </c>
      <c r="AL187" s="386" t="e">
        <f>IF('Non-Salary'!#REF!="","",#REF!&amp;" - "&amp;'Non-Salary'!#REF!)</f>
        <v>#REF!</v>
      </c>
      <c r="AM187" s="386" t="e">
        <f>IF('Non-Salary'!#REF!="","",#REF!&amp;" - "&amp;'Non-Salary'!#REF!)</f>
        <v>#REF!</v>
      </c>
      <c r="AN187" s="386" t="e">
        <f>IF('Non-Salary'!#REF!="","",#REF!&amp;" - "&amp;'Non-Salary'!#REF!)</f>
        <v>#REF!</v>
      </c>
      <c r="AO187" s="386" t="e">
        <f>IF('Non-Salary'!#REF!="","",#REF!&amp;" - "&amp;'Non-Salary'!#REF!)</f>
        <v>#REF!</v>
      </c>
      <c r="AP187" s="386" t="e">
        <f>IF('Non-Salary'!#REF!="","",#REF!&amp;" - "&amp;'Non-Salary'!#REF!)</f>
        <v>#REF!</v>
      </c>
      <c r="AQ187" s="386" t="e">
        <f>IF('Non-Salary'!#REF!="","",#REF!&amp;" - "&amp;'Non-Salary'!#REF!)</f>
        <v>#REF!</v>
      </c>
      <c r="AR187" s="386" t="e">
        <f>IF('Non-Salary'!#REF!="","",#REF!&amp;" - "&amp;'Non-Salary'!#REF!)</f>
        <v>#REF!</v>
      </c>
      <c r="AS187" s="386" t="e">
        <f>IF('Non-Salary'!#REF!="","",#REF!&amp;" - "&amp;'Non-Salary'!#REF!)</f>
        <v>#REF!</v>
      </c>
      <c r="AT187" s="387" t="e">
        <f>IF('Non-Salary'!#REF!="","",#REF!&amp;" - "&amp;'Non-Salary'!#REF!)</f>
        <v>#REF!</v>
      </c>
      <c r="AU187" s="65"/>
      <c r="AV187" s="394" t="e">
        <f>IF('Non-Salary'!#REF!="","",#REF!&amp;" - "&amp;'Non-Salary'!#REF!)</f>
        <v>#REF!</v>
      </c>
      <c r="AW187" s="395" t="e">
        <f>IF('Non-Salary'!#REF!="","",#REF!&amp;" - "&amp;'Non-Salary'!#REF!)</f>
        <v>#REF!</v>
      </c>
    </row>
    <row r="188" spans="1:50">
      <c r="A188" s="228"/>
      <c r="B188" s="19" t="e">
        <f>IF(OR(I188="",I188="HS"),'Non-Salary'!#REF!,Assumptions!#REF!)</f>
        <v>#REF!</v>
      </c>
      <c r="C188" s="19" t="s">
        <v>18</v>
      </c>
      <c r="D188" s="20" t="s">
        <v>19</v>
      </c>
      <c r="E188" s="20"/>
      <c r="F188" s="20" t="s">
        <v>41</v>
      </c>
      <c r="G188" s="56" t="s">
        <v>40</v>
      </c>
      <c r="H188" s="869"/>
      <c r="I188" s="317"/>
      <c r="J188" s="82" t="str">
        <f>IF(ISERROR(VLOOKUP(G188,[3]Object!Query_from_cayprod,2,FALSE)),"",VLOOKUP(G188,[3]Object!Query_from_cayprod,2,FALSE))</f>
        <v>TRAVEL AND REGISTRATION</v>
      </c>
      <c r="K188" s="83"/>
      <c r="L188" s="164"/>
      <c r="M188" s="229"/>
      <c r="N188" s="9"/>
      <c r="O188" s="290"/>
      <c r="P188" s="291"/>
      <c r="Q188" s="291"/>
      <c r="R188" s="291"/>
      <c r="S188" s="291"/>
      <c r="T188" s="384" t="e">
        <f>IF('Non-Salary'!#REF!="","",#REF!&amp;" - "&amp;'Non-Salary'!#REF!)</f>
        <v>#REF!</v>
      </c>
      <c r="U188" s="385" t="e">
        <f>IF('Non-Salary'!#REF!="","",#REF!&amp;" - "&amp;'Non-Salary'!#REF!)</f>
        <v>#REF!</v>
      </c>
      <c r="V188" s="385" t="e">
        <f>IF('Non-Salary'!#REF!="","",#REF!&amp;" - "&amp;'Non-Salary'!#REF!)</f>
        <v>#REF!</v>
      </c>
      <c r="W188" s="386" t="e">
        <f>IF('Non-Salary'!#REF!="","",#REF!&amp;" - "&amp;'Non-Salary'!#REF!)</f>
        <v>#REF!</v>
      </c>
      <c r="X188" s="386" t="e">
        <f>IF('Non-Salary'!#REF!="","",#REF!&amp;" - "&amp;'Non-Salary'!#REF!)</f>
        <v>#REF!</v>
      </c>
      <c r="Y188" s="386" t="e">
        <f>IF('Non-Salary'!#REF!="","",#REF!&amp;" - "&amp;'Non-Salary'!#REF!)</f>
        <v>#REF!</v>
      </c>
      <c r="Z188" s="386" t="e">
        <f>IF('Non-Salary'!#REF!="","",#REF!&amp;" - "&amp;'Non-Salary'!#REF!)</f>
        <v>#REF!</v>
      </c>
      <c r="AA188" s="386" t="e">
        <f>IF('Non-Salary'!#REF!="","",#REF!&amp;" - "&amp;'Non-Salary'!#REF!)</f>
        <v>#REF!</v>
      </c>
      <c r="AB188" s="386" t="e">
        <f>IF('Non-Salary'!#REF!="","",#REF!&amp;" - "&amp;'Non-Salary'!#REF!)</f>
        <v>#REF!</v>
      </c>
      <c r="AC188" s="386" t="e">
        <f>IF('Non-Salary'!#REF!="","",#REF!&amp;" - "&amp;'Non-Salary'!#REF!)</f>
        <v>#REF!</v>
      </c>
      <c r="AD188" s="386" t="e">
        <f>IF('Non-Salary'!#REF!="","",#REF!&amp;" - "&amp;'Non-Salary'!#REF!)</f>
        <v>#REF!</v>
      </c>
      <c r="AE188" s="386" t="e">
        <f>IF('Non-Salary'!#REF!="","",#REF!&amp;" - "&amp;'Non-Salary'!#REF!)</f>
        <v>#REF!</v>
      </c>
      <c r="AF188" s="386" t="e">
        <f>IF('Non-Salary'!#REF!="","",#REF!&amp;" - "&amp;'Non-Salary'!#REF!)</f>
        <v>#REF!</v>
      </c>
      <c r="AG188" s="386" t="e">
        <f>IF('Non-Salary'!#REF!="","",#REF!&amp;" - "&amp;'Non-Salary'!#REF!)</f>
        <v>#REF!</v>
      </c>
      <c r="AH188" s="386" t="e">
        <f>IF('Non-Salary'!#REF!="","",#REF!&amp;" - "&amp;'Non-Salary'!#REF!)</f>
        <v>#REF!</v>
      </c>
      <c r="AI188" s="386" t="e">
        <f>IF('Non-Salary'!#REF!="","",#REF!&amp;" - "&amp;'Non-Salary'!#REF!)</f>
        <v>#REF!</v>
      </c>
      <c r="AJ188" s="386" t="e">
        <f>IF('Non-Salary'!#REF!="","",#REF!&amp;" - "&amp;'Non-Salary'!#REF!)</f>
        <v>#REF!</v>
      </c>
      <c r="AK188" s="386" t="e">
        <f>IF('Non-Salary'!#REF!="","",#REF!&amp;" - "&amp;'Non-Salary'!#REF!)</f>
        <v>#REF!</v>
      </c>
      <c r="AL188" s="386" t="e">
        <f>IF('Non-Salary'!#REF!="","",#REF!&amp;" - "&amp;'Non-Salary'!#REF!)</f>
        <v>#REF!</v>
      </c>
      <c r="AM188" s="386" t="e">
        <f>IF('Non-Salary'!#REF!="","",#REF!&amp;" - "&amp;'Non-Salary'!#REF!)</f>
        <v>#REF!</v>
      </c>
      <c r="AN188" s="386" t="e">
        <f>IF('Non-Salary'!#REF!="","",#REF!&amp;" - "&amp;'Non-Salary'!#REF!)</f>
        <v>#REF!</v>
      </c>
      <c r="AO188" s="386" t="e">
        <f>IF('Non-Salary'!#REF!="","",#REF!&amp;" - "&amp;'Non-Salary'!#REF!)</f>
        <v>#REF!</v>
      </c>
      <c r="AP188" s="386" t="e">
        <f>IF('Non-Salary'!#REF!="","",#REF!&amp;" - "&amp;'Non-Salary'!#REF!)</f>
        <v>#REF!</v>
      </c>
      <c r="AQ188" s="386" t="e">
        <f>IF('Non-Salary'!#REF!="","",#REF!&amp;" - "&amp;'Non-Salary'!#REF!)</f>
        <v>#REF!</v>
      </c>
      <c r="AR188" s="386" t="e">
        <f>IF('Non-Salary'!#REF!="","",#REF!&amp;" - "&amp;'Non-Salary'!#REF!)</f>
        <v>#REF!</v>
      </c>
      <c r="AS188" s="386" t="e">
        <f>IF('Non-Salary'!#REF!="","",#REF!&amp;" - "&amp;'Non-Salary'!#REF!)</f>
        <v>#REF!</v>
      </c>
      <c r="AT188" s="387" t="e">
        <f>IF('Non-Salary'!#REF!="","",#REF!&amp;" - "&amp;'Non-Salary'!#REF!)</f>
        <v>#REF!</v>
      </c>
      <c r="AU188" s="65"/>
      <c r="AV188" s="394" t="e">
        <f>IF('Non-Salary'!#REF!="","",#REF!&amp;" - "&amp;'Non-Salary'!#REF!)</f>
        <v>#REF!</v>
      </c>
      <c r="AW188" s="395" t="e">
        <f>IF('Non-Salary'!#REF!="","",#REF!&amp;" - "&amp;'Non-Salary'!#REF!)</f>
        <v>#REF!</v>
      </c>
    </row>
    <row r="189" spans="1:50">
      <c r="A189" s="228"/>
      <c r="B189" s="19" t="e">
        <f>IF(OR(I189="",I189="HS"),'Non-Salary'!#REF!,Assumptions!#REF!)</f>
        <v>#REF!</v>
      </c>
      <c r="C189" s="19" t="s">
        <v>18</v>
      </c>
      <c r="D189" s="20" t="s">
        <v>19</v>
      </c>
      <c r="E189" s="20"/>
      <c r="F189" s="20" t="s">
        <v>41</v>
      </c>
      <c r="G189" s="56" t="s">
        <v>160</v>
      </c>
      <c r="H189" s="869"/>
      <c r="I189" s="317"/>
      <c r="J189" s="82" t="str">
        <f>IF(ISERROR(VLOOKUP(G189,[3]Object!Query_from_cayprod,2,FALSE)),"",VLOOKUP(G189,[3]Object!Query_from_cayprod,2,FALSE))</f>
        <v>MILEAGE REIMBURSEMENT</v>
      </c>
      <c r="K189" s="83"/>
      <c r="L189" s="164"/>
      <c r="M189" s="229"/>
      <c r="N189" s="9"/>
      <c r="O189" s="290"/>
      <c r="P189" s="291"/>
      <c r="Q189" s="291"/>
      <c r="R189" s="291"/>
      <c r="S189" s="291"/>
      <c r="T189" s="384" t="e">
        <f>IF('Non-Salary'!#REF!="","",#REF!&amp;" - "&amp;'Non-Salary'!#REF!)</f>
        <v>#REF!</v>
      </c>
      <c r="U189" s="385" t="e">
        <f>IF('Non-Salary'!#REF!="","",#REF!&amp;" - "&amp;'Non-Salary'!#REF!)</f>
        <v>#REF!</v>
      </c>
      <c r="V189" s="385" t="e">
        <f>IF('Non-Salary'!#REF!="","",#REF!&amp;" - "&amp;'Non-Salary'!#REF!)</f>
        <v>#REF!</v>
      </c>
      <c r="W189" s="386" t="e">
        <f>IF('Non-Salary'!#REF!="","",#REF!&amp;" - "&amp;'Non-Salary'!#REF!)</f>
        <v>#REF!</v>
      </c>
      <c r="X189" s="386" t="e">
        <f>IF('Non-Salary'!#REF!="","",#REF!&amp;" - "&amp;'Non-Salary'!#REF!)</f>
        <v>#REF!</v>
      </c>
      <c r="Y189" s="386" t="e">
        <f>IF('Non-Salary'!#REF!="","",#REF!&amp;" - "&amp;'Non-Salary'!#REF!)</f>
        <v>#REF!</v>
      </c>
      <c r="Z189" s="386" t="e">
        <f>IF('Non-Salary'!#REF!="","",#REF!&amp;" - "&amp;'Non-Salary'!#REF!)</f>
        <v>#REF!</v>
      </c>
      <c r="AA189" s="386" t="e">
        <f>IF('Non-Salary'!#REF!="","",#REF!&amp;" - "&amp;'Non-Salary'!#REF!)</f>
        <v>#REF!</v>
      </c>
      <c r="AB189" s="386" t="e">
        <f>IF('Non-Salary'!#REF!="","",#REF!&amp;" - "&amp;'Non-Salary'!#REF!)</f>
        <v>#REF!</v>
      </c>
      <c r="AC189" s="386" t="e">
        <f>IF('Non-Salary'!#REF!="","",#REF!&amp;" - "&amp;'Non-Salary'!#REF!)</f>
        <v>#REF!</v>
      </c>
      <c r="AD189" s="386" t="e">
        <f>IF('Non-Salary'!#REF!="","",#REF!&amp;" - "&amp;'Non-Salary'!#REF!)</f>
        <v>#REF!</v>
      </c>
      <c r="AE189" s="386" t="e">
        <f>IF('Non-Salary'!#REF!="","",#REF!&amp;" - "&amp;'Non-Salary'!#REF!)</f>
        <v>#REF!</v>
      </c>
      <c r="AF189" s="386" t="e">
        <f>IF('Non-Salary'!#REF!="","",#REF!&amp;" - "&amp;'Non-Salary'!#REF!)</f>
        <v>#REF!</v>
      </c>
      <c r="AG189" s="386" t="e">
        <f>IF('Non-Salary'!#REF!="","",#REF!&amp;" - "&amp;'Non-Salary'!#REF!)</f>
        <v>#REF!</v>
      </c>
      <c r="AH189" s="386" t="e">
        <f>IF('Non-Salary'!#REF!="","",#REF!&amp;" - "&amp;'Non-Salary'!#REF!)</f>
        <v>#REF!</v>
      </c>
      <c r="AI189" s="386" t="e">
        <f>IF('Non-Salary'!#REF!="","",#REF!&amp;" - "&amp;'Non-Salary'!#REF!)</f>
        <v>#REF!</v>
      </c>
      <c r="AJ189" s="386" t="e">
        <f>IF('Non-Salary'!#REF!="","",#REF!&amp;" - "&amp;'Non-Salary'!#REF!)</f>
        <v>#REF!</v>
      </c>
      <c r="AK189" s="386" t="e">
        <f>IF('Non-Salary'!#REF!="","",#REF!&amp;" - "&amp;'Non-Salary'!#REF!)</f>
        <v>#REF!</v>
      </c>
      <c r="AL189" s="386" t="e">
        <f>IF('Non-Salary'!#REF!="","",#REF!&amp;" - "&amp;'Non-Salary'!#REF!)</f>
        <v>#REF!</v>
      </c>
      <c r="AM189" s="386" t="e">
        <f>IF('Non-Salary'!#REF!="","",#REF!&amp;" - "&amp;'Non-Salary'!#REF!)</f>
        <v>#REF!</v>
      </c>
      <c r="AN189" s="386" t="e">
        <f>IF('Non-Salary'!#REF!="","",#REF!&amp;" - "&amp;'Non-Salary'!#REF!)</f>
        <v>#REF!</v>
      </c>
      <c r="AO189" s="386" t="e">
        <f>IF('Non-Salary'!#REF!="","",#REF!&amp;" - "&amp;'Non-Salary'!#REF!)</f>
        <v>#REF!</v>
      </c>
      <c r="AP189" s="386" t="e">
        <f>IF('Non-Salary'!#REF!="","",#REF!&amp;" - "&amp;'Non-Salary'!#REF!)</f>
        <v>#REF!</v>
      </c>
      <c r="AQ189" s="386" t="e">
        <f>IF('Non-Salary'!#REF!="","",#REF!&amp;" - "&amp;'Non-Salary'!#REF!)</f>
        <v>#REF!</v>
      </c>
      <c r="AR189" s="386" t="e">
        <f>IF('Non-Salary'!#REF!="","",#REF!&amp;" - "&amp;'Non-Salary'!#REF!)</f>
        <v>#REF!</v>
      </c>
      <c r="AS189" s="386" t="e">
        <f>IF('Non-Salary'!#REF!="","",#REF!&amp;" - "&amp;'Non-Salary'!#REF!)</f>
        <v>#REF!</v>
      </c>
      <c r="AT189" s="387" t="e">
        <f>IF('Non-Salary'!#REF!="","",#REF!&amp;" - "&amp;'Non-Salary'!#REF!)</f>
        <v>#REF!</v>
      </c>
      <c r="AU189" s="65"/>
      <c r="AV189" s="394" t="e">
        <f>IF('Non-Salary'!#REF!="","",#REF!&amp;" - "&amp;'Non-Salary'!#REF!)</f>
        <v>#REF!</v>
      </c>
      <c r="AW189" s="395" t="e">
        <f>IF('Non-Salary'!#REF!="","",#REF!&amp;" - "&amp;'Non-Salary'!#REF!)</f>
        <v>#REF!</v>
      </c>
    </row>
    <row r="190" spans="1:50">
      <c r="A190" s="228"/>
      <c r="B190" s="19" t="e">
        <f>IF(OR(I190="",I190="HS"),'Non-Salary'!#REF!,Assumptions!#REF!)</f>
        <v>#REF!</v>
      </c>
      <c r="C190" s="19" t="s">
        <v>18</v>
      </c>
      <c r="D190" s="20" t="s">
        <v>19</v>
      </c>
      <c r="E190" s="20"/>
      <c r="F190" s="20" t="s">
        <v>41</v>
      </c>
      <c r="G190" s="56" t="s">
        <v>154</v>
      </c>
      <c r="H190" s="869"/>
      <c r="I190" s="317"/>
      <c r="J190" s="82" t="str">
        <f>IF(ISERROR(VLOOKUP(G190,[3]Object!Query_from_cayprod,2,FALSE)),"",VLOOKUP(G190,[3]Object!Query_from_cayprod,2,FALSE))</f>
        <v>OTHER PURCHASED SERVICES</v>
      </c>
      <c r="K190" s="83"/>
      <c r="L190" s="164"/>
      <c r="M190" s="229"/>
      <c r="N190" s="9"/>
      <c r="O190" s="290"/>
      <c r="P190" s="291"/>
      <c r="Q190" s="291"/>
      <c r="R190" s="291"/>
      <c r="S190" s="291"/>
      <c r="T190" s="384" t="e">
        <f>IF('Non-Salary'!#REF!="","",#REF!&amp;" - "&amp;'Non-Salary'!#REF!)</f>
        <v>#REF!</v>
      </c>
      <c r="U190" s="385" t="e">
        <f>IF('Non-Salary'!#REF!="","",#REF!&amp;" - "&amp;'Non-Salary'!#REF!)</f>
        <v>#REF!</v>
      </c>
      <c r="V190" s="385" t="e">
        <f>IF('Non-Salary'!#REF!="","",#REF!&amp;" - "&amp;'Non-Salary'!#REF!)</f>
        <v>#REF!</v>
      </c>
      <c r="W190" s="386" t="e">
        <f>IF('Non-Salary'!#REF!="","",#REF!&amp;" - "&amp;'Non-Salary'!#REF!)</f>
        <v>#REF!</v>
      </c>
      <c r="X190" s="386" t="e">
        <f>IF('Non-Salary'!#REF!="","",#REF!&amp;" - "&amp;'Non-Salary'!#REF!)</f>
        <v>#REF!</v>
      </c>
      <c r="Y190" s="386" t="e">
        <f>IF('Non-Salary'!#REF!="","",#REF!&amp;" - "&amp;'Non-Salary'!#REF!)</f>
        <v>#REF!</v>
      </c>
      <c r="Z190" s="386" t="e">
        <f>IF('Non-Salary'!#REF!="","",#REF!&amp;" - "&amp;'Non-Salary'!#REF!)</f>
        <v>#REF!</v>
      </c>
      <c r="AA190" s="386" t="e">
        <f>IF('Non-Salary'!#REF!="","",#REF!&amp;" - "&amp;'Non-Salary'!#REF!)</f>
        <v>#REF!</v>
      </c>
      <c r="AB190" s="386" t="e">
        <f>IF('Non-Salary'!#REF!="","",#REF!&amp;" - "&amp;'Non-Salary'!#REF!)</f>
        <v>#REF!</v>
      </c>
      <c r="AC190" s="386" t="e">
        <f>IF('Non-Salary'!#REF!="","",#REF!&amp;" - "&amp;'Non-Salary'!#REF!)</f>
        <v>#REF!</v>
      </c>
      <c r="AD190" s="386" t="e">
        <f>IF('Non-Salary'!#REF!="","",#REF!&amp;" - "&amp;'Non-Salary'!#REF!)</f>
        <v>#REF!</v>
      </c>
      <c r="AE190" s="386" t="e">
        <f>IF('Non-Salary'!#REF!="","",#REF!&amp;" - "&amp;'Non-Salary'!#REF!)</f>
        <v>#REF!</v>
      </c>
      <c r="AF190" s="386" t="e">
        <f>IF('Non-Salary'!#REF!="","",#REF!&amp;" - "&amp;'Non-Salary'!#REF!)</f>
        <v>#REF!</v>
      </c>
      <c r="AG190" s="386" t="e">
        <f>IF('Non-Salary'!#REF!="","",#REF!&amp;" - "&amp;'Non-Salary'!#REF!)</f>
        <v>#REF!</v>
      </c>
      <c r="AH190" s="386" t="e">
        <f>IF('Non-Salary'!#REF!="","",#REF!&amp;" - "&amp;'Non-Salary'!#REF!)</f>
        <v>#REF!</v>
      </c>
      <c r="AI190" s="386" t="e">
        <f>IF('Non-Salary'!#REF!="","",#REF!&amp;" - "&amp;'Non-Salary'!#REF!)</f>
        <v>#REF!</v>
      </c>
      <c r="AJ190" s="386" t="e">
        <f>IF('Non-Salary'!#REF!="","",#REF!&amp;" - "&amp;'Non-Salary'!#REF!)</f>
        <v>#REF!</v>
      </c>
      <c r="AK190" s="386" t="e">
        <f>IF('Non-Salary'!#REF!="","",#REF!&amp;" - "&amp;'Non-Salary'!#REF!)</f>
        <v>#REF!</v>
      </c>
      <c r="AL190" s="386" t="e">
        <f>IF('Non-Salary'!#REF!="","",#REF!&amp;" - "&amp;'Non-Salary'!#REF!)</f>
        <v>#REF!</v>
      </c>
      <c r="AM190" s="386" t="e">
        <f>IF('Non-Salary'!#REF!="","",#REF!&amp;" - "&amp;'Non-Salary'!#REF!)</f>
        <v>#REF!</v>
      </c>
      <c r="AN190" s="386" t="e">
        <f>IF('Non-Salary'!#REF!="","",#REF!&amp;" - "&amp;'Non-Salary'!#REF!)</f>
        <v>#REF!</v>
      </c>
      <c r="AO190" s="386" t="e">
        <f>IF('Non-Salary'!#REF!="","",#REF!&amp;" - "&amp;'Non-Salary'!#REF!)</f>
        <v>#REF!</v>
      </c>
      <c r="AP190" s="386" t="e">
        <f>IF('Non-Salary'!#REF!="","",#REF!&amp;" - "&amp;'Non-Salary'!#REF!)</f>
        <v>#REF!</v>
      </c>
      <c r="AQ190" s="386" t="e">
        <f>IF('Non-Salary'!#REF!="","",#REF!&amp;" - "&amp;'Non-Salary'!#REF!)</f>
        <v>#REF!</v>
      </c>
      <c r="AR190" s="386" t="e">
        <f>IF('Non-Salary'!#REF!="","",#REF!&amp;" - "&amp;'Non-Salary'!#REF!)</f>
        <v>#REF!</v>
      </c>
      <c r="AS190" s="386" t="e">
        <f>IF('Non-Salary'!#REF!="","",#REF!&amp;" - "&amp;'Non-Salary'!#REF!)</f>
        <v>#REF!</v>
      </c>
      <c r="AT190" s="387" t="e">
        <f>IF('Non-Salary'!#REF!="","",#REF!&amp;" - "&amp;'Non-Salary'!#REF!)</f>
        <v>#REF!</v>
      </c>
      <c r="AU190" s="65"/>
      <c r="AV190" s="394" t="e">
        <f>IF('Non-Salary'!#REF!="","",#REF!&amp;" - "&amp;'Non-Salary'!#REF!)</f>
        <v>#REF!</v>
      </c>
      <c r="AW190" s="395" t="e">
        <f>IF('Non-Salary'!#REF!="","",#REF!&amp;" - "&amp;'Non-Salary'!#REF!)</f>
        <v>#REF!</v>
      </c>
    </row>
    <row r="191" spans="1:50">
      <c r="A191" s="228"/>
      <c r="B191" s="19" t="e">
        <f>IF(OR(I191="",I191="HS"),'Non-Salary'!#REF!,Assumptions!#REF!)</f>
        <v>#REF!</v>
      </c>
      <c r="C191" s="19" t="s">
        <v>18</v>
      </c>
      <c r="D191" s="20" t="s">
        <v>19</v>
      </c>
      <c r="E191" s="20"/>
      <c r="F191" s="20" t="s">
        <v>41</v>
      </c>
      <c r="G191" s="56" t="s">
        <v>42</v>
      </c>
      <c r="H191" s="869"/>
      <c r="I191" s="317"/>
      <c r="J191" s="82" t="str">
        <f>IF(ISERROR(VLOOKUP(G191,[3]Object!Query_from_cayprod,2,FALSE)),"",VLOOKUP(G191,[3]Object!Query_from_cayprod,2,FALSE))</f>
        <v>GENERAL SUPPLIES</v>
      </c>
      <c r="K191" s="83"/>
      <c r="L191" s="164"/>
      <c r="M191" s="229"/>
      <c r="N191" s="9"/>
      <c r="O191" s="290"/>
      <c r="P191" s="291"/>
      <c r="Q191" s="291"/>
      <c r="R191" s="291"/>
      <c r="S191" s="291"/>
      <c r="T191" s="384" t="e">
        <f>IF('Non-Salary'!#REF!="","",#REF!&amp;" - "&amp;'Non-Salary'!#REF!)</f>
        <v>#REF!</v>
      </c>
      <c r="U191" s="385" t="e">
        <f>IF('Non-Salary'!#REF!="","",#REF!&amp;" - "&amp;'Non-Salary'!#REF!)</f>
        <v>#REF!</v>
      </c>
      <c r="V191" s="385" t="e">
        <f>IF('Non-Salary'!#REF!="","",#REF!&amp;" - "&amp;'Non-Salary'!#REF!)</f>
        <v>#REF!</v>
      </c>
      <c r="W191" s="386" t="e">
        <f>IF('Non-Salary'!#REF!="","",#REF!&amp;" - "&amp;'Non-Salary'!#REF!)</f>
        <v>#REF!</v>
      </c>
      <c r="X191" s="386" t="e">
        <f>IF('Non-Salary'!#REF!="","",#REF!&amp;" - "&amp;'Non-Salary'!#REF!)</f>
        <v>#REF!</v>
      </c>
      <c r="Y191" s="386" t="e">
        <f>IF('Non-Salary'!#REF!="","",#REF!&amp;" - "&amp;'Non-Salary'!#REF!)</f>
        <v>#REF!</v>
      </c>
      <c r="Z191" s="386" t="e">
        <f>IF('Non-Salary'!#REF!="","",#REF!&amp;" - "&amp;'Non-Salary'!#REF!)</f>
        <v>#REF!</v>
      </c>
      <c r="AA191" s="386" t="e">
        <f>IF('Non-Salary'!#REF!="","",#REF!&amp;" - "&amp;'Non-Salary'!#REF!)</f>
        <v>#REF!</v>
      </c>
      <c r="AB191" s="386" t="e">
        <f>IF('Non-Salary'!#REF!="","",#REF!&amp;" - "&amp;'Non-Salary'!#REF!)</f>
        <v>#REF!</v>
      </c>
      <c r="AC191" s="386" t="e">
        <f>IF('Non-Salary'!#REF!="","",#REF!&amp;" - "&amp;'Non-Salary'!#REF!)</f>
        <v>#REF!</v>
      </c>
      <c r="AD191" s="386" t="e">
        <f>IF('Non-Salary'!#REF!="","",#REF!&amp;" - "&amp;'Non-Salary'!#REF!)</f>
        <v>#REF!</v>
      </c>
      <c r="AE191" s="386" t="e">
        <f>IF('Non-Salary'!#REF!="","",#REF!&amp;" - "&amp;'Non-Salary'!#REF!)</f>
        <v>#REF!</v>
      </c>
      <c r="AF191" s="386" t="e">
        <f>IF('Non-Salary'!#REF!="","",#REF!&amp;" - "&amp;'Non-Salary'!#REF!)</f>
        <v>#REF!</v>
      </c>
      <c r="AG191" s="386" t="e">
        <f>IF('Non-Salary'!#REF!="","",#REF!&amp;" - "&amp;'Non-Salary'!#REF!)</f>
        <v>#REF!</v>
      </c>
      <c r="AH191" s="386" t="e">
        <f>IF('Non-Salary'!#REF!="","",#REF!&amp;" - "&amp;'Non-Salary'!#REF!)</f>
        <v>#REF!</v>
      </c>
      <c r="AI191" s="386" t="e">
        <f>IF('Non-Salary'!#REF!="","",#REF!&amp;" - "&amp;'Non-Salary'!#REF!)</f>
        <v>#REF!</v>
      </c>
      <c r="AJ191" s="386" t="e">
        <f>IF('Non-Salary'!#REF!="","",#REF!&amp;" - "&amp;'Non-Salary'!#REF!)</f>
        <v>#REF!</v>
      </c>
      <c r="AK191" s="386" t="e">
        <f>IF('Non-Salary'!#REF!="","",#REF!&amp;" - "&amp;'Non-Salary'!#REF!)</f>
        <v>#REF!</v>
      </c>
      <c r="AL191" s="386" t="e">
        <f>IF('Non-Salary'!#REF!="","",#REF!&amp;" - "&amp;'Non-Salary'!#REF!)</f>
        <v>#REF!</v>
      </c>
      <c r="AM191" s="386" t="e">
        <f>IF('Non-Salary'!#REF!="","",#REF!&amp;" - "&amp;'Non-Salary'!#REF!)</f>
        <v>#REF!</v>
      </c>
      <c r="AN191" s="386" t="e">
        <f>IF('Non-Salary'!#REF!="","",#REF!&amp;" - "&amp;'Non-Salary'!#REF!)</f>
        <v>#REF!</v>
      </c>
      <c r="AO191" s="386" t="e">
        <f>IF('Non-Salary'!#REF!="","",#REF!&amp;" - "&amp;'Non-Salary'!#REF!)</f>
        <v>#REF!</v>
      </c>
      <c r="AP191" s="386" t="e">
        <f>IF('Non-Salary'!#REF!="","",#REF!&amp;" - "&amp;'Non-Salary'!#REF!)</f>
        <v>#REF!</v>
      </c>
      <c r="AQ191" s="386" t="e">
        <f>IF('Non-Salary'!#REF!="","",#REF!&amp;" - "&amp;'Non-Salary'!#REF!)</f>
        <v>#REF!</v>
      </c>
      <c r="AR191" s="386" t="e">
        <f>IF('Non-Salary'!#REF!="","",#REF!&amp;" - "&amp;'Non-Salary'!#REF!)</f>
        <v>#REF!</v>
      </c>
      <c r="AS191" s="386" t="e">
        <f>IF('Non-Salary'!#REF!="","",#REF!&amp;" - "&amp;'Non-Salary'!#REF!)</f>
        <v>#REF!</v>
      </c>
      <c r="AT191" s="387" t="e">
        <f>IF('Non-Salary'!#REF!="","",#REF!&amp;" - "&amp;'Non-Salary'!#REF!)</f>
        <v>#REF!</v>
      </c>
      <c r="AU191" s="65"/>
      <c r="AV191" s="394" t="e">
        <f>IF('Non-Salary'!#REF!="","",#REF!&amp;" - "&amp;'Non-Salary'!#REF!)</f>
        <v>#REF!</v>
      </c>
      <c r="AW191" s="395" t="e">
        <f>IF('Non-Salary'!#REF!="","",#REF!&amp;" - "&amp;'Non-Salary'!#REF!)</f>
        <v>#REF!</v>
      </c>
    </row>
    <row r="192" spans="1:50">
      <c r="A192" s="228"/>
      <c r="B192" s="19" t="e">
        <f>IF(OR(I192="",I192="HS"),'Non-Salary'!#REF!,Assumptions!#REF!)</f>
        <v>#REF!</v>
      </c>
      <c r="C192" s="19" t="s">
        <v>18</v>
      </c>
      <c r="D192" s="20" t="s">
        <v>19</v>
      </c>
      <c r="E192" s="20"/>
      <c r="F192" s="20" t="s">
        <v>41</v>
      </c>
      <c r="G192" s="56" t="s">
        <v>165</v>
      </c>
      <c r="H192" s="869"/>
      <c r="I192" s="317"/>
      <c r="J192" s="82" t="str">
        <f>IF(ISERROR(VLOOKUP(G192,[3]Object!Query_from_cayprod,2,FALSE)),"",VLOOKUP(G192,[3]Object!Query_from_cayprod,2,FALSE))</f>
        <v>SUPPLEMENTAL PERIODICALS</v>
      </c>
      <c r="K192" s="83"/>
      <c r="L192" s="164"/>
      <c r="M192" s="229"/>
      <c r="N192" s="9"/>
      <c r="O192" s="290"/>
      <c r="P192" s="291"/>
      <c r="Q192" s="291"/>
      <c r="R192" s="291"/>
      <c r="S192" s="291"/>
      <c r="T192" s="384" t="e">
        <f>IF('Non-Salary'!#REF!="","",#REF!&amp;" - "&amp;'Non-Salary'!#REF!)</f>
        <v>#REF!</v>
      </c>
      <c r="U192" s="385" t="e">
        <f>IF('Non-Salary'!#REF!="","",#REF!&amp;" - "&amp;'Non-Salary'!#REF!)</f>
        <v>#REF!</v>
      </c>
      <c r="V192" s="385" t="e">
        <f>IF('Non-Salary'!#REF!="","",#REF!&amp;" - "&amp;'Non-Salary'!#REF!)</f>
        <v>#REF!</v>
      </c>
      <c r="W192" s="386" t="e">
        <f>IF('Non-Salary'!#REF!="","",#REF!&amp;" - "&amp;'Non-Salary'!#REF!)</f>
        <v>#REF!</v>
      </c>
      <c r="X192" s="386" t="e">
        <f>IF('Non-Salary'!#REF!="","",#REF!&amp;" - "&amp;'Non-Salary'!#REF!)</f>
        <v>#REF!</v>
      </c>
      <c r="Y192" s="386" t="e">
        <f>IF('Non-Salary'!#REF!="","",#REF!&amp;" - "&amp;'Non-Salary'!#REF!)</f>
        <v>#REF!</v>
      </c>
      <c r="Z192" s="386" t="e">
        <f>IF('Non-Salary'!#REF!="","",#REF!&amp;" - "&amp;'Non-Salary'!#REF!)</f>
        <v>#REF!</v>
      </c>
      <c r="AA192" s="386" t="e">
        <f>IF('Non-Salary'!#REF!="","",#REF!&amp;" - "&amp;'Non-Salary'!#REF!)</f>
        <v>#REF!</v>
      </c>
      <c r="AB192" s="386" t="e">
        <f>IF('Non-Salary'!#REF!="","",#REF!&amp;" - "&amp;'Non-Salary'!#REF!)</f>
        <v>#REF!</v>
      </c>
      <c r="AC192" s="386" t="e">
        <f>IF('Non-Salary'!#REF!="","",#REF!&amp;" - "&amp;'Non-Salary'!#REF!)</f>
        <v>#REF!</v>
      </c>
      <c r="AD192" s="386" t="e">
        <f>IF('Non-Salary'!#REF!="","",#REF!&amp;" - "&amp;'Non-Salary'!#REF!)</f>
        <v>#REF!</v>
      </c>
      <c r="AE192" s="386" t="e">
        <f>IF('Non-Salary'!#REF!="","",#REF!&amp;" - "&amp;'Non-Salary'!#REF!)</f>
        <v>#REF!</v>
      </c>
      <c r="AF192" s="386" t="e">
        <f>IF('Non-Salary'!#REF!="","",#REF!&amp;" - "&amp;'Non-Salary'!#REF!)</f>
        <v>#REF!</v>
      </c>
      <c r="AG192" s="386" t="e">
        <f>IF('Non-Salary'!#REF!="","",#REF!&amp;" - "&amp;'Non-Salary'!#REF!)</f>
        <v>#REF!</v>
      </c>
      <c r="AH192" s="386" t="e">
        <f>IF('Non-Salary'!#REF!="","",#REF!&amp;" - "&amp;'Non-Salary'!#REF!)</f>
        <v>#REF!</v>
      </c>
      <c r="AI192" s="386" t="e">
        <f>IF('Non-Salary'!#REF!="","",#REF!&amp;" - "&amp;'Non-Salary'!#REF!)</f>
        <v>#REF!</v>
      </c>
      <c r="AJ192" s="386" t="e">
        <f>IF('Non-Salary'!#REF!="","",#REF!&amp;" - "&amp;'Non-Salary'!#REF!)</f>
        <v>#REF!</v>
      </c>
      <c r="AK192" s="386" t="e">
        <f>IF('Non-Salary'!#REF!="","",#REF!&amp;" - "&amp;'Non-Salary'!#REF!)</f>
        <v>#REF!</v>
      </c>
      <c r="AL192" s="386" t="e">
        <f>IF('Non-Salary'!#REF!="","",#REF!&amp;" - "&amp;'Non-Salary'!#REF!)</f>
        <v>#REF!</v>
      </c>
      <c r="AM192" s="386" t="e">
        <f>IF('Non-Salary'!#REF!="","",#REF!&amp;" - "&amp;'Non-Salary'!#REF!)</f>
        <v>#REF!</v>
      </c>
      <c r="AN192" s="386" t="e">
        <f>IF('Non-Salary'!#REF!="","",#REF!&amp;" - "&amp;'Non-Salary'!#REF!)</f>
        <v>#REF!</v>
      </c>
      <c r="AO192" s="386" t="e">
        <f>IF('Non-Salary'!#REF!="","",#REF!&amp;" - "&amp;'Non-Salary'!#REF!)</f>
        <v>#REF!</v>
      </c>
      <c r="AP192" s="386" t="e">
        <f>IF('Non-Salary'!#REF!="","",#REF!&amp;" - "&amp;'Non-Salary'!#REF!)</f>
        <v>#REF!</v>
      </c>
      <c r="AQ192" s="386" t="e">
        <f>IF('Non-Salary'!#REF!="","",#REF!&amp;" - "&amp;'Non-Salary'!#REF!)</f>
        <v>#REF!</v>
      </c>
      <c r="AR192" s="386" t="e">
        <f>IF('Non-Salary'!#REF!="","",#REF!&amp;" - "&amp;'Non-Salary'!#REF!)</f>
        <v>#REF!</v>
      </c>
      <c r="AS192" s="386" t="e">
        <f>IF('Non-Salary'!#REF!="","",#REF!&amp;" - "&amp;'Non-Salary'!#REF!)</f>
        <v>#REF!</v>
      </c>
      <c r="AT192" s="387" t="e">
        <f>IF('Non-Salary'!#REF!="","",#REF!&amp;" - "&amp;'Non-Salary'!#REF!)</f>
        <v>#REF!</v>
      </c>
      <c r="AU192" s="65"/>
      <c r="AV192" s="394" t="e">
        <f>IF('Non-Salary'!#REF!="","",#REF!&amp;" - "&amp;'Non-Salary'!#REF!)</f>
        <v>#REF!</v>
      </c>
      <c r="AW192" s="395" t="e">
        <f>IF('Non-Salary'!#REF!="","",#REF!&amp;" - "&amp;'Non-Salary'!#REF!)</f>
        <v>#REF!</v>
      </c>
    </row>
    <row r="193" spans="1:49">
      <c r="A193" s="228"/>
      <c r="B193" s="19" t="e">
        <f>IF(OR(I193="",I193="HS"),'Non-Salary'!#REF!,Assumptions!#REF!)</f>
        <v>#REF!</v>
      </c>
      <c r="C193" s="19" t="s">
        <v>18</v>
      </c>
      <c r="D193" s="20" t="s">
        <v>19</v>
      </c>
      <c r="E193" s="20"/>
      <c r="F193" s="20" t="s">
        <v>41</v>
      </c>
      <c r="G193" s="56" t="s">
        <v>39</v>
      </c>
      <c r="H193" s="869"/>
      <c r="I193" s="317"/>
      <c r="J193" s="82" t="str">
        <f>IF(ISERROR(VLOOKUP(G193,[3]Object!Query_from_cayprod,2,FALSE)),"",VLOOKUP(G193,[3]Object!Query_from_cayprod,2,FALSE))</f>
        <v>COPYING</v>
      </c>
      <c r="K193" s="83"/>
      <c r="L193" s="164"/>
      <c r="M193" s="229"/>
      <c r="N193" s="9"/>
      <c r="O193" s="290"/>
      <c r="P193" s="291"/>
      <c r="Q193" s="291"/>
      <c r="R193" s="291"/>
      <c r="S193" s="291"/>
      <c r="T193" s="384" t="e">
        <f>IF('Non-Salary'!#REF!="","",#REF!&amp;" - "&amp;'Non-Salary'!#REF!)</f>
        <v>#REF!</v>
      </c>
      <c r="U193" s="385" t="e">
        <f>IF('Non-Salary'!#REF!="","",#REF!&amp;" - "&amp;'Non-Salary'!#REF!)</f>
        <v>#REF!</v>
      </c>
      <c r="V193" s="385" t="e">
        <f>IF('Non-Salary'!#REF!="","",#REF!&amp;" - "&amp;'Non-Salary'!#REF!)</f>
        <v>#REF!</v>
      </c>
      <c r="W193" s="386" t="e">
        <f>IF('Non-Salary'!#REF!="","",#REF!&amp;" - "&amp;'Non-Salary'!#REF!)</f>
        <v>#REF!</v>
      </c>
      <c r="X193" s="386" t="e">
        <f>IF('Non-Salary'!#REF!="","",#REF!&amp;" - "&amp;'Non-Salary'!#REF!)</f>
        <v>#REF!</v>
      </c>
      <c r="Y193" s="386" t="e">
        <f>IF('Non-Salary'!#REF!="","",#REF!&amp;" - "&amp;'Non-Salary'!#REF!)</f>
        <v>#REF!</v>
      </c>
      <c r="Z193" s="386" t="e">
        <f>IF('Non-Salary'!#REF!="","",#REF!&amp;" - "&amp;'Non-Salary'!#REF!)</f>
        <v>#REF!</v>
      </c>
      <c r="AA193" s="386" t="e">
        <f>IF('Non-Salary'!#REF!="","",#REF!&amp;" - "&amp;'Non-Salary'!#REF!)</f>
        <v>#REF!</v>
      </c>
      <c r="AB193" s="386" t="e">
        <f>IF('Non-Salary'!#REF!="","",#REF!&amp;" - "&amp;'Non-Salary'!#REF!)</f>
        <v>#REF!</v>
      </c>
      <c r="AC193" s="386" t="e">
        <f>IF('Non-Salary'!#REF!="","",#REF!&amp;" - "&amp;'Non-Salary'!#REF!)</f>
        <v>#REF!</v>
      </c>
      <c r="AD193" s="386" t="e">
        <f>IF('Non-Salary'!#REF!="","",#REF!&amp;" - "&amp;'Non-Salary'!#REF!)</f>
        <v>#REF!</v>
      </c>
      <c r="AE193" s="386" t="e">
        <f>IF('Non-Salary'!#REF!="","",#REF!&amp;" - "&amp;'Non-Salary'!#REF!)</f>
        <v>#REF!</v>
      </c>
      <c r="AF193" s="386" t="e">
        <f>IF('Non-Salary'!#REF!="","",#REF!&amp;" - "&amp;'Non-Salary'!#REF!)</f>
        <v>#REF!</v>
      </c>
      <c r="AG193" s="386" t="e">
        <f>IF('Non-Salary'!#REF!="","",#REF!&amp;" - "&amp;'Non-Salary'!#REF!)</f>
        <v>#REF!</v>
      </c>
      <c r="AH193" s="386" t="e">
        <f>IF('Non-Salary'!#REF!="","",#REF!&amp;" - "&amp;'Non-Salary'!#REF!)</f>
        <v>#REF!</v>
      </c>
      <c r="AI193" s="386" t="e">
        <f>IF('Non-Salary'!#REF!="","",#REF!&amp;" - "&amp;'Non-Salary'!#REF!)</f>
        <v>#REF!</v>
      </c>
      <c r="AJ193" s="386" t="e">
        <f>IF('Non-Salary'!#REF!="","",#REF!&amp;" - "&amp;'Non-Salary'!#REF!)</f>
        <v>#REF!</v>
      </c>
      <c r="AK193" s="386" t="e">
        <f>IF('Non-Salary'!#REF!="","",#REF!&amp;" - "&amp;'Non-Salary'!#REF!)</f>
        <v>#REF!</v>
      </c>
      <c r="AL193" s="386" t="e">
        <f>IF('Non-Salary'!#REF!="","",#REF!&amp;" - "&amp;'Non-Salary'!#REF!)</f>
        <v>#REF!</v>
      </c>
      <c r="AM193" s="386" t="e">
        <f>IF('Non-Salary'!#REF!="","",#REF!&amp;" - "&amp;'Non-Salary'!#REF!)</f>
        <v>#REF!</v>
      </c>
      <c r="AN193" s="386" t="e">
        <f>IF('Non-Salary'!#REF!="","",#REF!&amp;" - "&amp;'Non-Salary'!#REF!)</f>
        <v>#REF!</v>
      </c>
      <c r="AO193" s="386" t="e">
        <f>IF('Non-Salary'!#REF!="","",#REF!&amp;" - "&amp;'Non-Salary'!#REF!)</f>
        <v>#REF!</v>
      </c>
      <c r="AP193" s="386" t="e">
        <f>IF('Non-Salary'!#REF!="","",#REF!&amp;" - "&amp;'Non-Salary'!#REF!)</f>
        <v>#REF!</v>
      </c>
      <c r="AQ193" s="386" t="e">
        <f>IF('Non-Salary'!#REF!="","",#REF!&amp;" - "&amp;'Non-Salary'!#REF!)</f>
        <v>#REF!</v>
      </c>
      <c r="AR193" s="386" t="e">
        <f>IF('Non-Salary'!#REF!="","",#REF!&amp;" - "&amp;'Non-Salary'!#REF!)</f>
        <v>#REF!</v>
      </c>
      <c r="AS193" s="386" t="e">
        <f>IF('Non-Salary'!#REF!="","",#REF!&amp;" - "&amp;'Non-Salary'!#REF!)</f>
        <v>#REF!</v>
      </c>
      <c r="AT193" s="387" t="e">
        <f>IF('Non-Salary'!#REF!="","",#REF!&amp;" - "&amp;'Non-Salary'!#REF!)</f>
        <v>#REF!</v>
      </c>
      <c r="AU193" s="65"/>
      <c r="AV193" s="394" t="e">
        <f>IF('Non-Salary'!#REF!="","",#REF!&amp;" - "&amp;'Non-Salary'!#REF!)</f>
        <v>#REF!</v>
      </c>
      <c r="AW193" s="395" t="e">
        <f>IF('Non-Salary'!#REF!="","",#REF!&amp;" - "&amp;'Non-Salary'!#REF!)</f>
        <v>#REF!</v>
      </c>
    </row>
    <row r="194" spans="1:49">
      <c r="A194" s="228"/>
      <c r="B194" s="19" t="e">
        <f>IF(OR(I194="",I194="HS"),'Non-Salary'!#REF!,Assumptions!#REF!)</f>
        <v>#REF!</v>
      </c>
      <c r="C194" s="19" t="s">
        <v>18</v>
      </c>
      <c r="D194" s="20" t="s">
        <v>19</v>
      </c>
      <c r="E194" s="20"/>
      <c r="F194" s="20" t="s">
        <v>41</v>
      </c>
      <c r="G194" s="56" t="s">
        <v>163</v>
      </c>
      <c r="H194" s="869"/>
      <c r="I194" s="317"/>
      <c r="J194" s="82" t="str">
        <f>IF(ISERROR(VLOOKUP(G194,[3]Object!Query_from_cayprod,2,FALSE)),"",VLOOKUP(G194,[3]Object!Query_from_cayprod,2,FALSE))</f>
        <v>FACILITY-EMPAC MAINT MATERIALS</v>
      </c>
      <c r="K194" s="83"/>
      <c r="L194" s="164"/>
      <c r="M194" s="229"/>
      <c r="N194" s="9"/>
      <c r="O194" s="290"/>
      <c r="P194" s="291"/>
      <c r="Q194" s="291"/>
      <c r="R194" s="291"/>
      <c r="S194" s="291"/>
      <c r="T194" s="384" t="e">
        <f>IF('Non-Salary'!#REF!="","",#REF!&amp;" - "&amp;'Non-Salary'!#REF!)</f>
        <v>#REF!</v>
      </c>
      <c r="U194" s="385" t="e">
        <f>IF('Non-Salary'!#REF!="","",#REF!&amp;" - "&amp;'Non-Salary'!#REF!)</f>
        <v>#REF!</v>
      </c>
      <c r="V194" s="385" t="e">
        <f>IF('Non-Salary'!#REF!="","",#REF!&amp;" - "&amp;'Non-Salary'!#REF!)</f>
        <v>#REF!</v>
      </c>
      <c r="W194" s="386" t="e">
        <f>IF('Non-Salary'!#REF!="","",#REF!&amp;" - "&amp;'Non-Salary'!#REF!)</f>
        <v>#REF!</v>
      </c>
      <c r="X194" s="386" t="e">
        <f>IF('Non-Salary'!#REF!="","",#REF!&amp;" - "&amp;'Non-Salary'!#REF!)</f>
        <v>#REF!</v>
      </c>
      <c r="Y194" s="386" t="e">
        <f>IF('Non-Salary'!#REF!="","",#REF!&amp;" - "&amp;'Non-Salary'!#REF!)</f>
        <v>#REF!</v>
      </c>
      <c r="Z194" s="386" t="e">
        <f>IF('Non-Salary'!#REF!="","",#REF!&amp;" - "&amp;'Non-Salary'!#REF!)</f>
        <v>#REF!</v>
      </c>
      <c r="AA194" s="386" t="e">
        <f>IF('Non-Salary'!#REF!="","",#REF!&amp;" - "&amp;'Non-Salary'!#REF!)</f>
        <v>#REF!</v>
      </c>
      <c r="AB194" s="386" t="e">
        <f>IF('Non-Salary'!#REF!="","",#REF!&amp;" - "&amp;'Non-Salary'!#REF!)</f>
        <v>#REF!</v>
      </c>
      <c r="AC194" s="386" t="e">
        <f>IF('Non-Salary'!#REF!="","",#REF!&amp;" - "&amp;'Non-Salary'!#REF!)</f>
        <v>#REF!</v>
      </c>
      <c r="AD194" s="386" t="e">
        <f>IF('Non-Salary'!#REF!="","",#REF!&amp;" - "&amp;'Non-Salary'!#REF!)</f>
        <v>#REF!</v>
      </c>
      <c r="AE194" s="386" t="e">
        <f>IF('Non-Salary'!#REF!="","",#REF!&amp;" - "&amp;'Non-Salary'!#REF!)</f>
        <v>#REF!</v>
      </c>
      <c r="AF194" s="386" t="e">
        <f>IF('Non-Salary'!#REF!="","",#REF!&amp;" - "&amp;'Non-Salary'!#REF!)</f>
        <v>#REF!</v>
      </c>
      <c r="AG194" s="386" t="e">
        <f>IF('Non-Salary'!#REF!="","",#REF!&amp;" - "&amp;'Non-Salary'!#REF!)</f>
        <v>#REF!</v>
      </c>
      <c r="AH194" s="386" t="e">
        <f>IF('Non-Salary'!#REF!="","",#REF!&amp;" - "&amp;'Non-Salary'!#REF!)</f>
        <v>#REF!</v>
      </c>
      <c r="AI194" s="386" t="e">
        <f>IF('Non-Salary'!#REF!="","",#REF!&amp;" - "&amp;'Non-Salary'!#REF!)</f>
        <v>#REF!</v>
      </c>
      <c r="AJ194" s="386" t="e">
        <f>IF('Non-Salary'!#REF!="","",#REF!&amp;" - "&amp;'Non-Salary'!#REF!)</f>
        <v>#REF!</v>
      </c>
      <c r="AK194" s="386" t="e">
        <f>IF('Non-Salary'!#REF!="","",#REF!&amp;" - "&amp;'Non-Salary'!#REF!)</f>
        <v>#REF!</v>
      </c>
      <c r="AL194" s="386" t="e">
        <f>IF('Non-Salary'!#REF!="","",#REF!&amp;" - "&amp;'Non-Salary'!#REF!)</f>
        <v>#REF!</v>
      </c>
      <c r="AM194" s="386" t="e">
        <f>IF('Non-Salary'!#REF!="","",#REF!&amp;" - "&amp;'Non-Salary'!#REF!)</f>
        <v>#REF!</v>
      </c>
      <c r="AN194" s="386" t="e">
        <f>IF('Non-Salary'!#REF!="","",#REF!&amp;" - "&amp;'Non-Salary'!#REF!)</f>
        <v>#REF!</v>
      </c>
      <c r="AO194" s="386" t="e">
        <f>IF('Non-Salary'!#REF!="","",#REF!&amp;" - "&amp;'Non-Salary'!#REF!)</f>
        <v>#REF!</v>
      </c>
      <c r="AP194" s="386" t="e">
        <f>IF('Non-Salary'!#REF!="","",#REF!&amp;" - "&amp;'Non-Salary'!#REF!)</f>
        <v>#REF!</v>
      </c>
      <c r="AQ194" s="386" t="e">
        <f>IF('Non-Salary'!#REF!="","",#REF!&amp;" - "&amp;'Non-Salary'!#REF!)</f>
        <v>#REF!</v>
      </c>
      <c r="AR194" s="386" t="e">
        <f>IF('Non-Salary'!#REF!="","",#REF!&amp;" - "&amp;'Non-Salary'!#REF!)</f>
        <v>#REF!</v>
      </c>
      <c r="AS194" s="386" t="e">
        <f>IF('Non-Salary'!#REF!="","",#REF!&amp;" - "&amp;'Non-Salary'!#REF!)</f>
        <v>#REF!</v>
      </c>
      <c r="AT194" s="387" t="e">
        <f>IF('Non-Salary'!#REF!="","",#REF!&amp;" - "&amp;'Non-Salary'!#REF!)</f>
        <v>#REF!</v>
      </c>
      <c r="AU194" s="65"/>
      <c r="AV194" s="394" t="e">
        <f>IF('Non-Salary'!#REF!="","",#REF!&amp;" - "&amp;'Non-Salary'!#REF!)</f>
        <v>#REF!</v>
      </c>
      <c r="AW194" s="395" t="e">
        <f>IF('Non-Salary'!#REF!="","",#REF!&amp;" - "&amp;'Non-Salary'!#REF!)</f>
        <v>#REF!</v>
      </c>
    </row>
    <row r="195" spans="1:49">
      <c r="A195" s="228"/>
      <c r="B195" s="19" t="e">
        <f>IF(OR(I195="",I195="HS"),'Non-Salary'!#REF!,Assumptions!#REF!)</f>
        <v>#REF!</v>
      </c>
      <c r="C195" s="19" t="s">
        <v>18</v>
      </c>
      <c r="D195" s="20" t="s">
        <v>19</v>
      </c>
      <c r="E195" s="20"/>
      <c r="F195" s="20" t="s">
        <v>41</v>
      </c>
      <c r="G195" s="56" t="s">
        <v>45</v>
      </c>
      <c r="H195" s="869"/>
      <c r="I195" s="317"/>
      <c r="J195" s="82" t="str">
        <f>IF(ISERROR(VLOOKUP(G195,[3]Object!Query_from_cayprod,2,FALSE)),"",VLOOKUP(G195,[3]Object!Query_from_cayprod,2,FALSE))</f>
        <v>BOOKS AND PERIODICALS</v>
      </c>
      <c r="K195" s="83"/>
      <c r="L195" s="164"/>
      <c r="M195" s="229"/>
      <c r="N195" s="9"/>
      <c r="O195" s="290"/>
      <c r="P195" s="291"/>
      <c r="Q195" s="291"/>
      <c r="R195" s="291"/>
      <c r="S195" s="291"/>
      <c r="T195" s="384" t="e">
        <f>IF('Non-Salary'!#REF!="","",#REF!&amp;" - "&amp;'Non-Salary'!#REF!)</f>
        <v>#REF!</v>
      </c>
      <c r="U195" s="385" t="e">
        <f>IF('Non-Salary'!#REF!="","",#REF!&amp;" - "&amp;'Non-Salary'!#REF!)</f>
        <v>#REF!</v>
      </c>
      <c r="V195" s="385" t="e">
        <f>IF('Non-Salary'!#REF!="","",#REF!&amp;" - "&amp;'Non-Salary'!#REF!)</f>
        <v>#REF!</v>
      </c>
      <c r="W195" s="386" t="e">
        <f>IF('Non-Salary'!#REF!="","",#REF!&amp;" - "&amp;'Non-Salary'!#REF!)</f>
        <v>#REF!</v>
      </c>
      <c r="X195" s="386" t="e">
        <f>IF('Non-Salary'!#REF!="","",#REF!&amp;" - "&amp;'Non-Salary'!#REF!)</f>
        <v>#REF!</v>
      </c>
      <c r="Y195" s="386" t="e">
        <f>IF('Non-Salary'!#REF!="","",#REF!&amp;" - "&amp;'Non-Salary'!#REF!)</f>
        <v>#REF!</v>
      </c>
      <c r="Z195" s="386" t="e">
        <f>IF('Non-Salary'!#REF!="","",#REF!&amp;" - "&amp;'Non-Salary'!#REF!)</f>
        <v>#REF!</v>
      </c>
      <c r="AA195" s="386" t="e">
        <f>IF('Non-Salary'!#REF!="","",#REF!&amp;" - "&amp;'Non-Salary'!#REF!)</f>
        <v>#REF!</v>
      </c>
      <c r="AB195" s="386" t="e">
        <f>IF('Non-Salary'!#REF!="","",#REF!&amp;" - "&amp;'Non-Salary'!#REF!)</f>
        <v>#REF!</v>
      </c>
      <c r="AC195" s="386" t="e">
        <f>IF('Non-Salary'!#REF!="","",#REF!&amp;" - "&amp;'Non-Salary'!#REF!)</f>
        <v>#REF!</v>
      </c>
      <c r="AD195" s="386" t="e">
        <f>IF('Non-Salary'!#REF!="","",#REF!&amp;" - "&amp;'Non-Salary'!#REF!)</f>
        <v>#REF!</v>
      </c>
      <c r="AE195" s="386" t="e">
        <f>IF('Non-Salary'!#REF!="","",#REF!&amp;" - "&amp;'Non-Salary'!#REF!)</f>
        <v>#REF!</v>
      </c>
      <c r="AF195" s="386" t="e">
        <f>IF('Non-Salary'!#REF!="","",#REF!&amp;" - "&amp;'Non-Salary'!#REF!)</f>
        <v>#REF!</v>
      </c>
      <c r="AG195" s="386" t="e">
        <f>IF('Non-Salary'!#REF!="","",#REF!&amp;" - "&amp;'Non-Salary'!#REF!)</f>
        <v>#REF!</v>
      </c>
      <c r="AH195" s="386" t="e">
        <f>IF('Non-Salary'!#REF!="","",#REF!&amp;" - "&amp;'Non-Salary'!#REF!)</f>
        <v>#REF!</v>
      </c>
      <c r="AI195" s="386" t="e">
        <f>IF('Non-Salary'!#REF!="","",#REF!&amp;" - "&amp;'Non-Salary'!#REF!)</f>
        <v>#REF!</v>
      </c>
      <c r="AJ195" s="386" t="e">
        <f>IF('Non-Salary'!#REF!="","",#REF!&amp;" - "&amp;'Non-Salary'!#REF!)</f>
        <v>#REF!</v>
      </c>
      <c r="AK195" s="386" t="e">
        <f>IF('Non-Salary'!#REF!="","",#REF!&amp;" - "&amp;'Non-Salary'!#REF!)</f>
        <v>#REF!</v>
      </c>
      <c r="AL195" s="386" t="e">
        <f>IF('Non-Salary'!#REF!="","",#REF!&amp;" - "&amp;'Non-Salary'!#REF!)</f>
        <v>#REF!</v>
      </c>
      <c r="AM195" s="386" t="e">
        <f>IF('Non-Salary'!#REF!="","",#REF!&amp;" - "&amp;'Non-Salary'!#REF!)</f>
        <v>#REF!</v>
      </c>
      <c r="AN195" s="386" t="e">
        <f>IF('Non-Salary'!#REF!="","",#REF!&amp;" - "&amp;'Non-Salary'!#REF!)</f>
        <v>#REF!</v>
      </c>
      <c r="AO195" s="386" t="e">
        <f>IF('Non-Salary'!#REF!="","",#REF!&amp;" - "&amp;'Non-Salary'!#REF!)</f>
        <v>#REF!</v>
      </c>
      <c r="AP195" s="386" t="e">
        <f>IF('Non-Salary'!#REF!="","",#REF!&amp;" - "&amp;'Non-Salary'!#REF!)</f>
        <v>#REF!</v>
      </c>
      <c r="AQ195" s="386" t="e">
        <f>IF('Non-Salary'!#REF!="","",#REF!&amp;" - "&amp;'Non-Salary'!#REF!)</f>
        <v>#REF!</v>
      </c>
      <c r="AR195" s="386" t="e">
        <f>IF('Non-Salary'!#REF!="","",#REF!&amp;" - "&amp;'Non-Salary'!#REF!)</f>
        <v>#REF!</v>
      </c>
      <c r="AS195" s="386" t="e">
        <f>IF('Non-Salary'!#REF!="","",#REF!&amp;" - "&amp;'Non-Salary'!#REF!)</f>
        <v>#REF!</v>
      </c>
      <c r="AT195" s="387" t="e">
        <f>IF('Non-Salary'!#REF!="","",#REF!&amp;" - "&amp;'Non-Salary'!#REF!)</f>
        <v>#REF!</v>
      </c>
      <c r="AU195" s="65"/>
      <c r="AV195" s="394" t="e">
        <f>IF('Non-Salary'!#REF!="","",#REF!&amp;" - "&amp;'Non-Salary'!#REF!)</f>
        <v>#REF!</v>
      </c>
      <c r="AW195" s="395" t="e">
        <f>IF('Non-Salary'!#REF!="","",#REF!&amp;" - "&amp;'Non-Salary'!#REF!)</f>
        <v>#REF!</v>
      </c>
    </row>
    <row r="196" spans="1:49">
      <c r="A196" s="228"/>
      <c r="B196" s="19" t="e">
        <f>IF(OR(I196="",I196="HS"),'Non-Salary'!#REF!,Assumptions!#REF!)</f>
        <v>#REF!</v>
      </c>
      <c r="C196" s="19" t="s">
        <v>18</v>
      </c>
      <c r="D196" s="20" t="s">
        <v>19</v>
      </c>
      <c r="E196" s="20"/>
      <c r="F196" s="20" t="s">
        <v>41</v>
      </c>
      <c r="G196" s="56" t="s">
        <v>152</v>
      </c>
      <c r="H196" s="869"/>
      <c r="I196" s="317"/>
      <c r="J196" s="82" t="str">
        <f>IF(ISERROR(VLOOKUP(G196,[3]Object!Query_from_cayprod,2,FALSE)),"",VLOOKUP(G196,[3]Object!Query_from_cayprod,2,FALSE))</f>
        <v>ELECTRONIC MEDIA MATERIALS</v>
      </c>
      <c r="K196" s="83"/>
      <c r="L196" s="164"/>
      <c r="M196" s="229"/>
      <c r="N196" s="9"/>
      <c r="O196" s="290"/>
      <c r="P196" s="291"/>
      <c r="Q196" s="291"/>
      <c r="R196" s="291"/>
      <c r="S196" s="291"/>
      <c r="T196" s="384" t="e">
        <f>IF('Non-Salary'!#REF!="","",#REF!&amp;" - "&amp;'Non-Salary'!#REF!)</f>
        <v>#REF!</v>
      </c>
      <c r="U196" s="385" t="e">
        <f>IF('Non-Salary'!#REF!="","",#REF!&amp;" - "&amp;'Non-Salary'!#REF!)</f>
        <v>#REF!</v>
      </c>
      <c r="V196" s="385" t="e">
        <f>IF('Non-Salary'!#REF!="","",#REF!&amp;" - "&amp;'Non-Salary'!#REF!)</f>
        <v>#REF!</v>
      </c>
      <c r="W196" s="386" t="e">
        <f>IF('Non-Salary'!#REF!="","",#REF!&amp;" - "&amp;'Non-Salary'!#REF!)</f>
        <v>#REF!</v>
      </c>
      <c r="X196" s="386" t="e">
        <f>IF('Non-Salary'!#REF!="","",#REF!&amp;" - "&amp;'Non-Salary'!#REF!)</f>
        <v>#REF!</v>
      </c>
      <c r="Y196" s="386" t="e">
        <f>IF('Non-Salary'!#REF!="","",#REF!&amp;" - "&amp;'Non-Salary'!#REF!)</f>
        <v>#REF!</v>
      </c>
      <c r="Z196" s="386" t="e">
        <f>IF('Non-Salary'!#REF!="","",#REF!&amp;" - "&amp;'Non-Salary'!#REF!)</f>
        <v>#REF!</v>
      </c>
      <c r="AA196" s="386" t="e">
        <f>IF('Non-Salary'!#REF!="","",#REF!&amp;" - "&amp;'Non-Salary'!#REF!)</f>
        <v>#REF!</v>
      </c>
      <c r="AB196" s="386" t="e">
        <f>IF('Non-Salary'!#REF!="","",#REF!&amp;" - "&amp;'Non-Salary'!#REF!)</f>
        <v>#REF!</v>
      </c>
      <c r="AC196" s="386" t="e">
        <f>IF('Non-Salary'!#REF!="","",#REF!&amp;" - "&amp;'Non-Salary'!#REF!)</f>
        <v>#REF!</v>
      </c>
      <c r="AD196" s="386" t="e">
        <f>IF('Non-Salary'!#REF!="","",#REF!&amp;" - "&amp;'Non-Salary'!#REF!)</f>
        <v>#REF!</v>
      </c>
      <c r="AE196" s="386" t="e">
        <f>IF('Non-Salary'!#REF!="","",#REF!&amp;" - "&amp;'Non-Salary'!#REF!)</f>
        <v>#REF!</v>
      </c>
      <c r="AF196" s="386" t="e">
        <f>IF('Non-Salary'!#REF!="","",#REF!&amp;" - "&amp;'Non-Salary'!#REF!)</f>
        <v>#REF!</v>
      </c>
      <c r="AG196" s="386" t="e">
        <f>IF('Non-Salary'!#REF!="","",#REF!&amp;" - "&amp;'Non-Salary'!#REF!)</f>
        <v>#REF!</v>
      </c>
      <c r="AH196" s="386" t="e">
        <f>IF('Non-Salary'!#REF!="","",#REF!&amp;" - "&amp;'Non-Salary'!#REF!)</f>
        <v>#REF!</v>
      </c>
      <c r="AI196" s="386" t="e">
        <f>IF('Non-Salary'!#REF!="","",#REF!&amp;" - "&amp;'Non-Salary'!#REF!)</f>
        <v>#REF!</v>
      </c>
      <c r="AJ196" s="386" t="e">
        <f>IF('Non-Salary'!#REF!="","",#REF!&amp;" - "&amp;'Non-Salary'!#REF!)</f>
        <v>#REF!</v>
      </c>
      <c r="AK196" s="386" t="e">
        <f>IF('Non-Salary'!#REF!="","",#REF!&amp;" - "&amp;'Non-Salary'!#REF!)</f>
        <v>#REF!</v>
      </c>
      <c r="AL196" s="386" t="e">
        <f>IF('Non-Salary'!#REF!="","",#REF!&amp;" - "&amp;'Non-Salary'!#REF!)</f>
        <v>#REF!</v>
      </c>
      <c r="AM196" s="386" t="e">
        <f>IF('Non-Salary'!#REF!="","",#REF!&amp;" - "&amp;'Non-Salary'!#REF!)</f>
        <v>#REF!</v>
      </c>
      <c r="AN196" s="386" t="e">
        <f>IF('Non-Salary'!#REF!="","",#REF!&amp;" - "&amp;'Non-Salary'!#REF!)</f>
        <v>#REF!</v>
      </c>
      <c r="AO196" s="386" t="e">
        <f>IF('Non-Salary'!#REF!="","",#REF!&amp;" - "&amp;'Non-Salary'!#REF!)</f>
        <v>#REF!</v>
      </c>
      <c r="AP196" s="386" t="e">
        <f>IF('Non-Salary'!#REF!="","",#REF!&amp;" - "&amp;'Non-Salary'!#REF!)</f>
        <v>#REF!</v>
      </c>
      <c r="AQ196" s="386" t="e">
        <f>IF('Non-Salary'!#REF!="","",#REF!&amp;" - "&amp;'Non-Salary'!#REF!)</f>
        <v>#REF!</v>
      </c>
      <c r="AR196" s="386" t="e">
        <f>IF('Non-Salary'!#REF!="","",#REF!&amp;" - "&amp;'Non-Salary'!#REF!)</f>
        <v>#REF!</v>
      </c>
      <c r="AS196" s="386" t="e">
        <f>IF('Non-Salary'!#REF!="","",#REF!&amp;" - "&amp;'Non-Salary'!#REF!)</f>
        <v>#REF!</v>
      </c>
      <c r="AT196" s="387" t="e">
        <f>IF('Non-Salary'!#REF!="","",#REF!&amp;" - "&amp;'Non-Salary'!#REF!)</f>
        <v>#REF!</v>
      </c>
      <c r="AU196" s="65"/>
      <c r="AV196" s="394" t="e">
        <f>IF('Non-Salary'!#REF!="","",#REF!&amp;" - "&amp;'Non-Salary'!#REF!)</f>
        <v>#REF!</v>
      </c>
      <c r="AW196" s="395" t="e">
        <f>IF('Non-Salary'!#REF!="","",#REF!&amp;" - "&amp;'Non-Salary'!#REF!)</f>
        <v>#REF!</v>
      </c>
    </row>
    <row r="197" spans="1:49">
      <c r="A197" s="228"/>
      <c r="B197" s="19" t="e">
        <f>IF(OR(I197="",I197="HS"),'Non-Salary'!#REF!,Assumptions!#REF!)</f>
        <v>#REF!</v>
      </c>
      <c r="C197" s="19" t="s">
        <v>18</v>
      </c>
      <c r="D197" s="20" t="s">
        <v>19</v>
      </c>
      <c r="E197" s="20"/>
      <c r="F197" s="20" t="s">
        <v>41</v>
      </c>
      <c r="G197" s="56" t="s">
        <v>155</v>
      </c>
      <c r="H197" s="869"/>
      <c r="I197" s="317"/>
      <c r="J197" s="82" t="str">
        <f>IF(ISERROR(VLOOKUP(G197,[3]Object!Query_from_cayprod,2,FALSE)),"",VLOOKUP(G197,[3]Object!Query_from_cayprod,2,FALSE))</f>
        <v>OTHER SUPPLIES</v>
      </c>
      <c r="K197" s="83"/>
      <c r="L197" s="164"/>
      <c r="M197" s="229"/>
      <c r="N197" s="9"/>
      <c r="O197" s="290"/>
      <c r="P197" s="291"/>
      <c r="Q197" s="291"/>
      <c r="R197" s="291"/>
      <c r="S197" s="291"/>
      <c r="T197" s="384" t="e">
        <f>IF('Non-Salary'!#REF!="","",#REF!&amp;" - "&amp;'Non-Salary'!#REF!)</f>
        <v>#REF!</v>
      </c>
      <c r="U197" s="385" t="e">
        <f>IF('Non-Salary'!#REF!="","",#REF!&amp;" - "&amp;'Non-Salary'!#REF!)</f>
        <v>#REF!</v>
      </c>
      <c r="V197" s="385" t="e">
        <f>IF('Non-Salary'!#REF!="","",#REF!&amp;" - "&amp;'Non-Salary'!#REF!)</f>
        <v>#REF!</v>
      </c>
      <c r="W197" s="386" t="e">
        <f>IF('Non-Salary'!#REF!="","",#REF!&amp;" - "&amp;'Non-Salary'!#REF!)</f>
        <v>#REF!</v>
      </c>
      <c r="X197" s="386" t="e">
        <f>IF('Non-Salary'!#REF!="","",#REF!&amp;" - "&amp;'Non-Salary'!#REF!)</f>
        <v>#REF!</v>
      </c>
      <c r="Y197" s="386" t="e">
        <f>IF('Non-Salary'!#REF!="","",#REF!&amp;" - "&amp;'Non-Salary'!#REF!)</f>
        <v>#REF!</v>
      </c>
      <c r="Z197" s="386" t="e">
        <f>IF('Non-Salary'!#REF!="","",#REF!&amp;" - "&amp;'Non-Salary'!#REF!)</f>
        <v>#REF!</v>
      </c>
      <c r="AA197" s="386" t="e">
        <f>IF('Non-Salary'!#REF!="","",#REF!&amp;" - "&amp;'Non-Salary'!#REF!)</f>
        <v>#REF!</v>
      </c>
      <c r="AB197" s="386" t="e">
        <f>IF('Non-Salary'!#REF!="","",#REF!&amp;" - "&amp;'Non-Salary'!#REF!)</f>
        <v>#REF!</v>
      </c>
      <c r="AC197" s="386" t="e">
        <f>IF('Non-Salary'!#REF!="","",#REF!&amp;" - "&amp;'Non-Salary'!#REF!)</f>
        <v>#REF!</v>
      </c>
      <c r="AD197" s="386" t="e">
        <f>IF('Non-Salary'!#REF!="","",#REF!&amp;" - "&amp;'Non-Salary'!#REF!)</f>
        <v>#REF!</v>
      </c>
      <c r="AE197" s="386" t="e">
        <f>IF('Non-Salary'!#REF!="","",#REF!&amp;" - "&amp;'Non-Salary'!#REF!)</f>
        <v>#REF!</v>
      </c>
      <c r="AF197" s="386" t="e">
        <f>IF('Non-Salary'!#REF!="","",#REF!&amp;" - "&amp;'Non-Salary'!#REF!)</f>
        <v>#REF!</v>
      </c>
      <c r="AG197" s="386" t="e">
        <f>IF('Non-Salary'!#REF!="","",#REF!&amp;" - "&amp;'Non-Salary'!#REF!)</f>
        <v>#REF!</v>
      </c>
      <c r="AH197" s="386" t="e">
        <f>IF('Non-Salary'!#REF!="","",#REF!&amp;" - "&amp;'Non-Salary'!#REF!)</f>
        <v>#REF!</v>
      </c>
      <c r="AI197" s="386" t="e">
        <f>IF('Non-Salary'!#REF!="","",#REF!&amp;" - "&amp;'Non-Salary'!#REF!)</f>
        <v>#REF!</v>
      </c>
      <c r="AJ197" s="386" t="e">
        <f>IF('Non-Salary'!#REF!="","",#REF!&amp;" - "&amp;'Non-Salary'!#REF!)</f>
        <v>#REF!</v>
      </c>
      <c r="AK197" s="386" t="e">
        <f>IF('Non-Salary'!#REF!="","",#REF!&amp;" - "&amp;'Non-Salary'!#REF!)</f>
        <v>#REF!</v>
      </c>
      <c r="AL197" s="386" t="e">
        <f>IF('Non-Salary'!#REF!="","",#REF!&amp;" - "&amp;'Non-Salary'!#REF!)</f>
        <v>#REF!</v>
      </c>
      <c r="AM197" s="386" t="e">
        <f>IF('Non-Salary'!#REF!="","",#REF!&amp;" - "&amp;'Non-Salary'!#REF!)</f>
        <v>#REF!</v>
      </c>
      <c r="AN197" s="386" t="e">
        <f>IF('Non-Salary'!#REF!="","",#REF!&amp;" - "&amp;'Non-Salary'!#REF!)</f>
        <v>#REF!</v>
      </c>
      <c r="AO197" s="386" t="e">
        <f>IF('Non-Salary'!#REF!="","",#REF!&amp;" - "&amp;'Non-Salary'!#REF!)</f>
        <v>#REF!</v>
      </c>
      <c r="AP197" s="386" t="e">
        <f>IF('Non-Salary'!#REF!="","",#REF!&amp;" - "&amp;'Non-Salary'!#REF!)</f>
        <v>#REF!</v>
      </c>
      <c r="AQ197" s="386" t="e">
        <f>IF('Non-Salary'!#REF!="","",#REF!&amp;" - "&amp;'Non-Salary'!#REF!)</f>
        <v>#REF!</v>
      </c>
      <c r="AR197" s="386" t="e">
        <f>IF('Non-Salary'!#REF!="","",#REF!&amp;" - "&amp;'Non-Salary'!#REF!)</f>
        <v>#REF!</v>
      </c>
      <c r="AS197" s="386" t="e">
        <f>IF('Non-Salary'!#REF!="","",#REF!&amp;" - "&amp;'Non-Salary'!#REF!)</f>
        <v>#REF!</v>
      </c>
      <c r="AT197" s="387" t="e">
        <f>IF('Non-Salary'!#REF!="","",#REF!&amp;" - "&amp;'Non-Salary'!#REF!)</f>
        <v>#REF!</v>
      </c>
      <c r="AU197" s="65"/>
      <c r="AV197" s="394" t="e">
        <f>IF('Non-Salary'!#REF!="","",#REF!&amp;" - "&amp;'Non-Salary'!#REF!)</f>
        <v>#REF!</v>
      </c>
      <c r="AW197" s="395" t="e">
        <f>IF('Non-Salary'!#REF!="","",#REF!&amp;" - "&amp;'Non-Salary'!#REF!)</f>
        <v>#REF!</v>
      </c>
    </row>
    <row r="198" spans="1:49">
      <c r="A198" s="228"/>
      <c r="B198" s="19" t="e">
        <f>IF(OR(I198="",I198="HS"),'Non-Salary'!#REF!,Assumptions!#REF!)</f>
        <v>#REF!</v>
      </c>
      <c r="C198" s="19" t="s">
        <v>18</v>
      </c>
      <c r="D198" s="20" t="s">
        <v>19</v>
      </c>
      <c r="E198" s="20"/>
      <c r="F198" s="20" t="s">
        <v>41</v>
      </c>
      <c r="G198" s="56" t="s">
        <v>48</v>
      </c>
      <c r="H198" s="869"/>
      <c r="I198" s="317"/>
      <c r="J198" s="82" t="str">
        <f>IF(ISERROR(VLOOKUP(G198,[3]Object!Query_from_cayprod,2,FALSE)),"",VLOOKUP(G198,[3]Object!Query_from_cayprod,2,FALSE))</f>
        <v>NON-CAPITAL EQUIPMENT</v>
      </c>
      <c r="K198" s="83"/>
      <c r="L198" s="164"/>
      <c r="M198" s="229"/>
      <c r="N198" s="9"/>
      <c r="O198" s="290"/>
      <c r="P198" s="291"/>
      <c r="Q198" s="291"/>
      <c r="R198" s="291"/>
      <c r="S198" s="291"/>
      <c r="T198" s="384" t="e">
        <f>IF('Non-Salary'!#REF!="","",#REF!&amp;" - "&amp;'Non-Salary'!#REF!)</f>
        <v>#REF!</v>
      </c>
      <c r="U198" s="385" t="e">
        <f>IF('Non-Salary'!#REF!="","",#REF!&amp;" - "&amp;'Non-Salary'!#REF!)</f>
        <v>#REF!</v>
      </c>
      <c r="V198" s="385" t="e">
        <f>IF('Non-Salary'!#REF!="","",#REF!&amp;" - "&amp;'Non-Salary'!#REF!)</f>
        <v>#REF!</v>
      </c>
      <c r="W198" s="386" t="e">
        <f>IF('Non-Salary'!#REF!="","",#REF!&amp;" - "&amp;'Non-Salary'!#REF!)</f>
        <v>#REF!</v>
      </c>
      <c r="X198" s="386" t="e">
        <f>IF('Non-Salary'!#REF!="","",#REF!&amp;" - "&amp;'Non-Salary'!#REF!)</f>
        <v>#REF!</v>
      </c>
      <c r="Y198" s="386" t="e">
        <f>IF('Non-Salary'!#REF!="","",#REF!&amp;" - "&amp;'Non-Salary'!#REF!)</f>
        <v>#REF!</v>
      </c>
      <c r="Z198" s="386" t="e">
        <f>IF('Non-Salary'!#REF!="","",#REF!&amp;" - "&amp;'Non-Salary'!#REF!)</f>
        <v>#REF!</v>
      </c>
      <c r="AA198" s="386" t="e">
        <f>IF('Non-Salary'!#REF!="","",#REF!&amp;" - "&amp;'Non-Salary'!#REF!)</f>
        <v>#REF!</v>
      </c>
      <c r="AB198" s="386" t="e">
        <f>IF('Non-Salary'!#REF!="","",#REF!&amp;" - "&amp;'Non-Salary'!#REF!)</f>
        <v>#REF!</v>
      </c>
      <c r="AC198" s="386" t="e">
        <f>IF('Non-Salary'!#REF!="","",#REF!&amp;" - "&amp;'Non-Salary'!#REF!)</f>
        <v>#REF!</v>
      </c>
      <c r="AD198" s="386" t="e">
        <f>IF('Non-Salary'!#REF!="","",#REF!&amp;" - "&amp;'Non-Salary'!#REF!)</f>
        <v>#REF!</v>
      </c>
      <c r="AE198" s="386" t="e">
        <f>IF('Non-Salary'!#REF!="","",#REF!&amp;" - "&amp;'Non-Salary'!#REF!)</f>
        <v>#REF!</v>
      </c>
      <c r="AF198" s="386" t="e">
        <f>IF('Non-Salary'!#REF!="","",#REF!&amp;" - "&amp;'Non-Salary'!#REF!)</f>
        <v>#REF!</v>
      </c>
      <c r="AG198" s="386" t="e">
        <f>IF('Non-Salary'!#REF!="","",#REF!&amp;" - "&amp;'Non-Salary'!#REF!)</f>
        <v>#REF!</v>
      </c>
      <c r="AH198" s="386" t="e">
        <f>IF('Non-Salary'!#REF!="","",#REF!&amp;" - "&amp;'Non-Salary'!#REF!)</f>
        <v>#REF!</v>
      </c>
      <c r="AI198" s="386" t="e">
        <f>IF('Non-Salary'!#REF!="","",#REF!&amp;" - "&amp;'Non-Salary'!#REF!)</f>
        <v>#REF!</v>
      </c>
      <c r="AJ198" s="386" t="e">
        <f>IF('Non-Salary'!#REF!="","",#REF!&amp;" - "&amp;'Non-Salary'!#REF!)</f>
        <v>#REF!</v>
      </c>
      <c r="AK198" s="386" t="e">
        <f>IF('Non-Salary'!#REF!="","",#REF!&amp;" - "&amp;'Non-Salary'!#REF!)</f>
        <v>#REF!</v>
      </c>
      <c r="AL198" s="386" t="e">
        <f>IF('Non-Salary'!#REF!="","",#REF!&amp;" - "&amp;'Non-Salary'!#REF!)</f>
        <v>#REF!</v>
      </c>
      <c r="AM198" s="386" t="e">
        <f>IF('Non-Salary'!#REF!="","",#REF!&amp;" - "&amp;'Non-Salary'!#REF!)</f>
        <v>#REF!</v>
      </c>
      <c r="AN198" s="386" t="e">
        <f>IF('Non-Salary'!#REF!="","",#REF!&amp;" - "&amp;'Non-Salary'!#REF!)</f>
        <v>#REF!</v>
      </c>
      <c r="AO198" s="386" t="e">
        <f>IF('Non-Salary'!#REF!="","",#REF!&amp;" - "&amp;'Non-Salary'!#REF!)</f>
        <v>#REF!</v>
      </c>
      <c r="AP198" s="386" t="e">
        <f>IF('Non-Salary'!#REF!="","",#REF!&amp;" - "&amp;'Non-Salary'!#REF!)</f>
        <v>#REF!</v>
      </c>
      <c r="AQ198" s="386" t="e">
        <f>IF('Non-Salary'!#REF!="","",#REF!&amp;" - "&amp;'Non-Salary'!#REF!)</f>
        <v>#REF!</v>
      </c>
      <c r="AR198" s="386" t="e">
        <f>IF('Non-Salary'!#REF!="","",#REF!&amp;" - "&amp;'Non-Salary'!#REF!)</f>
        <v>#REF!</v>
      </c>
      <c r="AS198" s="386" t="e">
        <f>IF('Non-Salary'!#REF!="","",#REF!&amp;" - "&amp;'Non-Salary'!#REF!)</f>
        <v>#REF!</v>
      </c>
      <c r="AT198" s="387" t="e">
        <f>IF('Non-Salary'!#REF!="","",#REF!&amp;" - "&amp;'Non-Salary'!#REF!)</f>
        <v>#REF!</v>
      </c>
      <c r="AU198" s="65"/>
      <c r="AV198" s="394" t="e">
        <f>IF('Non-Salary'!#REF!="","",#REF!&amp;" - "&amp;'Non-Salary'!#REF!)</f>
        <v>#REF!</v>
      </c>
      <c r="AW198" s="395" t="e">
        <f>IF('Non-Salary'!#REF!="","",#REF!&amp;" - "&amp;'Non-Salary'!#REF!)</f>
        <v>#REF!</v>
      </c>
    </row>
    <row r="199" spans="1:49" ht="13.5" thickBot="1">
      <c r="A199" s="228"/>
      <c r="B199" s="19" t="e">
        <f>IF(OR(I199="",I199="HS"),'Non-Salary'!#REF!,Assumptions!#REF!)</f>
        <v>#REF!</v>
      </c>
      <c r="C199" s="19" t="s">
        <v>18</v>
      </c>
      <c r="D199" s="20" t="s">
        <v>19</v>
      </c>
      <c r="E199" s="20"/>
      <c r="F199" s="20" t="s">
        <v>41</v>
      </c>
      <c r="G199" s="56" t="s">
        <v>161</v>
      </c>
      <c r="H199" s="869"/>
      <c r="I199" s="322"/>
      <c r="J199" s="82" t="str">
        <f>IF(ISERROR(VLOOKUP(G199,[3]Object!Query_from_cayprod,2,FALSE)),"",VLOOKUP(G199,[3]Object!Query_from_cayprod,2,FALSE))</f>
        <v>DUES AND FEES</v>
      </c>
      <c r="K199" s="83"/>
      <c r="L199" s="164"/>
      <c r="M199" s="229"/>
      <c r="N199" s="9"/>
      <c r="O199" s="290"/>
      <c r="P199" s="291"/>
      <c r="Q199" s="291"/>
      <c r="R199" s="291"/>
      <c r="S199" s="291"/>
      <c r="T199" s="384" t="e">
        <f>IF('Non-Salary'!#REF!="","",#REF!&amp;" - "&amp;'Non-Salary'!#REF!)</f>
        <v>#REF!</v>
      </c>
      <c r="U199" s="385" t="e">
        <f>IF('Non-Salary'!#REF!="","",#REF!&amp;" - "&amp;'Non-Salary'!#REF!)</f>
        <v>#REF!</v>
      </c>
      <c r="V199" s="385" t="e">
        <f>IF('Non-Salary'!#REF!="","",#REF!&amp;" - "&amp;'Non-Salary'!#REF!)</f>
        <v>#REF!</v>
      </c>
      <c r="W199" s="386" t="e">
        <f>IF('Non-Salary'!#REF!="","",#REF!&amp;" - "&amp;'Non-Salary'!#REF!)</f>
        <v>#REF!</v>
      </c>
      <c r="X199" s="386" t="e">
        <f>IF('Non-Salary'!#REF!="","",#REF!&amp;" - "&amp;'Non-Salary'!#REF!)</f>
        <v>#REF!</v>
      </c>
      <c r="Y199" s="386" t="e">
        <f>IF('Non-Salary'!#REF!="","",#REF!&amp;" - "&amp;'Non-Salary'!#REF!)</f>
        <v>#REF!</v>
      </c>
      <c r="Z199" s="386" t="e">
        <f>IF('Non-Salary'!#REF!="","",#REF!&amp;" - "&amp;'Non-Salary'!#REF!)</f>
        <v>#REF!</v>
      </c>
      <c r="AA199" s="386" t="e">
        <f>IF('Non-Salary'!#REF!="","",#REF!&amp;" - "&amp;'Non-Salary'!#REF!)</f>
        <v>#REF!</v>
      </c>
      <c r="AB199" s="386" t="e">
        <f>IF('Non-Salary'!#REF!="","",#REF!&amp;" - "&amp;'Non-Salary'!#REF!)</f>
        <v>#REF!</v>
      </c>
      <c r="AC199" s="386" t="e">
        <f>IF('Non-Salary'!#REF!="","",#REF!&amp;" - "&amp;'Non-Salary'!#REF!)</f>
        <v>#REF!</v>
      </c>
      <c r="AD199" s="386" t="e">
        <f>IF('Non-Salary'!#REF!="","",#REF!&amp;" - "&amp;'Non-Salary'!#REF!)</f>
        <v>#REF!</v>
      </c>
      <c r="AE199" s="386" t="e">
        <f>IF('Non-Salary'!#REF!="","",#REF!&amp;" - "&amp;'Non-Salary'!#REF!)</f>
        <v>#REF!</v>
      </c>
      <c r="AF199" s="386" t="e">
        <f>IF('Non-Salary'!#REF!="","",#REF!&amp;" - "&amp;'Non-Salary'!#REF!)</f>
        <v>#REF!</v>
      </c>
      <c r="AG199" s="386" t="e">
        <f>IF('Non-Salary'!#REF!="","",#REF!&amp;" - "&amp;'Non-Salary'!#REF!)</f>
        <v>#REF!</v>
      </c>
      <c r="AH199" s="386" t="e">
        <f>IF('Non-Salary'!#REF!="","",#REF!&amp;" - "&amp;'Non-Salary'!#REF!)</f>
        <v>#REF!</v>
      </c>
      <c r="AI199" s="386" t="e">
        <f>IF('Non-Salary'!#REF!="","",#REF!&amp;" - "&amp;'Non-Salary'!#REF!)</f>
        <v>#REF!</v>
      </c>
      <c r="AJ199" s="386" t="e">
        <f>IF('Non-Salary'!#REF!="","",#REF!&amp;" - "&amp;'Non-Salary'!#REF!)</f>
        <v>#REF!</v>
      </c>
      <c r="AK199" s="386" t="e">
        <f>IF('Non-Salary'!#REF!="","",#REF!&amp;" - "&amp;'Non-Salary'!#REF!)</f>
        <v>#REF!</v>
      </c>
      <c r="AL199" s="386" t="e">
        <f>IF('Non-Salary'!#REF!="","",#REF!&amp;" - "&amp;'Non-Salary'!#REF!)</f>
        <v>#REF!</v>
      </c>
      <c r="AM199" s="386" t="e">
        <f>IF('Non-Salary'!#REF!="","",#REF!&amp;" - "&amp;'Non-Salary'!#REF!)</f>
        <v>#REF!</v>
      </c>
      <c r="AN199" s="386" t="e">
        <f>IF('Non-Salary'!#REF!="","",#REF!&amp;" - "&amp;'Non-Salary'!#REF!)</f>
        <v>#REF!</v>
      </c>
      <c r="AO199" s="386" t="e">
        <f>IF('Non-Salary'!#REF!="","",#REF!&amp;" - "&amp;'Non-Salary'!#REF!)</f>
        <v>#REF!</v>
      </c>
      <c r="AP199" s="386" t="e">
        <f>IF('Non-Salary'!#REF!="","",#REF!&amp;" - "&amp;'Non-Salary'!#REF!)</f>
        <v>#REF!</v>
      </c>
      <c r="AQ199" s="386" t="e">
        <f>IF('Non-Salary'!#REF!="","",#REF!&amp;" - "&amp;'Non-Salary'!#REF!)</f>
        <v>#REF!</v>
      </c>
      <c r="AR199" s="386" t="e">
        <f>IF('Non-Salary'!#REF!="","",#REF!&amp;" - "&amp;'Non-Salary'!#REF!)</f>
        <v>#REF!</v>
      </c>
      <c r="AS199" s="386" t="e">
        <f>IF('Non-Salary'!#REF!="","",#REF!&amp;" - "&amp;'Non-Salary'!#REF!)</f>
        <v>#REF!</v>
      </c>
      <c r="AT199" s="387" t="e">
        <f>IF('Non-Salary'!#REF!="","",#REF!&amp;" - "&amp;'Non-Salary'!#REF!)</f>
        <v>#REF!</v>
      </c>
      <c r="AU199" s="65"/>
      <c r="AV199" s="394" t="e">
        <f>IF('Non-Salary'!#REF!="","",#REF!&amp;" - "&amp;'Non-Salary'!#REF!)</f>
        <v>#REF!</v>
      </c>
      <c r="AW199" s="395" t="e">
        <f>IF('Non-Salary'!#REF!="","",#REF!&amp;" - "&amp;'Non-Salary'!#REF!)</f>
        <v>#REF!</v>
      </c>
    </row>
    <row r="200" spans="1:49" ht="13.5" thickBot="1">
      <c r="A200" s="228" t="s">
        <v>91</v>
      </c>
      <c r="B200" s="19" t="s">
        <v>1542</v>
      </c>
      <c r="C200" s="19" t="s">
        <v>228</v>
      </c>
      <c r="D200" s="20" t="s">
        <v>1543</v>
      </c>
      <c r="E200" s="20" t="s">
        <v>93</v>
      </c>
      <c r="F200" s="20" t="s">
        <v>66</v>
      </c>
      <c r="G200" s="56" t="s">
        <v>27</v>
      </c>
      <c r="H200" s="869"/>
      <c r="I200" s="359"/>
      <c r="J200" s="82" t="s">
        <v>957</v>
      </c>
      <c r="K200" s="343"/>
      <c r="L200" s="164"/>
      <c r="M200" s="229"/>
      <c r="N200" s="9"/>
      <c r="O200" s="290"/>
      <c r="P200" s="291"/>
      <c r="Q200" s="291"/>
      <c r="R200" s="291"/>
      <c r="S200" s="291"/>
      <c r="T200" s="384" t="e">
        <f>IF('Non-Salary'!#REF!="","",#REF!&amp;" - "&amp;'Non-Salary'!#REF!)</f>
        <v>#REF!</v>
      </c>
      <c r="U200" s="42"/>
      <c r="V200" s="42"/>
      <c r="W200" s="42"/>
      <c r="X200" s="42"/>
      <c r="Y200" s="356"/>
      <c r="Z200" s="42"/>
      <c r="AA200" s="356"/>
      <c r="AB200" s="356"/>
      <c r="AC200" s="356"/>
      <c r="AD200" s="356"/>
      <c r="AE200" s="356"/>
      <c r="AF200" s="356"/>
      <c r="AG200" s="356"/>
      <c r="AH200" s="356"/>
      <c r="AI200" s="356"/>
      <c r="AJ200" s="356"/>
      <c r="AK200" s="356"/>
      <c r="AL200" s="42"/>
      <c r="AM200" s="356"/>
      <c r="AN200" s="356"/>
      <c r="AO200" s="356"/>
      <c r="AP200" s="356"/>
      <c r="AQ200" s="42"/>
      <c r="AR200" s="42"/>
      <c r="AS200" s="356"/>
      <c r="AT200" s="46"/>
      <c r="AU200" s="65"/>
      <c r="AV200" s="358"/>
      <c r="AW200" s="46"/>
    </row>
    <row r="201" spans="1:49" outlineLevel="1">
      <c r="A201" s="219"/>
      <c r="B201" s="50" t="e">
        <f>IF(OR(I201="",I201="HS"),'Non-Salary'!#REF!,Assumptions!#REF!)</f>
        <v>#REF!</v>
      </c>
      <c r="C201" s="50" t="s">
        <v>18</v>
      </c>
      <c r="D201" s="51" t="s">
        <v>19</v>
      </c>
      <c r="E201" s="51"/>
      <c r="F201" s="51" t="s">
        <v>41</v>
      </c>
      <c r="G201" s="55" t="s">
        <v>117</v>
      </c>
      <c r="H201" s="869"/>
      <c r="I201" s="316"/>
      <c r="J201" s="80" t="str">
        <f>IF(ISERROR(VLOOKUP(G201,[3]Object!Query_from_cayprod,2,FALSE)),"",VLOOKUP(G201,[3]Object!Query_from_cayprod,2,FALSE))</f>
        <v>OTHER PROFESSIONAL SERVICES</v>
      </c>
      <c r="K201" s="81"/>
      <c r="L201" s="164"/>
      <c r="M201" s="229"/>
      <c r="N201" s="9"/>
      <c r="O201" s="290"/>
      <c r="P201" s="291"/>
      <c r="Q201" s="291"/>
      <c r="R201" s="291"/>
      <c r="S201" s="291"/>
      <c r="T201" s="384" t="e">
        <f>IF('Non-Salary'!#REF!="","",#REF!&amp;" - "&amp;'Non-Salary'!#REF!)</f>
        <v>#REF!</v>
      </c>
      <c r="U201" s="385" t="e">
        <f>IF('Non-Salary'!#REF!="","",#REF!&amp;" - "&amp;'Non-Salary'!#REF!)</f>
        <v>#REF!</v>
      </c>
      <c r="V201" s="385" t="e">
        <f>IF('Non-Salary'!#REF!="","",#REF!&amp;" - "&amp;'Non-Salary'!#REF!)</f>
        <v>#REF!</v>
      </c>
      <c r="W201" s="386" t="e">
        <f>IF('Non-Salary'!#REF!="","",#REF!&amp;" - "&amp;'Non-Salary'!#REF!)</f>
        <v>#REF!</v>
      </c>
      <c r="X201" s="386" t="e">
        <f>IF('Non-Salary'!#REF!="","",#REF!&amp;" - "&amp;'Non-Salary'!#REF!)</f>
        <v>#REF!</v>
      </c>
      <c r="Y201" s="386" t="e">
        <f>IF('Non-Salary'!#REF!="","",#REF!&amp;" - "&amp;'Non-Salary'!#REF!)</f>
        <v>#REF!</v>
      </c>
      <c r="Z201" s="386" t="e">
        <f>IF('Non-Salary'!#REF!="","",#REF!&amp;" - "&amp;'Non-Salary'!#REF!)</f>
        <v>#REF!</v>
      </c>
      <c r="AA201" s="386" t="e">
        <f>IF('Non-Salary'!#REF!="","",#REF!&amp;" - "&amp;'Non-Salary'!#REF!)</f>
        <v>#REF!</v>
      </c>
      <c r="AB201" s="386" t="e">
        <f>IF('Non-Salary'!#REF!="","",#REF!&amp;" - "&amp;'Non-Salary'!#REF!)</f>
        <v>#REF!</v>
      </c>
      <c r="AC201" s="386" t="e">
        <f>IF('Non-Salary'!#REF!="","",#REF!&amp;" - "&amp;'Non-Salary'!#REF!)</f>
        <v>#REF!</v>
      </c>
      <c r="AD201" s="386" t="e">
        <f>IF('Non-Salary'!#REF!="","",#REF!&amp;" - "&amp;'Non-Salary'!#REF!)</f>
        <v>#REF!</v>
      </c>
      <c r="AE201" s="386" t="e">
        <f>IF('Non-Salary'!#REF!="","",#REF!&amp;" - "&amp;'Non-Salary'!#REF!)</f>
        <v>#REF!</v>
      </c>
      <c r="AF201" s="386" t="e">
        <f>IF('Non-Salary'!#REF!="","",#REF!&amp;" - "&amp;'Non-Salary'!#REF!)</f>
        <v>#REF!</v>
      </c>
      <c r="AG201" s="386" t="e">
        <f>IF('Non-Salary'!#REF!="","",#REF!&amp;" - "&amp;'Non-Salary'!#REF!)</f>
        <v>#REF!</v>
      </c>
      <c r="AH201" s="386" t="e">
        <f>IF('Non-Salary'!#REF!="","",#REF!&amp;" - "&amp;'Non-Salary'!#REF!)</f>
        <v>#REF!</v>
      </c>
      <c r="AI201" s="386" t="e">
        <f>IF('Non-Salary'!#REF!="","",#REF!&amp;" - "&amp;'Non-Salary'!#REF!)</f>
        <v>#REF!</v>
      </c>
      <c r="AJ201" s="386" t="e">
        <f>IF('Non-Salary'!#REF!="","",#REF!&amp;" - "&amp;'Non-Salary'!#REF!)</f>
        <v>#REF!</v>
      </c>
      <c r="AK201" s="386" t="e">
        <f>IF('Non-Salary'!#REF!="","",#REF!&amp;" - "&amp;'Non-Salary'!#REF!)</f>
        <v>#REF!</v>
      </c>
      <c r="AL201" s="386" t="e">
        <f>IF('Non-Salary'!#REF!="","",#REF!&amp;" - "&amp;'Non-Salary'!#REF!)</f>
        <v>#REF!</v>
      </c>
      <c r="AM201" s="386" t="e">
        <f>IF('Non-Salary'!#REF!="","",#REF!&amp;" - "&amp;'Non-Salary'!#REF!)</f>
        <v>#REF!</v>
      </c>
      <c r="AN201" s="386" t="e">
        <f>IF('Non-Salary'!#REF!="","",#REF!&amp;" - "&amp;'Non-Salary'!#REF!)</f>
        <v>#REF!</v>
      </c>
      <c r="AO201" s="386" t="e">
        <f>IF('Non-Salary'!#REF!="","",#REF!&amp;" - "&amp;'Non-Salary'!#REF!)</f>
        <v>#REF!</v>
      </c>
      <c r="AP201" s="386" t="e">
        <f>IF('Non-Salary'!#REF!="","",#REF!&amp;" - "&amp;'Non-Salary'!#REF!)</f>
        <v>#REF!</v>
      </c>
      <c r="AQ201" s="386" t="e">
        <f>IF('Non-Salary'!#REF!="","",#REF!&amp;" - "&amp;'Non-Salary'!#REF!)</f>
        <v>#REF!</v>
      </c>
      <c r="AR201" s="386" t="e">
        <f>IF('Non-Salary'!#REF!="","",#REF!&amp;" - "&amp;'Non-Salary'!#REF!)</f>
        <v>#REF!</v>
      </c>
      <c r="AS201" s="386" t="e">
        <f>IF('Non-Salary'!#REF!="","",#REF!&amp;" - "&amp;'Non-Salary'!#REF!)</f>
        <v>#REF!</v>
      </c>
      <c r="AT201" s="387" t="e">
        <f>IF('Non-Salary'!#REF!="","",#REF!&amp;" - "&amp;'Non-Salary'!#REF!)</f>
        <v>#REF!</v>
      </c>
      <c r="AU201" s="65"/>
      <c r="AV201" s="394" t="e">
        <f>IF('Non-Salary'!#REF!="","",#REF!&amp;" - "&amp;'Non-Salary'!#REF!)</f>
        <v>#REF!</v>
      </c>
      <c r="AW201" s="395" t="e">
        <f>IF('Non-Salary'!#REF!="","",#REF!&amp;" - "&amp;'Non-Salary'!#REF!)</f>
        <v>#REF!</v>
      </c>
    </row>
    <row r="202" spans="1:49" outlineLevel="1">
      <c r="A202" s="228"/>
      <c r="B202" s="19" t="e">
        <f>IF(OR(I202="",I202="HS"),'Non-Salary'!#REF!,Assumptions!#REF!)</f>
        <v>#REF!</v>
      </c>
      <c r="C202" s="19" t="s">
        <v>18</v>
      </c>
      <c r="D202" s="20" t="s">
        <v>19</v>
      </c>
      <c r="E202" s="20"/>
      <c r="F202" s="20" t="s">
        <v>41</v>
      </c>
      <c r="G202" s="56" t="s">
        <v>153</v>
      </c>
      <c r="H202" s="869"/>
      <c r="I202" s="317"/>
      <c r="J202" s="82" t="str">
        <f>IF(ISERROR(VLOOKUP(G202,[3]Object!Query_from_cayprod,2,FALSE)),"",VLOOKUP(G202,[3]Object!Query_from_cayprod,2,FALSE))</f>
        <v>REPAIRS AND MAINTENANCE SVCS</v>
      </c>
      <c r="K202" s="83"/>
      <c r="L202" s="164"/>
      <c r="M202" s="229"/>
      <c r="N202" s="9"/>
      <c r="O202" s="290"/>
      <c r="P202" s="291"/>
      <c r="Q202" s="291"/>
      <c r="R202" s="291"/>
      <c r="S202" s="291"/>
      <c r="T202" s="384" t="e">
        <f>IF('Non-Salary'!#REF!="","",#REF!&amp;" - "&amp;'Non-Salary'!#REF!)</f>
        <v>#REF!</v>
      </c>
      <c r="U202" s="385" t="e">
        <f>IF('Non-Salary'!#REF!="","",#REF!&amp;" - "&amp;'Non-Salary'!#REF!)</f>
        <v>#REF!</v>
      </c>
      <c r="V202" s="385" t="e">
        <f>IF('Non-Salary'!#REF!="","",#REF!&amp;" - "&amp;'Non-Salary'!#REF!)</f>
        <v>#REF!</v>
      </c>
      <c r="W202" s="386" t="e">
        <f>IF('Non-Salary'!#REF!="","",#REF!&amp;" - "&amp;'Non-Salary'!#REF!)</f>
        <v>#REF!</v>
      </c>
      <c r="X202" s="386" t="e">
        <f>IF('Non-Salary'!#REF!="","",#REF!&amp;" - "&amp;'Non-Salary'!#REF!)</f>
        <v>#REF!</v>
      </c>
      <c r="Y202" s="386" t="e">
        <f>IF('Non-Salary'!#REF!="","",#REF!&amp;" - "&amp;'Non-Salary'!#REF!)</f>
        <v>#REF!</v>
      </c>
      <c r="Z202" s="386" t="e">
        <f>IF('Non-Salary'!#REF!="","",#REF!&amp;" - "&amp;'Non-Salary'!#REF!)</f>
        <v>#REF!</v>
      </c>
      <c r="AA202" s="386" t="e">
        <f>IF('Non-Salary'!#REF!="","",#REF!&amp;" - "&amp;'Non-Salary'!#REF!)</f>
        <v>#REF!</v>
      </c>
      <c r="AB202" s="386" t="e">
        <f>IF('Non-Salary'!#REF!="","",#REF!&amp;" - "&amp;'Non-Salary'!#REF!)</f>
        <v>#REF!</v>
      </c>
      <c r="AC202" s="386" t="e">
        <f>IF('Non-Salary'!#REF!="","",#REF!&amp;" - "&amp;'Non-Salary'!#REF!)</f>
        <v>#REF!</v>
      </c>
      <c r="AD202" s="386" t="e">
        <f>IF('Non-Salary'!#REF!="","",#REF!&amp;" - "&amp;'Non-Salary'!#REF!)</f>
        <v>#REF!</v>
      </c>
      <c r="AE202" s="386" t="e">
        <f>IF('Non-Salary'!#REF!="","",#REF!&amp;" - "&amp;'Non-Salary'!#REF!)</f>
        <v>#REF!</v>
      </c>
      <c r="AF202" s="386" t="e">
        <f>IF('Non-Salary'!#REF!="","",#REF!&amp;" - "&amp;'Non-Salary'!#REF!)</f>
        <v>#REF!</v>
      </c>
      <c r="AG202" s="386" t="e">
        <f>IF('Non-Salary'!#REF!="","",#REF!&amp;" - "&amp;'Non-Salary'!#REF!)</f>
        <v>#REF!</v>
      </c>
      <c r="AH202" s="386" t="e">
        <f>IF('Non-Salary'!#REF!="","",#REF!&amp;" - "&amp;'Non-Salary'!#REF!)</f>
        <v>#REF!</v>
      </c>
      <c r="AI202" s="386" t="e">
        <f>IF('Non-Salary'!#REF!="","",#REF!&amp;" - "&amp;'Non-Salary'!#REF!)</f>
        <v>#REF!</v>
      </c>
      <c r="AJ202" s="386" t="e">
        <f>IF('Non-Salary'!#REF!="","",#REF!&amp;" - "&amp;'Non-Salary'!#REF!)</f>
        <v>#REF!</v>
      </c>
      <c r="AK202" s="386" t="e">
        <f>IF('Non-Salary'!#REF!="","",#REF!&amp;" - "&amp;'Non-Salary'!#REF!)</f>
        <v>#REF!</v>
      </c>
      <c r="AL202" s="386" t="e">
        <f>IF('Non-Salary'!#REF!="","",#REF!&amp;" - "&amp;'Non-Salary'!#REF!)</f>
        <v>#REF!</v>
      </c>
      <c r="AM202" s="386" t="e">
        <f>IF('Non-Salary'!#REF!="","",#REF!&amp;" - "&amp;'Non-Salary'!#REF!)</f>
        <v>#REF!</v>
      </c>
      <c r="AN202" s="386" t="e">
        <f>IF('Non-Salary'!#REF!="","",#REF!&amp;" - "&amp;'Non-Salary'!#REF!)</f>
        <v>#REF!</v>
      </c>
      <c r="AO202" s="386" t="e">
        <f>IF('Non-Salary'!#REF!="","",#REF!&amp;" - "&amp;'Non-Salary'!#REF!)</f>
        <v>#REF!</v>
      </c>
      <c r="AP202" s="386" t="e">
        <f>IF('Non-Salary'!#REF!="","",#REF!&amp;" - "&amp;'Non-Salary'!#REF!)</f>
        <v>#REF!</v>
      </c>
      <c r="AQ202" s="386" t="e">
        <f>IF('Non-Salary'!#REF!="","",#REF!&amp;" - "&amp;'Non-Salary'!#REF!)</f>
        <v>#REF!</v>
      </c>
      <c r="AR202" s="386" t="e">
        <f>IF('Non-Salary'!#REF!="","",#REF!&amp;" - "&amp;'Non-Salary'!#REF!)</f>
        <v>#REF!</v>
      </c>
      <c r="AS202" s="386" t="e">
        <f>IF('Non-Salary'!#REF!="","",#REF!&amp;" - "&amp;'Non-Salary'!#REF!)</f>
        <v>#REF!</v>
      </c>
      <c r="AT202" s="387" t="e">
        <f>IF('Non-Salary'!#REF!="","",#REF!&amp;" - "&amp;'Non-Salary'!#REF!)</f>
        <v>#REF!</v>
      </c>
      <c r="AU202" s="65"/>
      <c r="AV202" s="394" t="e">
        <f>IF('Non-Salary'!#REF!="","",#REF!&amp;" - "&amp;'Non-Salary'!#REF!)</f>
        <v>#REF!</v>
      </c>
      <c r="AW202" s="395" t="e">
        <f>IF('Non-Salary'!#REF!="","",#REF!&amp;" - "&amp;'Non-Salary'!#REF!)</f>
        <v>#REF!</v>
      </c>
    </row>
    <row r="203" spans="1:49" outlineLevel="1">
      <c r="A203" s="228"/>
      <c r="B203" s="19" t="e">
        <f>IF(OR(I203="",I203="HS"),'Non-Salary'!#REF!,Assumptions!#REF!)</f>
        <v>#REF!</v>
      </c>
      <c r="C203" s="19" t="s">
        <v>18</v>
      </c>
      <c r="D203" s="20" t="s">
        <v>19</v>
      </c>
      <c r="E203" s="20"/>
      <c r="F203" s="20" t="s">
        <v>41</v>
      </c>
      <c r="G203" s="56" t="s">
        <v>164</v>
      </c>
      <c r="H203" s="869"/>
      <c r="I203" s="317"/>
      <c r="J203" s="82" t="str">
        <f>IF(ISERROR(VLOOKUP(G203,[3]Object!Query_from_cayprod,2,FALSE)),"",VLOOKUP(G203,[3]Object!Query_from_cayprod,2,FALSE))</f>
        <v>RENTAL OF EQUIPMENT</v>
      </c>
      <c r="K203" s="83"/>
      <c r="L203" s="164"/>
      <c r="M203" s="229"/>
      <c r="N203" s="9"/>
      <c r="O203" s="290"/>
      <c r="P203" s="291"/>
      <c r="Q203" s="291"/>
      <c r="R203" s="291"/>
      <c r="S203" s="291"/>
      <c r="T203" s="384" t="e">
        <f>IF('Non-Salary'!#REF!="","",#REF!&amp;" - "&amp;'Non-Salary'!#REF!)</f>
        <v>#REF!</v>
      </c>
      <c r="U203" s="385" t="e">
        <f>IF('Non-Salary'!#REF!="","",#REF!&amp;" - "&amp;'Non-Salary'!#REF!)</f>
        <v>#REF!</v>
      </c>
      <c r="V203" s="385" t="e">
        <f>IF('Non-Salary'!#REF!="","",#REF!&amp;" - "&amp;'Non-Salary'!#REF!)</f>
        <v>#REF!</v>
      </c>
      <c r="W203" s="386" t="e">
        <f>IF('Non-Salary'!#REF!="","",#REF!&amp;" - "&amp;'Non-Salary'!#REF!)</f>
        <v>#REF!</v>
      </c>
      <c r="X203" s="386" t="e">
        <f>IF('Non-Salary'!#REF!="","",#REF!&amp;" - "&amp;'Non-Salary'!#REF!)</f>
        <v>#REF!</v>
      </c>
      <c r="Y203" s="386" t="e">
        <f>IF('Non-Salary'!#REF!="","",#REF!&amp;" - "&amp;'Non-Salary'!#REF!)</f>
        <v>#REF!</v>
      </c>
      <c r="Z203" s="386" t="e">
        <f>IF('Non-Salary'!#REF!="","",#REF!&amp;" - "&amp;'Non-Salary'!#REF!)</f>
        <v>#REF!</v>
      </c>
      <c r="AA203" s="386" t="e">
        <f>IF('Non-Salary'!#REF!="","",#REF!&amp;" - "&amp;'Non-Salary'!#REF!)</f>
        <v>#REF!</v>
      </c>
      <c r="AB203" s="386" t="e">
        <f>IF('Non-Salary'!#REF!="","",#REF!&amp;" - "&amp;'Non-Salary'!#REF!)</f>
        <v>#REF!</v>
      </c>
      <c r="AC203" s="386" t="e">
        <f>IF('Non-Salary'!#REF!="","",#REF!&amp;" - "&amp;'Non-Salary'!#REF!)</f>
        <v>#REF!</v>
      </c>
      <c r="AD203" s="386" t="e">
        <f>IF('Non-Salary'!#REF!="","",#REF!&amp;" - "&amp;'Non-Salary'!#REF!)</f>
        <v>#REF!</v>
      </c>
      <c r="AE203" s="386" t="e">
        <f>IF('Non-Salary'!#REF!="","",#REF!&amp;" - "&amp;'Non-Salary'!#REF!)</f>
        <v>#REF!</v>
      </c>
      <c r="AF203" s="386" t="e">
        <f>IF('Non-Salary'!#REF!="","",#REF!&amp;" - "&amp;'Non-Salary'!#REF!)</f>
        <v>#REF!</v>
      </c>
      <c r="AG203" s="386" t="e">
        <f>IF('Non-Salary'!#REF!="","",#REF!&amp;" - "&amp;'Non-Salary'!#REF!)</f>
        <v>#REF!</v>
      </c>
      <c r="AH203" s="386" t="e">
        <f>IF('Non-Salary'!#REF!="","",#REF!&amp;" - "&amp;'Non-Salary'!#REF!)</f>
        <v>#REF!</v>
      </c>
      <c r="AI203" s="386" t="e">
        <f>IF('Non-Salary'!#REF!="","",#REF!&amp;" - "&amp;'Non-Salary'!#REF!)</f>
        <v>#REF!</v>
      </c>
      <c r="AJ203" s="386" t="e">
        <f>IF('Non-Salary'!#REF!="","",#REF!&amp;" - "&amp;'Non-Salary'!#REF!)</f>
        <v>#REF!</v>
      </c>
      <c r="AK203" s="386" t="e">
        <f>IF('Non-Salary'!#REF!="","",#REF!&amp;" - "&amp;'Non-Salary'!#REF!)</f>
        <v>#REF!</v>
      </c>
      <c r="AL203" s="386" t="e">
        <f>IF('Non-Salary'!#REF!="","",#REF!&amp;" - "&amp;'Non-Salary'!#REF!)</f>
        <v>#REF!</v>
      </c>
      <c r="AM203" s="386" t="e">
        <f>IF('Non-Salary'!#REF!="","",#REF!&amp;" - "&amp;'Non-Salary'!#REF!)</f>
        <v>#REF!</v>
      </c>
      <c r="AN203" s="386" t="e">
        <f>IF('Non-Salary'!#REF!="","",#REF!&amp;" - "&amp;'Non-Salary'!#REF!)</f>
        <v>#REF!</v>
      </c>
      <c r="AO203" s="386" t="e">
        <f>IF('Non-Salary'!#REF!="","",#REF!&amp;" - "&amp;'Non-Salary'!#REF!)</f>
        <v>#REF!</v>
      </c>
      <c r="AP203" s="386" t="e">
        <f>IF('Non-Salary'!#REF!="","",#REF!&amp;" - "&amp;'Non-Salary'!#REF!)</f>
        <v>#REF!</v>
      </c>
      <c r="AQ203" s="386" t="e">
        <f>IF('Non-Salary'!#REF!="","",#REF!&amp;" - "&amp;'Non-Salary'!#REF!)</f>
        <v>#REF!</v>
      </c>
      <c r="AR203" s="386" t="e">
        <f>IF('Non-Salary'!#REF!="","",#REF!&amp;" - "&amp;'Non-Salary'!#REF!)</f>
        <v>#REF!</v>
      </c>
      <c r="AS203" s="386" t="e">
        <f>IF('Non-Salary'!#REF!="","",#REF!&amp;" - "&amp;'Non-Salary'!#REF!)</f>
        <v>#REF!</v>
      </c>
      <c r="AT203" s="387" t="e">
        <f>IF('Non-Salary'!#REF!="","",#REF!&amp;" - "&amp;'Non-Salary'!#REF!)</f>
        <v>#REF!</v>
      </c>
      <c r="AU203" s="65"/>
      <c r="AV203" s="394" t="e">
        <f>IF('Non-Salary'!#REF!="","",#REF!&amp;" - "&amp;'Non-Salary'!#REF!)</f>
        <v>#REF!</v>
      </c>
      <c r="AW203" s="395" t="e">
        <f>IF('Non-Salary'!#REF!="","",#REF!&amp;" - "&amp;'Non-Salary'!#REF!)</f>
        <v>#REF!</v>
      </c>
    </row>
    <row r="204" spans="1:49" outlineLevel="1">
      <c r="A204" s="228"/>
      <c r="B204" s="19" t="e">
        <f>IF(OR(I204="",I204="HS"),'Non-Salary'!#REF!,Assumptions!#REF!)</f>
        <v>#REF!</v>
      </c>
      <c r="C204" s="19" t="s">
        <v>18</v>
      </c>
      <c r="D204" s="20" t="s">
        <v>19</v>
      </c>
      <c r="E204" s="20"/>
      <c r="F204" s="20" t="s">
        <v>41</v>
      </c>
      <c r="G204" s="56" t="s">
        <v>156</v>
      </c>
      <c r="H204" s="869"/>
      <c r="I204" s="317"/>
      <c r="J204" s="82" t="str">
        <f>IF(ISERROR(VLOOKUP(G204,[3]Object!Query_from_cayprod,2,FALSE)),"",VLOOKUP(G204,[3]Object!Query_from_cayprod,2,FALSE))</f>
        <v>TELEPHONE/FACSIMILE SERVICES</v>
      </c>
      <c r="K204" s="83"/>
      <c r="L204" s="164"/>
      <c r="M204" s="229"/>
      <c r="N204" s="9"/>
      <c r="O204" s="290"/>
      <c r="P204" s="291"/>
      <c r="Q204" s="291"/>
      <c r="R204" s="291"/>
      <c r="S204" s="291"/>
      <c r="T204" s="384" t="e">
        <f>IF('Non-Salary'!#REF!="","",#REF!&amp;" - "&amp;'Non-Salary'!#REF!)</f>
        <v>#REF!</v>
      </c>
      <c r="U204" s="385" t="e">
        <f>IF('Non-Salary'!#REF!="","",#REF!&amp;" - "&amp;'Non-Salary'!#REF!)</f>
        <v>#REF!</v>
      </c>
      <c r="V204" s="385" t="e">
        <f>IF('Non-Salary'!#REF!="","",#REF!&amp;" - "&amp;'Non-Salary'!#REF!)</f>
        <v>#REF!</v>
      </c>
      <c r="W204" s="386" t="e">
        <f>IF('Non-Salary'!#REF!="","",#REF!&amp;" - "&amp;'Non-Salary'!#REF!)</f>
        <v>#REF!</v>
      </c>
      <c r="X204" s="386" t="e">
        <f>IF('Non-Salary'!#REF!="","",#REF!&amp;" - "&amp;'Non-Salary'!#REF!)</f>
        <v>#REF!</v>
      </c>
      <c r="Y204" s="386" t="e">
        <f>IF('Non-Salary'!#REF!="","",#REF!&amp;" - "&amp;'Non-Salary'!#REF!)</f>
        <v>#REF!</v>
      </c>
      <c r="Z204" s="386" t="e">
        <f>IF('Non-Salary'!#REF!="","",#REF!&amp;" - "&amp;'Non-Salary'!#REF!)</f>
        <v>#REF!</v>
      </c>
      <c r="AA204" s="386" t="e">
        <f>IF('Non-Salary'!#REF!="","",#REF!&amp;" - "&amp;'Non-Salary'!#REF!)</f>
        <v>#REF!</v>
      </c>
      <c r="AB204" s="386" t="e">
        <f>IF('Non-Salary'!#REF!="","",#REF!&amp;" - "&amp;'Non-Salary'!#REF!)</f>
        <v>#REF!</v>
      </c>
      <c r="AC204" s="386" t="e">
        <f>IF('Non-Salary'!#REF!="","",#REF!&amp;" - "&amp;'Non-Salary'!#REF!)</f>
        <v>#REF!</v>
      </c>
      <c r="AD204" s="386" t="e">
        <f>IF('Non-Salary'!#REF!="","",#REF!&amp;" - "&amp;'Non-Salary'!#REF!)</f>
        <v>#REF!</v>
      </c>
      <c r="AE204" s="386" t="e">
        <f>IF('Non-Salary'!#REF!="","",#REF!&amp;" - "&amp;'Non-Salary'!#REF!)</f>
        <v>#REF!</v>
      </c>
      <c r="AF204" s="386" t="e">
        <f>IF('Non-Salary'!#REF!="","",#REF!&amp;" - "&amp;'Non-Salary'!#REF!)</f>
        <v>#REF!</v>
      </c>
      <c r="AG204" s="386" t="e">
        <f>IF('Non-Salary'!#REF!="","",#REF!&amp;" - "&amp;'Non-Salary'!#REF!)</f>
        <v>#REF!</v>
      </c>
      <c r="AH204" s="386" t="e">
        <f>IF('Non-Salary'!#REF!="","",#REF!&amp;" - "&amp;'Non-Salary'!#REF!)</f>
        <v>#REF!</v>
      </c>
      <c r="AI204" s="386" t="e">
        <f>IF('Non-Salary'!#REF!="","",#REF!&amp;" - "&amp;'Non-Salary'!#REF!)</f>
        <v>#REF!</v>
      </c>
      <c r="AJ204" s="386" t="e">
        <f>IF('Non-Salary'!#REF!="","",#REF!&amp;" - "&amp;'Non-Salary'!#REF!)</f>
        <v>#REF!</v>
      </c>
      <c r="AK204" s="386" t="e">
        <f>IF('Non-Salary'!#REF!="","",#REF!&amp;" - "&amp;'Non-Salary'!#REF!)</f>
        <v>#REF!</v>
      </c>
      <c r="AL204" s="386" t="e">
        <f>IF('Non-Salary'!#REF!="","",#REF!&amp;" - "&amp;'Non-Salary'!#REF!)</f>
        <v>#REF!</v>
      </c>
      <c r="AM204" s="386" t="e">
        <f>IF('Non-Salary'!#REF!="","",#REF!&amp;" - "&amp;'Non-Salary'!#REF!)</f>
        <v>#REF!</v>
      </c>
      <c r="AN204" s="386" t="e">
        <f>IF('Non-Salary'!#REF!="","",#REF!&amp;" - "&amp;'Non-Salary'!#REF!)</f>
        <v>#REF!</v>
      </c>
      <c r="AO204" s="386" t="e">
        <f>IF('Non-Salary'!#REF!="","",#REF!&amp;" - "&amp;'Non-Salary'!#REF!)</f>
        <v>#REF!</v>
      </c>
      <c r="AP204" s="386" t="e">
        <f>IF('Non-Salary'!#REF!="","",#REF!&amp;" - "&amp;'Non-Salary'!#REF!)</f>
        <v>#REF!</v>
      </c>
      <c r="AQ204" s="386" t="e">
        <f>IF('Non-Salary'!#REF!="","",#REF!&amp;" - "&amp;'Non-Salary'!#REF!)</f>
        <v>#REF!</v>
      </c>
      <c r="AR204" s="386" t="e">
        <f>IF('Non-Salary'!#REF!="","",#REF!&amp;" - "&amp;'Non-Salary'!#REF!)</f>
        <v>#REF!</v>
      </c>
      <c r="AS204" s="386" t="e">
        <f>IF('Non-Salary'!#REF!="","",#REF!&amp;" - "&amp;'Non-Salary'!#REF!)</f>
        <v>#REF!</v>
      </c>
      <c r="AT204" s="387" t="e">
        <f>IF('Non-Salary'!#REF!="","",#REF!&amp;" - "&amp;'Non-Salary'!#REF!)</f>
        <v>#REF!</v>
      </c>
      <c r="AU204" s="65"/>
      <c r="AV204" s="394" t="e">
        <f>IF('Non-Salary'!#REF!="","",#REF!&amp;" - "&amp;'Non-Salary'!#REF!)</f>
        <v>#REF!</v>
      </c>
      <c r="AW204" s="395" t="e">
        <f>IF('Non-Salary'!#REF!="","",#REF!&amp;" - "&amp;'Non-Salary'!#REF!)</f>
        <v>#REF!</v>
      </c>
    </row>
    <row r="205" spans="1:49" outlineLevel="1">
      <c r="A205" s="228"/>
      <c r="B205" s="19" t="e">
        <f>IF(OR(I205="",I205="HS"),'Non-Salary'!#REF!,Assumptions!#REF!)</f>
        <v>#REF!</v>
      </c>
      <c r="C205" s="19" t="s">
        <v>18</v>
      </c>
      <c r="D205" s="20" t="s">
        <v>19</v>
      </c>
      <c r="E205" s="20"/>
      <c r="F205" s="20" t="s">
        <v>41</v>
      </c>
      <c r="G205" s="56" t="s">
        <v>118</v>
      </c>
      <c r="H205" s="869"/>
      <c r="I205" s="317"/>
      <c r="J205" s="82" t="str">
        <f>IF(ISERROR(VLOOKUP(G205,[3]Object!Query_from_cayprod,2,FALSE)),"",VLOOKUP(G205,[3]Object!Query_from_cayprod,2,FALSE))</f>
        <v>POSTAGE</v>
      </c>
      <c r="K205" s="83"/>
      <c r="L205" s="164"/>
      <c r="M205" s="229"/>
      <c r="N205" s="9"/>
      <c r="O205" s="290"/>
      <c r="P205" s="291"/>
      <c r="Q205" s="291"/>
      <c r="R205" s="291"/>
      <c r="S205" s="291"/>
      <c r="T205" s="384" t="e">
        <f>IF('Non-Salary'!#REF!="","",#REF!&amp;" - "&amp;'Non-Salary'!#REF!)</f>
        <v>#REF!</v>
      </c>
      <c r="U205" s="385" t="e">
        <f>IF('Non-Salary'!#REF!="","",#REF!&amp;" - "&amp;'Non-Salary'!#REF!)</f>
        <v>#REF!</v>
      </c>
      <c r="V205" s="385" t="e">
        <f>IF('Non-Salary'!#REF!="","",#REF!&amp;" - "&amp;'Non-Salary'!#REF!)</f>
        <v>#REF!</v>
      </c>
      <c r="W205" s="386" t="e">
        <f>IF('Non-Salary'!#REF!="","",#REF!&amp;" - "&amp;'Non-Salary'!#REF!)</f>
        <v>#REF!</v>
      </c>
      <c r="X205" s="386" t="e">
        <f>IF('Non-Salary'!#REF!="","",#REF!&amp;" - "&amp;'Non-Salary'!#REF!)</f>
        <v>#REF!</v>
      </c>
      <c r="Y205" s="386" t="e">
        <f>IF('Non-Salary'!#REF!="","",#REF!&amp;" - "&amp;'Non-Salary'!#REF!)</f>
        <v>#REF!</v>
      </c>
      <c r="Z205" s="386" t="e">
        <f>IF('Non-Salary'!#REF!="","",#REF!&amp;" - "&amp;'Non-Salary'!#REF!)</f>
        <v>#REF!</v>
      </c>
      <c r="AA205" s="386" t="e">
        <f>IF('Non-Salary'!#REF!="","",#REF!&amp;" - "&amp;'Non-Salary'!#REF!)</f>
        <v>#REF!</v>
      </c>
      <c r="AB205" s="386" t="e">
        <f>IF('Non-Salary'!#REF!="","",#REF!&amp;" - "&amp;'Non-Salary'!#REF!)</f>
        <v>#REF!</v>
      </c>
      <c r="AC205" s="386" t="e">
        <f>IF('Non-Salary'!#REF!="","",#REF!&amp;" - "&amp;'Non-Salary'!#REF!)</f>
        <v>#REF!</v>
      </c>
      <c r="AD205" s="386" t="e">
        <f>IF('Non-Salary'!#REF!="","",#REF!&amp;" - "&amp;'Non-Salary'!#REF!)</f>
        <v>#REF!</v>
      </c>
      <c r="AE205" s="386" t="e">
        <f>IF('Non-Salary'!#REF!="","",#REF!&amp;" - "&amp;'Non-Salary'!#REF!)</f>
        <v>#REF!</v>
      </c>
      <c r="AF205" s="386" t="e">
        <f>IF('Non-Salary'!#REF!="","",#REF!&amp;" - "&amp;'Non-Salary'!#REF!)</f>
        <v>#REF!</v>
      </c>
      <c r="AG205" s="386" t="e">
        <f>IF('Non-Salary'!#REF!="","",#REF!&amp;" - "&amp;'Non-Salary'!#REF!)</f>
        <v>#REF!</v>
      </c>
      <c r="AH205" s="386" t="e">
        <f>IF('Non-Salary'!#REF!="","",#REF!&amp;" - "&amp;'Non-Salary'!#REF!)</f>
        <v>#REF!</v>
      </c>
      <c r="AI205" s="386" t="e">
        <f>IF('Non-Salary'!#REF!="","",#REF!&amp;" - "&amp;'Non-Salary'!#REF!)</f>
        <v>#REF!</v>
      </c>
      <c r="AJ205" s="386" t="e">
        <f>IF('Non-Salary'!#REF!="","",#REF!&amp;" - "&amp;'Non-Salary'!#REF!)</f>
        <v>#REF!</v>
      </c>
      <c r="AK205" s="386" t="e">
        <f>IF('Non-Salary'!#REF!="","",#REF!&amp;" - "&amp;'Non-Salary'!#REF!)</f>
        <v>#REF!</v>
      </c>
      <c r="AL205" s="386" t="e">
        <f>IF('Non-Salary'!#REF!="","",#REF!&amp;" - "&amp;'Non-Salary'!#REF!)</f>
        <v>#REF!</v>
      </c>
      <c r="AM205" s="386" t="e">
        <f>IF('Non-Salary'!#REF!="","",#REF!&amp;" - "&amp;'Non-Salary'!#REF!)</f>
        <v>#REF!</v>
      </c>
      <c r="AN205" s="386" t="e">
        <f>IF('Non-Salary'!#REF!="","",#REF!&amp;" - "&amp;'Non-Salary'!#REF!)</f>
        <v>#REF!</v>
      </c>
      <c r="AO205" s="386" t="e">
        <f>IF('Non-Salary'!#REF!="","",#REF!&amp;" - "&amp;'Non-Salary'!#REF!)</f>
        <v>#REF!</v>
      </c>
      <c r="AP205" s="386" t="e">
        <f>IF('Non-Salary'!#REF!="","",#REF!&amp;" - "&amp;'Non-Salary'!#REF!)</f>
        <v>#REF!</v>
      </c>
      <c r="AQ205" s="386" t="e">
        <f>IF('Non-Salary'!#REF!="","",#REF!&amp;" - "&amp;'Non-Salary'!#REF!)</f>
        <v>#REF!</v>
      </c>
      <c r="AR205" s="386" t="e">
        <f>IF('Non-Salary'!#REF!="","",#REF!&amp;" - "&amp;'Non-Salary'!#REF!)</f>
        <v>#REF!</v>
      </c>
      <c r="AS205" s="386" t="e">
        <f>IF('Non-Salary'!#REF!="","",#REF!&amp;" - "&amp;'Non-Salary'!#REF!)</f>
        <v>#REF!</v>
      </c>
      <c r="AT205" s="387" t="e">
        <f>IF('Non-Salary'!#REF!="","",#REF!&amp;" - "&amp;'Non-Salary'!#REF!)</f>
        <v>#REF!</v>
      </c>
      <c r="AU205" s="65"/>
      <c r="AV205" s="394" t="e">
        <f>IF('Non-Salary'!#REF!="","",#REF!&amp;" - "&amp;'Non-Salary'!#REF!)</f>
        <v>#REF!</v>
      </c>
      <c r="AW205" s="395" t="e">
        <f>IF('Non-Salary'!#REF!="","",#REF!&amp;" - "&amp;'Non-Salary'!#REF!)</f>
        <v>#REF!</v>
      </c>
    </row>
    <row r="206" spans="1:49" outlineLevel="1">
      <c r="A206" s="228"/>
      <c r="B206" s="19" t="e">
        <f>IF(OR(I206="",I206="HS"),'Non-Salary'!#REF!,Assumptions!#REF!)</f>
        <v>#REF!</v>
      </c>
      <c r="C206" s="19" t="s">
        <v>18</v>
      </c>
      <c r="D206" s="20" t="s">
        <v>19</v>
      </c>
      <c r="E206" s="20"/>
      <c r="F206" s="20" t="s">
        <v>41</v>
      </c>
      <c r="G206" s="56" t="s">
        <v>158</v>
      </c>
      <c r="H206" s="869"/>
      <c r="I206" s="317"/>
      <c r="J206" s="82" t="str">
        <f>IF(ISERROR(VLOOKUP(G206,[3]Object!Query_from_cayprod,2,FALSE)),"",VLOOKUP(G206,[3]Object!Query_from_cayprod,2,FALSE))</f>
        <v>PRINTING, BINDING, DUPLICATING</v>
      </c>
      <c r="K206" s="83"/>
      <c r="L206" s="164"/>
      <c r="M206" s="229"/>
      <c r="N206" s="9"/>
      <c r="O206" s="290"/>
      <c r="P206" s="291"/>
      <c r="Q206" s="291"/>
      <c r="R206" s="291"/>
      <c r="S206" s="291"/>
      <c r="T206" s="384" t="e">
        <f>IF('Non-Salary'!#REF!="","",#REF!&amp;" - "&amp;'Non-Salary'!#REF!)</f>
        <v>#REF!</v>
      </c>
      <c r="U206" s="385" t="e">
        <f>IF('Non-Salary'!#REF!="","",#REF!&amp;" - "&amp;'Non-Salary'!#REF!)</f>
        <v>#REF!</v>
      </c>
      <c r="V206" s="385" t="e">
        <f>IF('Non-Salary'!#REF!="","",#REF!&amp;" - "&amp;'Non-Salary'!#REF!)</f>
        <v>#REF!</v>
      </c>
      <c r="W206" s="386" t="e">
        <f>IF('Non-Salary'!#REF!="","",#REF!&amp;" - "&amp;'Non-Salary'!#REF!)</f>
        <v>#REF!</v>
      </c>
      <c r="X206" s="386" t="e">
        <f>IF('Non-Salary'!#REF!="","",#REF!&amp;" - "&amp;'Non-Salary'!#REF!)</f>
        <v>#REF!</v>
      </c>
      <c r="Y206" s="386" t="e">
        <f>IF('Non-Salary'!#REF!="","",#REF!&amp;" - "&amp;'Non-Salary'!#REF!)</f>
        <v>#REF!</v>
      </c>
      <c r="Z206" s="386" t="e">
        <f>IF('Non-Salary'!#REF!="","",#REF!&amp;" - "&amp;'Non-Salary'!#REF!)</f>
        <v>#REF!</v>
      </c>
      <c r="AA206" s="386" t="e">
        <f>IF('Non-Salary'!#REF!="","",#REF!&amp;" - "&amp;'Non-Salary'!#REF!)</f>
        <v>#REF!</v>
      </c>
      <c r="AB206" s="386" t="e">
        <f>IF('Non-Salary'!#REF!="","",#REF!&amp;" - "&amp;'Non-Salary'!#REF!)</f>
        <v>#REF!</v>
      </c>
      <c r="AC206" s="386" t="e">
        <f>IF('Non-Salary'!#REF!="","",#REF!&amp;" - "&amp;'Non-Salary'!#REF!)</f>
        <v>#REF!</v>
      </c>
      <c r="AD206" s="386" t="e">
        <f>IF('Non-Salary'!#REF!="","",#REF!&amp;" - "&amp;'Non-Salary'!#REF!)</f>
        <v>#REF!</v>
      </c>
      <c r="AE206" s="386" t="e">
        <f>IF('Non-Salary'!#REF!="","",#REF!&amp;" - "&amp;'Non-Salary'!#REF!)</f>
        <v>#REF!</v>
      </c>
      <c r="AF206" s="386" t="e">
        <f>IF('Non-Salary'!#REF!="","",#REF!&amp;" - "&amp;'Non-Salary'!#REF!)</f>
        <v>#REF!</v>
      </c>
      <c r="AG206" s="386" t="e">
        <f>IF('Non-Salary'!#REF!="","",#REF!&amp;" - "&amp;'Non-Salary'!#REF!)</f>
        <v>#REF!</v>
      </c>
      <c r="AH206" s="386" t="e">
        <f>IF('Non-Salary'!#REF!="","",#REF!&amp;" - "&amp;'Non-Salary'!#REF!)</f>
        <v>#REF!</v>
      </c>
      <c r="AI206" s="386" t="e">
        <f>IF('Non-Salary'!#REF!="","",#REF!&amp;" - "&amp;'Non-Salary'!#REF!)</f>
        <v>#REF!</v>
      </c>
      <c r="AJ206" s="386" t="e">
        <f>IF('Non-Salary'!#REF!="","",#REF!&amp;" - "&amp;'Non-Salary'!#REF!)</f>
        <v>#REF!</v>
      </c>
      <c r="AK206" s="386" t="e">
        <f>IF('Non-Salary'!#REF!="","",#REF!&amp;" - "&amp;'Non-Salary'!#REF!)</f>
        <v>#REF!</v>
      </c>
      <c r="AL206" s="386" t="e">
        <f>IF('Non-Salary'!#REF!="","",#REF!&amp;" - "&amp;'Non-Salary'!#REF!)</f>
        <v>#REF!</v>
      </c>
      <c r="AM206" s="386" t="e">
        <f>IF('Non-Salary'!#REF!="","",#REF!&amp;" - "&amp;'Non-Salary'!#REF!)</f>
        <v>#REF!</v>
      </c>
      <c r="AN206" s="386" t="e">
        <f>IF('Non-Salary'!#REF!="","",#REF!&amp;" - "&amp;'Non-Salary'!#REF!)</f>
        <v>#REF!</v>
      </c>
      <c r="AO206" s="386" t="e">
        <f>IF('Non-Salary'!#REF!="","",#REF!&amp;" - "&amp;'Non-Salary'!#REF!)</f>
        <v>#REF!</v>
      </c>
      <c r="AP206" s="386" t="e">
        <f>IF('Non-Salary'!#REF!="","",#REF!&amp;" - "&amp;'Non-Salary'!#REF!)</f>
        <v>#REF!</v>
      </c>
      <c r="AQ206" s="386" t="e">
        <f>IF('Non-Salary'!#REF!="","",#REF!&amp;" - "&amp;'Non-Salary'!#REF!)</f>
        <v>#REF!</v>
      </c>
      <c r="AR206" s="386" t="e">
        <f>IF('Non-Salary'!#REF!="","",#REF!&amp;" - "&amp;'Non-Salary'!#REF!)</f>
        <v>#REF!</v>
      </c>
      <c r="AS206" s="386" t="e">
        <f>IF('Non-Salary'!#REF!="","",#REF!&amp;" - "&amp;'Non-Salary'!#REF!)</f>
        <v>#REF!</v>
      </c>
      <c r="AT206" s="387" t="e">
        <f>IF('Non-Salary'!#REF!="","",#REF!&amp;" - "&amp;'Non-Salary'!#REF!)</f>
        <v>#REF!</v>
      </c>
      <c r="AU206" s="65"/>
      <c r="AV206" s="394" t="e">
        <f>IF('Non-Salary'!#REF!="","",#REF!&amp;" - "&amp;'Non-Salary'!#REF!)</f>
        <v>#REF!</v>
      </c>
      <c r="AW206" s="395" t="e">
        <f>IF('Non-Salary'!#REF!="","",#REF!&amp;" - "&amp;'Non-Salary'!#REF!)</f>
        <v>#REF!</v>
      </c>
    </row>
    <row r="207" spans="1:49" outlineLevel="1">
      <c r="A207" s="228"/>
      <c r="B207" s="19" t="e">
        <f>IF(OR(I207="",I207="HS"),'Non-Salary'!#REF!,Assumptions!#REF!)</f>
        <v>#REF!</v>
      </c>
      <c r="C207" s="19" t="s">
        <v>18</v>
      </c>
      <c r="D207" s="20" t="s">
        <v>19</v>
      </c>
      <c r="E207" s="20"/>
      <c r="F207" s="20" t="s">
        <v>41</v>
      </c>
      <c r="G207" s="56" t="s">
        <v>40</v>
      </c>
      <c r="H207" s="869"/>
      <c r="I207" s="317"/>
      <c r="J207" s="82" t="str">
        <f>IF(ISERROR(VLOOKUP(G207,[3]Object!Query_from_cayprod,2,FALSE)),"",VLOOKUP(G207,[3]Object!Query_from_cayprod,2,FALSE))</f>
        <v>TRAVEL AND REGISTRATION</v>
      </c>
      <c r="K207" s="83"/>
      <c r="L207" s="164"/>
      <c r="M207" s="229"/>
      <c r="N207" s="9"/>
      <c r="O207" s="290"/>
      <c r="P207" s="291"/>
      <c r="Q207" s="291"/>
      <c r="R207" s="291"/>
      <c r="S207" s="291"/>
      <c r="T207" s="384" t="e">
        <f>IF('Non-Salary'!#REF!="","",#REF!&amp;" - "&amp;'Non-Salary'!#REF!)</f>
        <v>#REF!</v>
      </c>
      <c r="U207" s="385" t="e">
        <f>IF('Non-Salary'!#REF!="","",#REF!&amp;" - "&amp;'Non-Salary'!#REF!)</f>
        <v>#REF!</v>
      </c>
      <c r="V207" s="385" t="e">
        <f>IF('Non-Salary'!#REF!="","",#REF!&amp;" - "&amp;'Non-Salary'!#REF!)</f>
        <v>#REF!</v>
      </c>
      <c r="W207" s="386" t="e">
        <f>IF('Non-Salary'!#REF!="","",#REF!&amp;" - "&amp;'Non-Salary'!#REF!)</f>
        <v>#REF!</v>
      </c>
      <c r="X207" s="386" t="e">
        <f>IF('Non-Salary'!#REF!="","",#REF!&amp;" - "&amp;'Non-Salary'!#REF!)</f>
        <v>#REF!</v>
      </c>
      <c r="Y207" s="386" t="e">
        <f>IF('Non-Salary'!#REF!="","",#REF!&amp;" - "&amp;'Non-Salary'!#REF!)</f>
        <v>#REF!</v>
      </c>
      <c r="Z207" s="386" t="e">
        <f>IF('Non-Salary'!#REF!="","",#REF!&amp;" - "&amp;'Non-Salary'!#REF!)</f>
        <v>#REF!</v>
      </c>
      <c r="AA207" s="386" t="e">
        <f>IF('Non-Salary'!#REF!="","",#REF!&amp;" - "&amp;'Non-Salary'!#REF!)</f>
        <v>#REF!</v>
      </c>
      <c r="AB207" s="386" t="e">
        <f>IF('Non-Salary'!#REF!="","",#REF!&amp;" - "&amp;'Non-Salary'!#REF!)</f>
        <v>#REF!</v>
      </c>
      <c r="AC207" s="386" t="e">
        <f>IF('Non-Salary'!#REF!="","",#REF!&amp;" - "&amp;'Non-Salary'!#REF!)</f>
        <v>#REF!</v>
      </c>
      <c r="AD207" s="386" t="e">
        <f>IF('Non-Salary'!#REF!="","",#REF!&amp;" - "&amp;'Non-Salary'!#REF!)</f>
        <v>#REF!</v>
      </c>
      <c r="AE207" s="386" t="e">
        <f>IF('Non-Salary'!#REF!="","",#REF!&amp;" - "&amp;'Non-Salary'!#REF!)</f>
        <v>#REF!</v>
      </c>
      <c r="AF207" s="386" t="e">
        <f>IF('Non-Salary'!#REF!="","",#REF!&amp;" - "&amp;'Non-Salary'!#REF!)</f>
        <v>#REF!</v>
      </c>
      <c r="AG207" s="386" t="e">
        <f>IF('Non-Salary'!#REF!="","",#REF!&amp;" - "&amp;'Non-Salary'!#REF!)</f>
        <v>#REF!</v>
      </c>
      <c r="AH207" s="386" t="e">
        <f>IF('Non-Salary'!#REF!="","",#REF!&amp;" - "&amp;'Non-Salary'!#REF!)</f>
        <v>#REF!</v>
      </c>
      <c r="AI207" s="386" t="e">
        <f>IF('Non-Salary'!#REF!="","",#REF!&amp;" - "&amp;'Non-Salary'!#REF!)</f>
        <v>#REF!</v>
      </c>
      <c r="AJ207" s="386" t="e">
        <f>IF('Non-Salary'!#REF!="","",#REF!&amp;" - "&amp;'Non-Salary'!#REF!)</f>
        <v>#REF!</v>
      </c>
      <c r="AK207" s="386" t="e">
        <f>IF('Non-Salary'!#REF!="","",#REF!&amp;" - "&amp;'Non-Salary'!#REF!)</f>
        <v>#REF!</v>
      </c>
      <c r="AL207" s="386" t="e">
        <f>IF('Non-Salary'!#REF!="","",#REF!&amp;" - "&amp;'Non-Salary'!#REF!)</f>
        <v>#REF!</v>
      </c>
      <c r="AM207" s="386" t="e">
        <f>IF('Non-Salary'!#REF!="","",#REF!&amp;" - "&amp;'Non-Salary'!#REF!)</f>
        <v>#REF!</v>
      </c>
      <c r="AN207" s="386" t="e">
        <f>IF('Non-Salary'!#REF!="","",#REF!&amp;" - "&amp;'Non-Salary'!#REF!)</f>
        <v>#REF!</v>
      </c>
      <c r="AO207" s="386" t="e">
        <f>IF('Non-Salary'!#REF!="","",#REF!&amp;" - "&amp;'Non-Salary'!#REF!)</f>
        <v>#REF!</v>
      </c>
      <c r="AP207" s="386" t="e">
        <f>IF('Non-Salary'!#REF!="","",#REF!&amp;" - "&amp;'Non-Salary'!#REF!)</f>
        <v>#REF!</v>
      </c>
      <c r="AQ207" s="386" t="e">
        <f>IF('Non-Salary'!#REF!="","",#REF!&amp;" - "&amp;'Non-Salary'!#REF!)</f>
        <v>#REF!</v>
      </c>
      <c r="AR207" s="386" t="e">
        <f>IF('Non-Salary'!#REF!="","",#REF!&amp;" - "&amp;'Non-Salary'!#REF!)</f>
        <v>#REF!</v>
      </c>
      <c r="AS207" s="386" t="e">
        <f>IF('Non-Salary'!#REF!="","",#REF!&amp;" - "&amp;'Non-Salary'!#REF!)</f>
        <v>#REF!</v>
      </c>
      <c r="AT207" s="387" t="e">
        <f>IF('Non-Salary'!#REF!="","",#REF!&amp;" - "&amp;'Non-Salary'!#REF!)</f>
        <v>#REF!</v>
      </c>
      <c r="AU207" s="65"/>
      <c r="AV207" s="394" t="e">
        <f>IF('Non-Salary'!#REF!="","",#REF!&amp;" - "&amp;'Non-Salary'!#REF!)</f>
        <v>#REF!</v>
      </c>
      <c r="AW207" s="395" t="e">
        <f>IF('Non-Salary'!#REF!="","",#REF!&amp;" - "&amp;'Non-Salary'!#REF!)</f>
        <v>#REF!</v>
      </c>
    </row>
    <row r="208" spans="1:49" outlineLevel="1">
      <c r="A208" s="228"/>
      <c r="B208" s="19" t="e">
        <f>IF(OR(I208="",I208="HS"),'Non-Salary'!#REF!,Assumptions!#REF!)</f>
        <v>#REF!</v>
      </c>
      <c r="C208" s="19" t="s">
        <v>18</v>
      </c>
      <c r="D208" s="20" t="s">
        <v>19</v>
      </c>
      <c r="E208" s="20"/>
      <c r="F208" s="20" t="s">
        <v>41</v>
      </c>
      <c r="G208" s="56" t="s">
        <v>160</v>
      </c>
      <c r="H208" s="869"/>
      <c r="I208" s="317"/>
      <c r="J208" s="82" t="str">
        <f>IF(ISERROR(VLOOKUP(G208,[3]Object!Query_from_cayprod,2,FALSE)),"",VLOOKUP(G208,[3]Object!Query_from_cayprod,2,FALSE))</f>
        <v>MILEAGE REIMBURSEMENT</v>
      </c>
      <c r="K208" s="83"/>
      <c r="L208" s="164"/>
      <c r="M208" s="229"/>
      <c r="N208" s="9"/>
      <c r="O208" s="290"/>
      <c r="P208" s="291"/>
      <c r="Q208" s="291"/>
      <c r="R208" s="291"/>
      <c r="S208" s="291"/>
      <c r="T208" s="384" t="e">
        <f>IF('Non-Salary'!#REF!="","",#REF!&amp;" - "&amp;'Non-Salary'!#REF!)</f>
        <v>#REF!</v>
      </c>
      <c r="U208" s="385" t="e">
        <f>IF('Non-Salary'!#REF!="","",#REF!&amp;" - "&amp;'Non-Salary'!#REF!)</f>
        <v>#REF!</v>
      </c>
      <c r="V208" s="385" t="e">
        <f>IF('Non-Salary'!#REF!="","",#REF!&amp;" - "&amp;'Non-Salary'!#REF!)</f>
        <v>#REF!</v>
      </c>
      <c r="W208" s="386" t="e">
        <f>IF('Non-Salary'!#REF!="","",#REF!&amp;" - "&amp;'Non-Salary'!#REF!)</f>
        <v>#REF!</v>
      </c>
      <c r="X208" s="386" t="e">
        <f>IF('Non-Salary'!#REF!="","",#REF!&amp;" - "&amp;'Non-Salary'!#REF!)</f>
        <v>#REF!</v>
      </c>
      <c r="Y208" s="386" t="e">
        <f>IF('Non-Salary'!#REF!="","",#REF!&amp;" - "&amp;'Non-Salary'!#REF!)</f>
        <v>#REF!</v>
      </c>
      <c r="Z208" s="386" t="e">
        <f>IF('Non-Salary'!#REF!="","",#REF!&amp;" - "&amp;'Non-Salary'!#REF!)</f>
        <v>#REF!</v>
      </c>
      <c r="AA208" s="386" t="e">
        <f>IF('Non-Salary'!#REF!="","",#REF!&amp;" - "&amp;'Non-Salary'!#REF!)</f>
        <v>#REF!</v>
      </c>
      <c r="AB208" s="386" t="e">
        <f>IF('Non-Salary'!#REF!="","",#REF!&amp;" - "&amp;'Non-Salary'!#REF!)</f>
        <v>#REF!</v>
      </c>
      <c r="AC208" s="386" t="e">
        <f>IF('Non-Salary'!#REF!="","",#REF!&amp;" - "&amp;'Non-Salary'!#REF!)</f>
        <v>#REF!</v>
      </c>
      <c r="AD208" s="386" t="e">
        <f>IF('Non-Salary'!#REF!="","",#REF!&amp;" - "&amp;'Non-Salary'!#REF!)</f>
        <v>#REF!</v>
      </c>
      <c r="AE208" s="386" t="e">
        <f>IF('Non-Salary'!#REF!="","",#REF!&amp;" - "&amp;'Non-Salary'!#REF!)</f>
        <v>#REF!</v>
      </c>
      <c r="AF208" s="386" t="e">
        <f>IF('Non-Salary'!#REF!="","",#REF!&amp;" - "&amp;'Non-Salary'!#REF!)</f>
        <v>#REF!</v>
      </c>
      <c r="AG208" s="386" t="e">
        <f>IF('Non-Salary'!#REF!="","",#REF!&amp;" - "&amp;'Non-Salary'!#REF!)</f>
        <v>#REF!</v>
      </c>
      <c r="AH208" s="386" t="e">
        <f>IF('Non-Salary'!#REF!="","",#REF!&amp;" - "&amp;'Non-Salary'!#REF!)</f>
        <v>#REF!</v>
      </c>
      <c r="AI208" s="386" t="e">
        <f>IF('Non-Salary'!#REF!="","",#REF!&amp;" - "&amp;'Non-Salary'!#REF!)</f>
        <v>#REF!</v>
      </c>
      <c r="AJ208" s="386" t="e">
        <f>IF('Non-Salary'!#REF!="","",#REF!&amp;" - "&amp;'Non-Salary'!#REF!)</f>
        <v>#REF!</v>
      </c>
      <c r="AK208" s="386" t="e">
        <f>IF('Non-Salary'!#REF!="","",#REF!&amp;" - "&amp;'Non-Salary'!#REF!)</f>
        <v>#REF!</v>
      </c>
      <c r="AL208" s="386" t="e">
        <f>IF('Non-Salary'!#REF!="","",#REF!&amp;" - "&amp;'Non-Salary'!#REF!)</f>
        <v>#REF!</v>
      </c>
      <c r="AM208" s="386" t="e">
        <f>IF('Non-Salary'!#REF!="","",#REF!&amp;" - "&amp;'Non-Salary'!#REF!)</f>
        <v>#REF!</v>
      </c>
      <c r="AN208" s="386" t="e">
        <f>IF('Non-Salary'!#REF!="","",#REF!&amp;" - "&amp;'Non-Salary'!#REF!)</f>
        <v>#REF!</v>
      </c>
      <c r="AO208" s="386" t="e">
        <f>IF('Non-Salary'!#REF!="","",#REF!&amp;" - "&amp;'Non-Salary'!#REF!)</f>
        <v>#REF!</v>
      </c>
      <c r="AP208" s="386" t="e">
        <f>IF('Non-Salary'!#REF!="","",#REF!&amp;" - "&amp;'Non-Salary'!#REF!)</f>
        <v>#REF!</v>
      </c>
      <c r="AQ208" s="386" t="e">
        <f>IF('Non-Salary'!#REF!="","",#REF!&amp;" - "&amp;'Non-Salary'!#REF!)</f>
        <v>#REF!</v>
      </c>
      <c r="AR208" s="386" t="e">
        <f>IF('Non-Salary'!#REF!="","",#REF!&amp;" - "&amp;'Non-Salary'!#REF!)</f>
        <v>#REF!</v>
      </c>
      <c r="AS208" s="386" t="e">
        <f>IF('Non-Salary'!#REF!="","",#REF!&amp;" - "&amp;'Non-Salary'!#REF!)</f>
        <v>#REF!</v>
      </c>
      <c r="AT208" s="387" t="e">
        <f>IF('Non-Salary'!#REF!="","",#REF!&amp;" - "&amp;'Non-Salary'!#REF!)</f>
        <v>#REF!</v>
      </c>
      <c r="AU208" s="65"/>
      <c r="AV208" s="394" t="e">
        <f>IF('Non-Salary'!#REF!="","",#REF!&amp;" - "&amp;'Non-Salary'!#REF!)</f>
        <v>#REF!</v>
      </c>
      <c r="AW208" s="395" t="e">
        <f>IF('Non-Salary'!#REF!="","",#REF!&amp;" - "&amp;'Non-Salary'!#REF!)</f>
        <v>#REF!</v>
      </c>
    </row>
    <row r="209" spans="1:51" outlineLevel="1">
      <c r="A209" s="228"/>
      <c r="B209" s="19" t="e">
        <f>IF(OR(I209="",I209="HS"),'Non-Salary'!#REF!,Assumptions!#REF!)</f>
        <v>#REF!</v>
      </c>
      <c r="C209" s="19" t="s">
        <v>18</v>
      </c>
      <c r="D209" s="20" t="s">
        <v>19</v>
      </c>
      <c r="E209" s="20"/>
      <c r="F209" s="20" t="s">
        <v>41</v>
      </c>
      <c r="G209" s="56" t="s">
        <v>154</v>
      </c>
      <c r="H209" s="869"/>
      <c r="I209" s="317"/>
      <c r="J209" s="82" t="str">
        <f>IF(ISERROR(VLOOKUP(G209,[3]Object!Query_from_cayprod,2,FALSE)),"",VLOOKUP(G209,[3]Object!Query_from_cayprod,2,FALSE))</f>
        <v>OTHER PURCHASED SERVICES</v>
      </c>
      <c r="K209" s="83"/>
      <c r="L209" s="164"/>
      <c r="M209" s="229"/>
      <c r="N209" s="9"/>
      <c r="O209" s="290"/>
      <c r="P209" s="291"/>
      <c r="Q209" s="291"/>
      <c r="R209" s="291"/>
      <c r="S209" s="291"/>
      <c r="T209" s="384" t="e">
        <f>IF('Non-Salary'!#REF!="","",#REF!&amp;" - "&amp;'Non-Salary'!#REF!)</f>
        <v>#REF!</v>
      </c>
      <c r="U209" s="385" t="e">
        <f>IF('Non-Salary'!#REF!="","",#REF!&amp;" - "&amp;'Non-Salary'!#REF!)</f>
        <v>#REF!</v>
      </c>
      <c r="V209" s="385" t="e">
        <f>IF('Non-Salary'!#REF!="","",#REF!&amp;" - "&amp;'Non-Salary'!#REF!)</f>
        <v>#REF!</v>
      </c>
      <c r="W209" s="386" t="e">
        <f>IF('Non-Salary'!#REF!="","",#REF!&amp;" - "&amp;'Non-Salary'!#REF!)</f>
        <v>#REF!</v>
      </c>
      <c r="X209" s="386" t="e">
        <f>IF('Non-Salary'!#REF!="","",#REF!&amp;" - "&amp;'Non-Salary'!#REF!)</f>
        <v>#REF!</v>
      </c>
      <c r="Y209" s="386" t="e">
        <f>IF('Non-Salary'!#REF!="","",#REF!&amp;" - "&amp;'Non-Salary'!#REF!)</f>
        <v>#REF!</v>
      </c>
      <c r="Z209" s="386" t="e">
        <f>IF('Non-Salary'!#REF!="","",#REF!&amp;" - "&amp;'Non-Salary'!#REF!)</f>
        <v>#REF!</v>
      </c>
      <c r="AA209" s="386" t="e">
        <f>IF('Non-Salary'!#REF!="","",#REF!&amp;" - "&amp;'Non-Salary'!#REF!)</f>
        <v>#REF!</v>
      </c>
      <c r="AB209" s="386" t="e">
        <f>IF('Non-Salary'!#REF!="","",#REF!&amp;" - "&amp;'Non-Salary'!#REF!)</f>
        <v>#REF!</v>
      </c>
      <c r="AC209" s="386" t="e">
        <f>IF('Non-Salary'!#REF!="","",#REF!&amp;" - "&amp;'Non-Salary'!#REF!)</f>
        <v>#REF!</v>
      </c>
      <c r="AD209" s="386" t="e">
        <f>IF('Non-Salary'!#REF!="","",#REF!&amp;" - "&amp;'Non-Salary'!#REF!)</f>
        <v>#REF!</v>
      </c>
      <c r="AE209" s="386" t="e">
        <f>IF('Non-Salary'!#REF!="","",#REF!&amp;" - "&amp;'Non-Salary'!#REF!)</f>
        <v>#REF!</v>
      </c>
      <c r="AF209" s="386" t="e">
        <f>IF('Non-Salary'!#REF!="","",#REF!&amp;" - "&amp;'Non-Salary'!#REF!)</f>
        <v>#REF!</v>
      </c>
      <c r="AG209" s="386" t="e">
        <f>IF('Non-Salary'!#REF!="","",#REF!&amp;" - "&amp;'Non-Salary'!#REF!)</f>
        <v>#REF!</v>
      </c>
      <c r="AH209" s="386" t="e">
        <f>IF('Non-Salary'!#REF!="","",#REF!&amp;" - "&amp;'Non-Salary'!#REF!)</f>
        <v>#REF!</v>
      </c>
      <c r="AI209" s="386" t="e">
        <f>IF('Non-Salary'!#REF!="","",#REF!&amp;" - "&amp;'Non-Salary'!#REF!)</f>
        <v>#REF!</v>
      </c>
      <c r="AJ209" s="386" t="e">
        <f>IF('Non-Salary'!#REF!="","",#REF!&amp;" - "&amp;'Non-Salary'!#REF!)</f>
        <v>#REF!</v>
      </c>
      <c r="AK209" s="386" t="e">
        <f>IF('Non-Salary'!#REF!="","",#REF!&amp;" - "&amp;'Non-Salary'!#REF!)</f>
        <v>#REF!</v>
      </c>
      <c r="AL209" s="386" t="e">
        <f>IF('Non-Salary'!#REF!="","",#REF!&amp;" - "&amp;'Non-Salary'!#REF!)</f>
        <v>#REF!</v>
      </c>
      <c r="AM209" s="386" t="e">
        <f>IF('Non-Salary'!#REF!="","",#REF!&amp;" - "&amp;'Non-Salary'!#REF!)</f>
        <v>#REF!</v>
      </c>
      <c r="AN209" s="386" t="e">
        <f>IF('Non-Salary'!#REF!="","",#REF!&amp;" - "&amp;'Non-Salary'!#REF!)</f>
        <v>#REF!</v>
      </c>
      <c r="AO209" s="386" t="e">
        <f>IF('Non-Salary'!#REF!="","",#REF!&amp;" - "&amp;'Non-Salary'!#REF!)</f>
        <v>#REF!</v>
      </c>
      <c r="AP209" s="386" t="e">
        <f>IF('Non-Salary'!#REF!="","",#REF!&amp;" - "&amp;'Non-Salary'!#REF!)</f>
        <v>#REF!</v>
      </c>
      <c r="AQ209" s="386" t="e">
        <f>IF('Non-Salary'!#REF!="","",#REF!&amp;" - "&amp;'Non-Salary'!#REF!)</f>
        <v>#REF!</v>
      </c>
      <c r="AR209" s="386" t="e">
        <f>IF('Non-Salary'!#REF!="","",#REF!&amp;" - "&amp;'Non-Salary'!#REF!)</f>
        <v>#REF!</v>
      </c>
      <c r="AS209" s="386" t="e">
        <f>IF('Non-Salary'!#REF!="","",#REF!&amp;" - "&amp;'Non-Salary'!#REF!)</f>
        <v>#REF!</v>
      </c>
      <c r="AT209" s="387" t="e">
        <f>IF('Non-Salary'!#REF!="","",#REF!&amp;" - "&amp;'Non-Salary'!#REF!)</f>
        <v>#REF!</v>
      </c>
      <c r="AU209" s="65"/>
      <c r="AV209" s="394" t="e">
        <f>IF('Non-Salary'!#REF!="","",#REF!&amp;" - "&amp;'Non-Salary'!#REF!)</f>
        <v>#REF!</v>
      </c>
      <c r="AW209" s="395" t="e">
        <f>IF('Non-Salary'!#REF!="","",#REF!&amp;" - "&amp;'Non-Salary'!#REF!)</f>
        <v>#REF!</v>
      </c>
    </row>
    <row r="210" spans="1:51" outlineLevel="1">
      <c r="A210" s="228"/>
      <c r="B210" s="19" t="e">
        <f>IF(OR(I210="",I210="HS"),'Non-Salary'!#REF!,Assumptions!#REF!)</f>
        <v>#REF!</v>
      </c>
      <c r="C210" s="19" t="s">
        <v>18</v>
      </c>
      <c r="D210" s="20" t="s">
        <v>19</v>
      </c>
      <c r="E210" s="20"/>
      <c r="F210" s="20" t="s">
        <v>41</v>
      </c>
      <c r="G210" s="56" t="s">
        <v>42</v>
      </c>
      <c r="H210" s="869"/>
      <c r="I210" s="317"/>
      <c r="J210" s="82" t="str">
        <f>IF(ISERROR(VLOOKUP(G210,[3]Object!Query_from_cayprod,2,FALSE)),"",VLOOKUP(G210,[3]Object!Query_from_cayprod,2,FALSE))</f>
        <v>GENERAL SUPPLIES</v>
      </c>
      <c r="K210" s="83"/>
      <c r="L210" s="164"/>
      <c r="M210" s="229"/>
      <c r="N210" s="9"/>
      <c r="O210" s="290"/>
      <c r="P210" s="291"/>
      <c r="Q210" s="291"/>
      <c r="R210" s="291"/>
      <c r="S210" s="291"/>
      <c r="T210" s="384" t="e">
        <f>IF('Non-Salary'!#REF!="","",#REF!&amp;" - "&amp;'Non-Salary'!#REF!)</f>
        <v>#REF!</v>
      </c>
      <c r="U210" s="385" t="e">
        <f>IF('Non-Salary'!#REF!="","",#REF!&amp;" - "&amp;'Non-Salary'!#REF!)</f>
        <v>#REF!</v>
      </c>
      <c r="V210" s="385" t="e">
        <f>IF('Non-Salary'!#REF!="","",#REF!&amp;" - "&amp;'Non-Salary'!#REF!)</f>
        <v>#REF!</v>
      </c>
      <c r="W210" s="386" t="e">
        <f>IF('Non-Salary'!#REF!="","",#REF!&amp;" - "&amp;'Non-Salary'!#REF!)</f>
        <v>#REF!</v>
      </c>
      <c r="X210" s="386" t="e">
        <f>IF('Non-Salary'!#REF!="","",#REF!&amp;" - "&amp;'Non-Salary'!#REF!)</f>
        <v>#REF!</v>
      </c>
      <c r="Y210" s="386" t="e">
        <f>IF('Non-Salary'!#REF!="","",#REF!&amp;" - "&amp;'Non-Salary'!#REF!)</f>
        <v>#REF!</v>
      </c>
      <c r="Z210" s="386" t="e">
        <f>IF('Non-Salary'!#REF!="","",#REF!&amp;" - "&amp;'Non-Salary'!#REF!)</f>
        <v>#REF!</v>
      </c>
      <c r="AA210" s="386" t="e">
        <f>IF('Non-Salary'!#REF!="","",#REF!&amp;" - "&amp;'Non-Salary'!#REF!)</f>
        <v>#REF!</v>
      </c>
      <c r="AB210" s="386" t="e">
        <f>IF('Non-Salary'!#REF!="","",#REF!&amp;" - "&amp;'Non-Salary'!#REF!)</f>
        <v>#REF!</v>
      </c>
      <c r="AC210" s="386" t="e">
        <f>IF('Non-Salary'!#REF!="","",#REF!&amp;" - "&amp;'Non-Salary'!#REF!)</f>
        <v>#REF!</v>
      </c>
      <c r="AD210" s="386" t="e">
        <f>IF('Non-Salary'!#REF!="","",#REF!&amp;" - "&amp;'Non-Salary'!#REF!)</f>
        <v>#REF!</v>
      </c>
      <c r="AE210" s="386" t="e">
        <f>IF('Non-Salary'!#REF!="","",#REF!&amp;" - "&amp;'Non-Salary'!#REF!)</f>
        <v>#REF!</v>
      </c>
      <c r="AF210" s="386" t="e">
        <f>IF('Non-Salary'!#REF!="","",#REF!&amp;" - "&amp;'Non-Salary'!#REF!)</f>
        <v>#REF!</v>
      </c>
      <c r="AG210" s="386" t="e">
        <f>IF('Non-Salary'!#REF!="","",#REF!&amp;" - "&amp;'Non-Salary'!#REF!)</f>
        <v>#REF!</v>
      </c>
      <c r="AH210" s="386" t="e">
        <f>IF('Non-Salary'!#REF!="","",#REF!&amp;" - "&amp;'Non-Salary'!#REF!)</f>
        <v>#REF!</v>
      </c>
      <c r="AI210" s="386" t="e">
        <f>IF('Non-Salary'!#REF!="","",#REF!&amp;" - "&amp;'Non-Salary'!#REF!)</f>
        <v>#REF!</v>
      </c>
      <c r="AJ210" s="386" t="e">
        <f>IF('Non-Salary'!#REF!="","",#REF!&amp;" - "&amp;'Non-Salary'!#REF!)</f>
        <v>#REF!</v>
      </c>
      <c r="AK210" s="386" t="e">
        <f>IF('Non-Salary'!#REF!="","",#REF!&amp;" - "&amp;'Non-Salary'!#REF!)</f>
        <v>#REF!</v>
      </c>
      <c r="AL210" s="386" t="e">
        <f>IF('Non-Salary'!#REF!="","",#REF!&amp;" - "&amp;'Non-Salary'!#REF!)</f>
        <v>#REF!</v>
      </c>
      <c r="AM210" s="386" t="e">
        <f>IF('Non-Salary'!#REF!="","",#REF!&amp;" - "&amp;'Non-Salary'!#REF!)</f>
        <v>#REF!</v>
      </c>
      <c r="AN210" s="386" t="e">
        <f>IF('Non-Salary'!#REF!="","",#REF!&amp;" - "&amp;'Non-Salary'!#REF!)</f>
        <v>#REF!</v>
      </c>
      <c r="AO210" s="386" t="e">
        <f>IF('Non-Salary'!#REF!="","",#REF!&amp;" - "&amp;'Non-Salary'!#REF!)</f>
        <v>#REF!</v>
      </c>
      <c r="AP210" s="386" t="e">
        <f>IF('Non-Salary'!#REF!="","",#REF!&amp;" - "&amp;'Non-Salary'!#REF!)</f>
        <v>#REF!</v>
      </c>
      <c r="AQ210" s="386" t="e">
        <f>IF('Non-Salary'!#REF!="","",#REF!&amp;" - "&amp;'Non-Salary'!#REF!)</f>
        <v>#REF!</v>
      </c>
      <c r="AR210" s="386" t="e">
        <f>IF('Non-Salary'!#REF!="","",#REF!&amp;" - "&amp;'Non-Salary'!#REF!)</f>
        <v>#REF!</v>
      </c>
      <c r="AS210" s="386" t="e">
        <f>IF('Non-Salary'!#REF!="","",#REF!&amp;" - "&amp;'Non-Salary'!#REF!)</f>
        <v>#REF!</v>
      </c>
      <c r="AT210" s="387" t="e">
        <f>IF('Non-Salary'!#REF!="","",#REF!&amp;" - "&amp;'Non-Salary'!#REF!)</f>
        <v>#REF!</v>
      </c>
      <c r="AU210" s="65"/>
      <c r="AV210" s="394" t="e">
        <f>IF('Non-Salary'!#REF!="","",#REF!&amp;" - "&amp;'Non-Salary'!#REF!)</f>
        <v>#REF!</v>
      </c>
      <c r="AW210" s="395" t="e">
        <f>IF('Non-Salary'!#REF!="","",#REF!&amp;" - "&amp;'Non-Salary'!#REF!)</f>
        <v>#REF!</v>
      </c>
    </row>
    <row r="211" spans="1:51" outlineLevel="1">
      <c r="A211" s="228"/>
      <c r="B211" s="19" t="e">
        <f>IF(OR(I211="",I211="HS"),'Non-Salary'!#REF!,Assumptions!#REF!)</f>
        <v>#REF!</v>
      </c>
      <c r="C211" s="19" t="s">
        <v>18</v>
      </c>
      <c r="D211" s="20" t="s">
        <v>19</v>
      </c>
      <c r="E211" s="20"/>
      <c r="F211" s="20" t="s">
        <v>41</v>
      </c>
      <c r="G211" s="56" t="s">
        <v>165</v>
      </c>
      <c r="H211" s="869"/>
      <c r="I211" s="317"/>
      <c r="J211" s="82" t="str">
        <f>IF(ISERROR(VLOOKUP(G211,[3]Object!Query_from_cayprod,2,FALSE)),"",VLOOKUP(G211,[3]Object!Query_from_cayprod,2,FALSE))</f>
        <v>SUPPLEMENTAL PERIODICALS</v>
      </c>
      <c r="K211" s="83"/>
      <c r="L211" s="164"/>
      <c r="M211" s="229"/>
      <c r="N211" s="9"/>
      <c r="O211" s="290"/>
      <c r="P211" s="291"/>
      <c r="Q211" s="291"/>
      <c r="R211" s="291"/>
      <c r="S211" s="291"/>
      <c r="T211" s="384" t="e">
        <f>IF('Non-Salary'!#REF!="","",#REF!&amp;" - "&amp;'Non-Salary'!#REF!)</f>
        <v>#REF!</v>
      </c>
      <c r="U211" s="385" t="e">
        <f>IF('Non-Salary'!#REF!="","",#REF!&amp;" - "&amp;'Non-Salary'!#REF!)</f>
        <v>#REF!</v>
      </c>
      <c r="V211" s="385" t="e">
        <f>IF('Non-Salary'!#REF!="","",#REF!&amp;" - "&amp;'Non-Salary'!#REF!)</f>
        <v>#REF!</v>
      </c>
      <c r="W211" s="386" t="e">
        <f>IF('Non-Salary'!#REF!="","",#REF!&amp;" - "&amp;'Non-Salary'!#REF!)</f>
        <v>#REF!</v>
      </c>
      <c r="X211" s="386" t="e">
        <f>IF('Non-Salary'!#REF!="","",#REF!&amp;" - "&amp;'Non-Salary'!#REF!)</f>
        <v>#REF!</v>
      </c>
      <c r="Y211" s="386" t="e">
        <f>IF('Non-Salary'!#REF!="","",#REF!&amp;" - "&amp;'Non-Salary'!#REF!)</f>
        <v>#REF!</v>
      </c>
      <c r="Z211" s="386" t="e">
        <f>IF('Non-Salary'!#REF!="","",#REF!&amp;" - "&amp;'Non-Salary'!#REF!)</f>
        <v>#REF!</v>
      </c>
      <c r="AA211" s="386" t="e">
        <f>IF('Non-Salary'!#REF!="","",#REF!&amp;" - "&amp;'Non-Salary'!#REF!)</f>
        <v>#REF!</v>
      </c>
      <c r="AB211" s="386" t="e">
        <f>IF('Non-Salary'!#REF!="","",#REF!&amp;" - "&amp;'Non-Salary'!#REF!)</f>
        <v>#REF!</v>
      </c>
      <c r="AC211" s="386" t="e">
        <f>IF('Non-Salary'!#REF!="","",#REF!&amp;" - "&amp;'Non-Salary'!#REF!)</f>
        <v>#REF!</v>
      </c>
      <c r="AD211" s="386" t="e">
        <f>IF('Non-Salary'!#REF!="","",#REF!&amp;" - "&amp;'Non-Salary'!#REF!)</f>
        <v>#REF!</v>
      </c>
      <c r="AE211" s="386" t="e">
        <f>IF('Non-Salary'!#REF!="","",#REF!&amp;" - "&amp;'Non-Salary'!#REF!)</f>
        <v>#REF!</v>
      </c>
      <c r="AF211" s="386" t="e">
        <f>IF('Non-Salary'!#REF!="","",#REF!&amp;" - "&amp;'Non-Salary'!#REF!)</f>
        <v>#REF!</v>
      </c>
      <c r="AG211" s="386" t="e">
        <f>IF('Non-Salary'!#REF!="","",#REF!&amp;" - "&amp;'Non-Salary'!#REF!)</f>
        <v>#REF!</v>
      </c>
      <c r="AH211" s="386" t="e">
        <f>IF('Non-Salary'!#REF!="","",#REF!&amp;" - "&amp;'Non-Salary'!#REF!)</f>
        <v>#REF!</v>
      </c>
      <c r="AI211" s="386" t="e">
        <f>IF('Non-Salary'!#REF!="","",#REF!&amp;" - "&amp;'Non-Salary'!#REF!)</f>
        <v>#REF!</v>
      </c>
      <c r="AJ211" s="386" t="e">
        <f>IF('Non-Salary'!#REF!="","",#REF!&amp;" - "&amp;'Non-Salary'!#REF!)</f>
        <v>#REF!</v>
      </c>
      <c r="AK211" s="386" t="e">
        <f>IF('Non-Salary'!#REF!="","",#REF!&amp;" - "&amp;'Non-Salary'!#REF!)</f>
        <v>#REF!</v>
      </c>
      <c r="AL211" s="386" t="e">
        <f>IF('Non-Salary'!#REF!="","",#REF!&amp;" - "&amp;'Non-Salary'!#REF!)</f>
        <v>#REF!</v>
      </c>
      <c r="AM211" s="386" t="e">
        <f>IF('Non-Salary'!#REF!="","",#REF!&amp;" - "&amp;'Non-Salary'!#REF!)</f>
        <v>#REF!</v>
      </c>
      <c r="AN211" s="386" t="e">
        <f>IF('Non-Salary'!#REF!="","",#REF!&amp;" - "&amp;'Non-Salary'!#REF!)</f>
        <v>#REF!</v>
      </c>
      <c r="AO211" s="386" t="e">
        <f>IF('Non-Salary'!#REF!="","",#REF!&amp;" - "&amp;'Non-Salary'!#REF!)</f>
        <v>#REF!</v>
      </c>
      <c r="AP211" s="386" t="e">
        <f>IF('Non-Salary'!#REF!="","",#REF!&amp;" - "&amp;'Non-Salary'!#REF!)</f>
        <v>#REF!</v>
      </c>
      <c r="AQ211" s="386" t="e">
        <f>IF('Non-Salary'!#REF!="","",#REF!&amp;" - "&amp;'Non-Salary'!#REF!)</f>
        <v>#REF!</v>
      </c>
      <c r="AR211" s="386" t="e">
        <f>IF('Non-Salary'!#REF!="","",#REF!&amp;" - "&amp;'Non-Salary'!#REF!)</f>
        <v>#REF!</v>
      </c>
      <c r="AS211" s="386" t="e">
        <f>IF('Non-Salary'!#REF!="","",#REF!&amp;" - "&amp;'Non-Salary'!#REF!)</f>
        <v>#REF!</v>
      </c>
      <c r="AT211" s="387" t="e">
        <f>IF('Non-Salary'!#REF!="","",#REF!&amp;" - "&amp;'Non-Salary'!#REF!)</f>
        <v>#REF!</v>
      </c>
      <c r="AU211" s="65"/>
      <c r="AV211" s="394" t="e">
        <f>IF('Non-Salary'!#REF!="","",#REF!&amp;" - "&amp;'Non-Salary'!#REF!)</f>
        <v>#REF!</v>
      </c>
      <c r="AW211" s="395" t="e">
        <f>IF('Non-Salary'!#REF!="","",#REF!&amp;" - "&amp;'Non-Salary'!#REF!)</f>
        <v>#REF!</v>
      </c>
    </row>
    <row r="212" spans="1:51" outlineLevel="1">
      <c r="A212" s="228"/>
      <c r="B212" s="19" t="e">
        <f>IF(OR(I212="",I212="HS"),'Non-Salary'!#REF!,Assumptions!#REF!)</f>
        <v>#REF!</v>
      </c>
      <c r="C212" s="19" t="s">
        <v>18</v>
      </c>
      <c r="D212" s="20" t="s">
        <v>19</v>
      </c>
      <c r="E212" s="20"/>
      <c r="F212" s="20" t="s">
        <v>41</v>
      </c>
      <c r="G212" s="56" t="s">
        <v>39</v>
      </c>
      <c r="H212" s="869"/>
      <c r="I212" s="317"/>
      <c r="J212" s="82" t="str">
        <f>IF(ISERROR(VLOOKUP(G212,[3]Object!Query_from_cayprod,2,FALSE)),"",VLOOKUP(G212,[3]Object!Query_from_cayprod,2,FALSE))</f>
        <v>COPYING</v>
      </c>
      <c r="K212" s="83"/>
      <c r="L212" s="164"/>
      <c r="M212" s="229"/>
      <c r="N212" s="9"/>
      <c r="O212" s="290"/>
      <c r="P212" s="291"/>
      <c r="Q212" s="291"/>
      <c r="R212" s="291"/>
      <c r="S212" s="291"/>
      <c r="T212" s="384" t="e">
        <f>IF('Non-Salary'!#REF!="","",#REF!&amp;" - "&amp;'Non-Salary'!#REF!)</f>
        <v>#REF!</v>
      </c>
      <c r="U212" s="385" t="e">
        <f>IF('Non-Salary'!#REF!="","",#REF!&amp;" - "&amp;'Non-Salary'!#REF!)</f>
        <v>#REF!</v>
      </c>
      <c r="V212" s="385" t="e">
        <f>IF('Non-Salary'!#REF!="","",#REF!&amp;" - "&amp;'Non-Salary'!#REF!)</f>
        <v>#REF!</v>
      </c>
      <c r="W212" s="386" t="e">
        <f>IF('Non-Salary'!#REF!="","",#REF!&amp;" - "&amp;'Non-Salary'!#REF!)</f>
        <v>#REF!</v>
      </c>
      <c r="X212" s="386" t="e">
        <f>IF('Non-Salary'!#REF!="","",#REF!&amp;" - "&amp;'Non-Salary'!#REF!)</f>
        <v>#REF!</v>
      </c>
      <c r="Y212" s="386" t="e">
        <f>IF('Non-Salary'!#REF!="","",#REF!&amp;" - "&amp;'Non-Salary'!#REF!)</f>
        <v>#REF!</v>
      </c>
      <c r="Z212" s="386" t="e">
        <f>IF('Non-Salary'!#REF!="","",#REF!&amp;" - "&amp;'Non-Salary'!#REF!)</f>
        <v>#REF!</v>
      </c>
      <c r="AA212" s="386" t="e">
        <f>IF('Non-Salary'!#REF!="","",#REF!&amp;" - "&amp;'Non-Salary'!#REF!)</f>
        <v>#REF!</v>
      </c>
      <c r="AB212" s="386" t="e">
        <f>IF('Non-Salary'!#REF!="","",#REF!&amp;" - "&amp;'Non-Salary'!#REF!)</f>
        <v>#REF!</v>
      </c>
      <c r="AC212" s="386" t="e">
        <f>IF('Non-Salary'!#REF!="","",#REF!&amp;" - "&amp;'Non-Salary'!#REF!)</f>
        <v>#REF!</v>
      </c>
      <c r="AD212" s="386" t="e">
        <f>IF('Non-Salary'!#REF!="","",#REF!&amp;" - "&amp;'Non-Salary'!#REF!)</f>
        <v>#REF!</v>
      </c>
      <c r="AE212" s="386" t="e">
        <f>IF('Non-Salary'!#REF!="","",#REF!&amp;" - "&amp;'Non-Salary'!#REF!)</f>
        <v>#REF!</v>
      </c>
      <c r="AF212" s="386" t="e">
        <f>IF('Non-Salary'!#REF!="","",#REF!&amp;" - "&amp;'Non-Salary'!#REF!)</f>
        <v>#REF!</v>
      </c>
      <c r="AG212" s="386" t="e">
        <f>IF('Non-Salary'!#REF!="","",#REF!&amp;" - "&amp;'Non-Salary'!#REF!)</f>
        <v>#REF!</v>
      </c>
      <c r="AH212" s="386" t="e">
        <f>IF('Non-Salary'!#REF!="","",#REF!&amp;" - "&amp;'Non-Salary'!#REF!)</f>
        <v>#REF!</v>
      </c>
      <c r="AI212" s="386" t="e">
        <f>IF('Non-Salary'!#REF!="","",#REF!&amp;" - "&amp;'Non-Salary'!#REF!)</f>
        <v>#REF!</v>
      </c>
      <c r="AJ212" s="386" t="e">
        <f>IF('Non-Salary'!#REF!="","",#REF!&amp;" - "&amp;'Non-Salary'!#REF!)</f>
        <v>#REF!</v>
      </c>
      <c r="AK212" s="386" t="e">
        <f>IF('Non-Salary'!#REF!="","",#REF!&amp;" - "&amp;'Non-Salary'!#REF!)</f>
        <v>#REF!</v>
      </c>
      <c r="AL212" s="386" t="e">
        <f>IF('Non-Salary'!#REF!="","",#REF!&amp;" - "&amp;'Non-Salary'!#REF!)</f>
        <v>#REF!</v>
      </c>
      <c r="AM212" s="386" t="e">
        <f>IF('Non-Salary'!#REF!="","",#REF!&amp;" - "&amp;'Non-Salary'!#REF!)</f>
        <v>#REF!</v>
      </c>
      <c r="AN212" s="386" t="e">
        <f>IF('Non-Salary'!#REF!="","",#REF!&amp;" - "&amp;'Non-Salary'!#REF!)</f>
        <v>#REF!</v>
      </c>
      <c r="AO212" s="386" t="e">
        <f>IF('Non-Salary'!#REF!="","",#REF!&amp;" - "&amp;'Non-Salary'!#REF!)</f>
        <v>#REF!</v>
      </c>
      <c r="AP212" s="386" t="e">
        <f>IF('Non-Salary'!#REF!="","",#REF!&amp;" - "&amp;'Non-Salary'!#REF!)</f>
        <v>#REF!</v>
      </c>
      <c r="AQ212" s="386" t="e">
        <f>IF('Non-Salary'!#REF!="","",#REF!&amp;" - "&amp;'Non-Salary'!#REF!)</f>
        <v>#REF!</v>
      </c>
      <c r="AR212" s="386" t="e">
        <f>IF('Non-Salary'!#REF!="","",#REF!&amp;" - "&amp;'Non-Salary'!#REF!)</f>
        <v>#REF!</v>
      </c>
      <c r="AS212" s="386" t="e">
        <f>IF('Non-Salary'!#REF!="","",#REF!&amp;" - "&amp;'Non-Salary'!#REF!)</f>
        <v>#REF!</v>
      </c>
      <c r="AT212" s="387" t="e">
        <f>IF('Non-Salary'!#REF!="","",#REF!&amp;" - "&amp;'Non-Salary'!#REF!)</f>
        <v>#REF!</v>
      </c>
      <c r="AU212" s="65"/>
      <c r="AV212" s="394" t="e">
        <f>IF('Non-Salary'!#REF!="","",#REF!&amp;" - "&amp;'Non-Salary'!#REF!)</f>
        <v>#REF!</v>
      </c>
      <c r="AW212" s="395" t="e">
        <f>IF('Non-Salary'!#REF!="","",#REF!&amp;" - "&amp;'Non-Salary'!#REF!)</f>
        <v>#REF!</v>
      </c>
    </row>
    <row r="213" spans="1:51" outlineLevel="1">
      <c r="A213" s="228"/>
      <c r="B213" s="19" t="e">
        <f>IF(OR(I213="",I213="HS"),'Non-Salary'!#REF!,Assumptions!#REF!)</f>
        <v>#REF!</v>
      </c>
      <c r="C213" s="19" t="s">
        <v>18</v>
      </c>
      <c r="D213" s="20" t="s">
        <v>19</v>
      </c>
      <c r="E213" s="20"/>
      <c r="F213" s="20" t="s">
        <v>41</v>
      </c>
      <c r="G213" s="56" t="s">
        <v>163</v>
      </c>
      <c r="H213" s="869"/>
      <c r="I213" s="317"/>
      <c r="J213" s="82" t="str">
        <f>IF(ISERROR(VLOOKUP(G213,[3]Object!Query_from_cayprod,2,FALSE)),"",VLOOKUP(G213,[3]Object!Query_from_cayprod,2,FALSE))</f>
        <v>FACILITY-EMPAC MAINT MATERIALS</v>
      </c>
      <c r="K213" s="83"/>
      <c r="L213" s="164"/>
      <c r="M213" s="229"/>
      <c r="N213" s="9"/>
      <c r="O213" s="290"/>
      <c r="P213" s="291"/>
      <c r="Q213" s="291"/>
      <c r="R213" s="291"/>
      <c r="S213" s="291"/>
      <c r="T213" s="384" t="e">
        <f>IF('Non-Salary'!#REF!="","",#REF!&amp;" - "&amp;'Non-Salary'!#REF!)</f>
        <v>#REF!</v>
      </c>
      <c r="U213" s="385" t="e">
        <f>IF('Non-Salary'!#REF!="","",#REF!&amp;" - "&amp;'Non-Salary'!#REF!)</f>
        <v>#REF!</v>
      </c>
      <c r="V213" s="385" t="e">
        <f>IF('Non-Salary'!#REF!="","",#REF!&amp;" - "&amp;'Non-Salary'!#REF!)</f>
        <v>#REF!</v>
      </c>
      <c r="W213" s="386" t="e">
        <f>IF('Non-Salary'!#REF!="","",#REF!&amp;" - "&amp;'Non-Salary'!#REF!)</f>
        <v>#REF!</v>
      </c>
      <c r="X213" s="386" t="e">
        <f>IF('Non-Salary'!#REF!="","",#REF!&amp;" - "&amp;'Non-Salary'!#REF!)</f>
        <v>#REF!</v>
      </c>
      <c r="Y213" s="386" t="e">
        <f>IF('Non-Salary'!#REF!="","",#REF!&amp;" - "&amp;'Non-Salary'!#REF!)</f>
        <v>#REF!</v>
      </c>
      <c r="Z213" s="386" t="e">
        <f>IF('Non-Salary'!#REF!="","",#REF!&amp;" - "&amp;'Non-Salary'!#REF!)</f>
        <v>#REF!</v>
      </c>
      <c r="AA213" s="386" t="e">
        <f>IF('Non-Salary'!#REF!="","",#REF!&amp;" - "&amp;'Non-Salary'!#REF!)</f>
        <v>#REF!</v>
      </c>
      <c r="AB213" s="386" t="e">
        <f>IF('Non-Salary'!#REF!="","",#REF!&amp;" - "&amp;'Non-Salary'!#REF!)</f>
        <v>#REF!</v>
      </c>
      <c r="AC213" s="386" t="e">
        <f>IF('Non-Salary'!#REF!="","",#REF!&amp;" - "&amp;'Non-Salary'!#REF!)</f>
        <v>#REF!</v>
      </c>
      <c r="AD213" s="386" t="e">
        <f>IF('Non-Salary'!#REF!="","",#REF!&amp;" - "&amp;'Non-Salary'!#REF!)</f>
        <v>#REF!</v>
      </c>
      <c r="AE213" s="386" t="e">
        <f>IF('Non-Salary'!#REF!="","",#REF!&amp;" - "&amp;'Non-Salary'!#REF!)</f>
        <v>#REF!</v>
      </c>
      <c r="AF213" s="386" t="e">
        <f>IF('Non-Salary'!#REF!="","",#REF!&amp;" - "&amp;'Non-Salary'!#REF!)</f>
        <v>#REF!</v>
      </c>
      <c r="AG213" s="386" t="e">
        <f>IF('Non-Salary'!#REF!="","",#REF!&amp;" - "&amp;'Non-Salary'!#REF!)</f>
        <v>#REF!</v>
      </c>
      <c r="AH213" s="386" t="e">
        <f>IF('Non-Salary'!#REF!="","",#REF!&amp;" - "&amp;'Non-Salary'!#REF!)</f>
        <v>#REF!</v>
      </c>
      <c r="AI213" s="386" t="e">
        <f>IF('Non-Salary'!#REF!="","",#REF!&amp;" - "&amp;'Non-Salary'!#REF!)</f>
        <v>#REF!</v>
      </c>
      <c r="AJ213" s="386" t="e">
        <f>IF('Non-Salary'!#REF!="","",#REF!&amp;" - "&amp;'Non-Salary'!#REF!)</f>
        <v>#REF!</v>
      </c>
      <c r="AK213" s="386" t="e">
        <f>IF('Non-Salary'!#REF!="","",#REF!&amp;" - "&amp;'Non-Salary'!#REF!)</f>
        <v>#REF!</v>
      </c>
      <c r="AL213" s="386" t="e">
        <f>IF('Non-Salary'!#REF!="","",#REF!&amp;" - "&amp;'Non-Salary'!#REF!)</f>
        <v>#REF!</v>
      </c>
      <c r="AM213" s="386" t="e">
        <f>IF('Non-Salary'!#REF!="","",#REF!&amp;" - "&amp;'Non-Salary'!#REF!)</f>
        <v>#REF!</v>
      </c>
      <c r="AN213" s="386" t="e">
        <f>IF('Non-Salary'!#REF!="","",#REF!&amp;" - "&amp;'Non-Salary'!#REF!)</f>
        <v>#REF!</v>
      </c>
      <c r="AO213" s="386" t="e">
        <f>IF('Non-Salary'!#REF!="","",#REF!&amp;" - "&amp;'Non-Salary'!#REF!)</f>
        <v>#REF!</v>
      </c>
      <c r="AP213" s="386" t="e">
        <f>IF('Non-Salary'!#REF!="","",#REF!&amp;" - "&amp;'Non-Salary'!#REF!)</f>
        <v>#REF!</v>
      </c>
      <c r="AQ213" s="386" t="e">
        <f>IF('Non-Salary'!#REF!="","",#REF!&amp;" - "&amp;'Non-Salary'!#REF!)</f>
        <v>#REF!</v>
      </c>
      <c r="AR213" s="386" t="e">
        <f>IF('Non-Salary'!#REF!="","",#REF!&amp;" - "&amp;'Non-Salary'!#REF!)</f>
        <v>#REF!</v>
      </c>
      <c r="AS213" s="386" t="e">
        <f>IF('Non-Salary'!#REF!="","",#REF!&amp;" - "&amp;'Non-Salary'!#REF!)</f>
        <v>#REF!</v>
      </c>
      <c r="AT213" s="387" t="e">
        <f>IF('Non-Salary'!#REF!="","",#REF!&amp;" - "&amp;'Non-Salary'!#REF!)</f>
        <v>#REF!</v>
      </c>
      <c r="AU213" s="65"/>
      <c r="AV213" s="394" t="e">
        <f>IF('Non-Salary'!#REF!="","",#REF!&amp;" - "&amp;'Non-Salary'!#REF!)</f>
        <v>#REF!</v>
      </c>
      <c r="AW213" s="395" t="e">
        <f>IF('Non-Salary'!#REF!="","",#REF!&amp;" - "&amp;'Non-Salary'!#REF!)</f>
        <v>#REF!</v>
      </c>
    </row>
    <row r="214" spans="1:51" outlineLevel="1">
      <c r="A214" s="228"/>
      <c r="B214" s="19" t="e">
        <f>IF(OR(I214="",I214="HS"),'Non-Salary'!#REF!,Assumptions!#REF!)</f>
        <v>#REF!</v>
      </c>
      <c r="C214" s="19" t="s">
        <v>18</v>
      </c>
      <c r="D214" s="20" t="s">
        <v>19</v>
      </c>
      <c r="E214" s="20"/>
      <c r="F214" s="20" t="s">
        <v>41</v>
      </c>
      <c r="G214" s="56" t="s">
        <v>45</v>
      </c>
      <c r="H214" s="869"/>
      <c r="I214" s="317"/>
      <c r="J214" s="82" t="str">
        <f>IF(ISERROR(VLOOKUP(G214,[3]Object!Query_from_cayprod,2,FALSE)),"",VLOOKUP(G214,[3]Object!Query_from_cayprod,2,FALSE))</f>
        <v>BOOKS AND PERIODICALS</v>
      </c>
      <c r="K214" s="83"/>
      <c r="L214" s="164"/>
      <c r="M214" s="229"/>
      <c r="N214" s="9"/>
      <c r="O214" s="290"/>
      <c r="P214" s="291"/>
      <c r="Q214" s="291"/>
      <c r="R214" s="291"/>
      <c r="S214" s="291"/>
      <c r="T214" s="384" t="e">
        <f>IF('Non-Salary'!#REF!="","",#REF!&amp;" - "&amp;'Non-Salary'!#REF!)</f>
        <v>#REF!</v>
      </c>
      <c r="U214" s="385" t="e">
        <f>IF('Non-Salary'!#REF!="","",#REF!&amp;" - "&amp;'Non-Salary'!#REF!)</f>
        <v>#REF!</v>
      </c>
      <c r="V214" s="385" t="e">
        <f>IF('Non-Salary'!#REF!="","",#REF!&amp;" - "&amp;'Non-Salary'!#REF!)</f>
        <v>#REF!</v>
      </c>
      <c r="W214" s="386" t="e">
        <f>IF('Non-Salary'!#REF!="","",#REF!&amp;" - "&amp;'Non-Salary'!#REF!)</f>
        <v>#REF!</v>
      </c>
      <c r="X214" s="386" t="e">
        <f>IF('Non-Salary'!#REF!="","",#REF!&amp;" - "&amp;'Non-Salary'!#REF!)</f>
        <v>#REF!</v>
      </c>
      <c r="Y214" s="386" t="e">
        <f>IF('Non-Salary'!#REF!="","",#REF!&amp;" - "&amp;'Non-Salary'!#REF!)</f>
        <v>#REF!</v>
      </c>
      <c r="Z214" s="386" t="e">
        <f>IF('Non-Salary'!#REF!="","",#REF!&amp;" - "&amp;'Non-Salary'!#REF!)</f>
        <v>#REF!</v>
      </c>
      <c r="AA214" s="386" t="e">
        <f>IF('Non-Salary'!#REF!="","",#REF!&amp;" - "&amp;'Non-Salary'!#REF!)</f>
        <v>#REF!</v>
      </c>
      <c r="AB214" s="386" t="e">
        <f>IF('Non-Salary'!#REF!="","",#REF!&amp;" - "&amp;'Non-Salary'!#REF!)</f>
        <v>#REF!</v>
      </c>
      <c r="AC214" s="386" t="e">
        <f>IF('Non-Salary'!#REF!="","",#REF!&amp;" - "&amp;'Non-Salary'!#REF!)</f>
        <v>#REF!</v>
      </c>
      <c r="AD214" s="386" t="e">
        <f>IF('Non-Salary'!#REF!="","",#REF!&amp;" - "&amp;'Non-Salary'!#REF!)</f>
        <v>#REF!</v>
      </c>
      <c r="AE214" s="386" t="e">
        <f>IF('Non-Salary'!#REF!="","",#REF!&amp;" - "&amp;'Non-Salary'!#REF!)</f>
        <v>#REF!</v>
      </c>
      <c r="AF214" s="386" t="e">
        <f>IF('Non-Salary'!#REF!="","",#REF!&amp;" - "&amp;'Non-Salary'!#REF!)</f>
        <v>#REF!</v>
      </c>
      <c r="AG214" s="386" t="e">
        <f>IF('Non-Salary'!#REF!="","",#REF!&amp;" - "&amp;'Non-Salary'!#REF!)</f>
        <v>#REF!</v>
      </c>
      <c r="AH214" s="386" t="e">
        <f>IF('Non-Salary'!#REF!="","",#REF!&amp;" - "&amp;'Non-Salary'!#REF!)</f>
        <v>#REF!</v>
      </c>
      <c r="AI214" s="386" t="e">
        <f>IF('Non-Salary'!#REF!="","",#REF!&amp;" - "&amp;'Non-Salary'!#REF!)</f>
        <v>#REF!</v>
      </c>
      <c r="AJ214" s="386" t="e">
        <f>IF('Non-Salary'!#REF!="","",#REF!&amp;" - "&amp;'Non-Salary'!#REF!)</f>
        <v>#REF!</v>
      </c>
      <c r="AK214" s="386" t="e">
        <f>IF('Non-Salary'!#REF!="","",#REF!&amp;" - "&amp;'Non-Salary'!#REF!)</f>
        <v>#REF!</v>
      </c>
      <c r="AL214" s="386" t="e">
        <f>IF('Non-Salary'!#REF!="","",#REF!&amp;" - "&amp;'Non-Salary'!#REF!)</f>
        <v>#REF!</v>
      </c>
      <c r="AM214" s="386" t="e">
        <f>IF('Non-Salary'!#REF!="","",#REF!&amp;" - "&amp;'Non-Salary'!#REF!)</f>
        <v>#REF!</v>
      </c>
      <c r="AN214" s="386" t="e">
        <f>IF('Non-Salary'!#REF!="","",#REF!&amp;" - "&amp;'Non-Salary'!#REF!)</f>
        <v>#REF!</v>
      </c>
      <c r="AO214" s="386" t="e">
        <f>IF('Non-Salary'!#REF!="","",#REF!&amp;" - "&amp;'Non-Salary'!#REF!)</f>
        <v>#REF!</v>
      </c>
      <c r="AP214" s="386" t="e">
        <f>IF('Non-Salary'!#REF!="","",#REF!&amp;" - "&amp;'Non-Salary'!#REF!)</f>
        <v>#REF!</v>
      </c>
      <c r="AQ214" s="386" t="e">
        <f>IF('Non-Salary'!#REF!="","",#REF!&amp;" - "&amp;'Non-Salary'!#REF!)</f>
        <v>#REF!</v>
      </c>
      <c r="AR214" s="386" t="e">
        <f>IF('Non-Salary'!#REF!="","",#REF!&amp;" - "&amp;'Non-Salary'!#REF!)</f>
        <v>#REF!</v>
      </c>
      <c r="AS214" s="386" t="e">
        <f>IF('Non-Salary'!#REF!="","",#REF!&amp;" - "&amp;'Non-Salary'!#REF!)</f>
        <v>#REF!</v>
      </c>
      <c r="AT214" s="387" t="e">
        <f>IF('Non-Salary'!#REF!="","",#REF!&amp;" - "&amp;'Non-Salary'!#REF!)</f>
        <v>#REF!</v>
      </c>
      <c r="AU214" s="65"/>
      <c r="AV214" s="394" t="e">
        <f>IF('Non-Salary'!#REF!="","",#REF!&amp;" - "&amp;'Non-Salary'!#REF!)</f>
        <v>#REF!</v>
      </c>
      <c r="AW214" s="395" t="e">
        <f>IF('Non-Salary'!#REF!="","",#REF!&amp;" - "&amp;'Non-Salary'!#REF!)</f>
        <v>#REF!</v>
      </c>
    </row>
    <row r="215" spans="1:51" outlineLevel="1">
      <c r="A215" s="228"/>
      <c r="B215" s="19" t="e">
        <f>IF(OR(I215="",I215="HS"),'Non-Salary'!#REF!,Assumptions!#REF!)</f>
        <v>#REF!</v>
      </c>
      <c r="C215" s="19" t="s">
        <v>18</v>
      </c>
      <c r="D215" s="20" t="s">
        <v>19</v>
      </c>
      <c r="E215" s="20"/>
      <c r="F215" s="20" t="s">
        <v>41</v>
      </c>
      <c r="G215" s="56" t="s">
        <v>152</v>
      </c>
      <c r="H215" s="869"/>
      <c r="I215" s="317"/>
      <c r="J215" s="82" t="str">
        <f>IF(ISERROR(VLOOKUP(G215,[3]Object!Query_from_cayprod,2,FALSE)),"",VLOOKUP(G215,[3]Object!Query_from_cayprod,2,FALSE))</f>
        <v>ELECTRONIC MEDIA MATERIALS</v>
      </c>
      <c r="K215" s="83"/>
      <c r="L215" s="164"/>
      <c r="M215" s="229"/>
      <c r="N215" s="9"/>
      <c r="O215" s="290"/>
      <c r="P215" s="291"/>
      <c r="Q215" s="291"/>
      <c r="R215" s="291"/>
      <c r="S215" s="291"/>
      <c r="T215" s="384" t="e">
        <f>IF('Non-Salary'!#REF!="","",#REF!&amp;" - "&amp;'Non-Salary'!#REF!)</f>
        <v>#REF!</v>
      </c>
      <c r="U215" s="385" t="e">
        <f>IF('Non-Salary'!#REF!="","",#REF!&amp;" - "&amp;'Non-Salary'!#REF!)</f>
        <v>#REF!</v>
      </c>
      <c r="V215" s="385" t="e">
        <f>IF('Non-Salary'!#REF!="","",#REF!&amp;" - "&amp;'Non-Salary'!#REF!)</f>
        <v>#REF!</v>
      </c>
      <c r="W215" s="386" t="e">
        <f>IF('Non-Salary'!#REF!="","",#REF!&amp;" - "&amp;'Non-Salary'!#REF!)</f>
        <v>#REF!</v>
      </c>
      <c r="X215" s="386" t="e">
        <f>IF('Non-Salary'!#REF!="","",#REF!&amp;" - "&amp;'Non-Salary'!#REF!)</f>
        <v>#REF!</v>
      </c>
      <c r="Y215" s="386" t="e">
        <f>IF('Non-Salary'!#REF!="","",#REF!&amp;" - "&amp;'Non-Salary'!#REF!)</f>
        <v>#REF!</v>
      </c>
      <c r="Z215" s="386" t="e">
        <f>IF('Non-Salary'!#REF!="","",#REF!&amp;" - "&amp;'Non-Salary'!#REF!)</f>
        <v>#REF!</v>
      </c>
      <c r="AA215" s="386" t="e">
        <f>IF('Non-Salary'!#REF!="","",#REF!&amp;" - "&amp;'Non-Salary'!#REF!)</f>
        <v>#REF!</v>
      </c>
      <c r="AB215" s="386" t="e">
        <f>IF('Non-Salary'!#REF!="","",#REF!&amp;" - "&amp;'Non-Salary'!#REF!)</f>
        <v>#REF!</v>
      </c>
      <c r="AC215" s="386" t="e">
        <f>IF('Non-Salary'!#REF!="","",#REF!&amp;" - "&amp;'Non-Salary'!#REF!)</f>
        <v>#REF!</v>
      </c>
      <c r="AD215" s="386" t="e">
        <f>IF('Non-Salary'!#REF!="","",#REF!&amp;" - "&amp;'Non-Salary'!#REF!)</f>
        <v>#REF!</v>
      </c>
      <c r="AE215" s="386" t="e">
        <f>IF('Non-Salary'!#REF!="","",#REF!&amp;" - "&amp;'Non-Salary'!#REF!)</f>
        <v>#REF!</v>
      </c>
      <c r="AF215" s="386" t="e">
        <f>IF('Non-Salary'!#REF!="","",#REF!&amp;" - "&amp;'Non-Salary'!#REF!)</f>
        <v>#REF!</v>
      </c>
      <c r="AG215" s="386" t="e">
        <f>IF('Non-Salary'!#REF!="","",#REF!&amp;" - "&amp;'Non-Salary'!#REF!)</f>
        <v>#REF!</v>
      </c>
      <c r="AH215" s="386" t="e">
        <f>IF('Non-Salary'!#REF!="","",#REF!&amp;" - "&amp;'Non-Salary'!#REF!)</f>
        <v>#REF!</v>
      </c>
      <c r="AI215" s="386" t="e">
        <f>IF('Non-Salary'!#REF!="","",#REF!&amp;" - "&amp;'Non-Salary'!#REF!)</f>
        <v>#REF!</v>
      </c>
      <c r="AJ215" s="386" t="e">
        <f>IF('Non-Salary'!#REF!="","",#REF!&amp;" - "&amp;'Non-Salary'!#REF!)</f>
        <v>#REF!</v>
      </c>
      <c r="AK215" s="386" t="e">
        <f>IF('Non-Salary'!#REF!="","",#REF!&amp;" - "&amp;'Non-Salary'!#REF!)</f>
        <v>#REF!</v>
      </c>
      <c r="AL215" s="386" t="e">
        <f>IF('Non-Salary'!#REF!="","",#REF!&amp;" - "&amp;'Non-Salary'!#REF!)</f>
        <v>#REF!</v>
      </c>
      <c r="AM215" s="386" t="e">
        <f>IF('Non-Salary'!#REF!="","",#REF!&amp;" - "&amp;'Non-Salary'!#REF!)</f>
        <v>#REF!</v>
      </c>
      <c r="AN215" s="386" t="e">
        <f>IF('Non-Salary'!#REF!="","",#REF!&amp;" - "&amp;'Non-Salary'!#REF!)</f>
        <v>#REF!</v>
      </c>
      <c r="AO215" s="386" t="e">
        <f>IF('Non-Salary'!#REF!="","",#REF!&amp;" - "&amp;'Non-Salary'!#REF!)</f>
        <v>#REF!</v>
      </c>
      <c r="AP215" s="386" t="e">
        <f>IF('Non-Salary'!#REF!="","",#REF!&amp;" - "&amp;'Non-Salary'!#REF!)</f>
        <v>#REF!</v>
      </c>
      <c r="AQ215" s="386" t="e">
        <f>IF('Non-Salary'!#REF!="","",#REF!&amp;" - "&amp;'Non-Salary'!#REF!)</f>
        <v>#REF!</v>
      </c>
      <c r="AR215" s="386" t="e">
        <f>IF('Non-Salary'!#REF!="","",#REF!&amp;" - "&amp;'Non-Salary'!#REF!)</f>
        <v>#REF!</v>
      </c>
      <c r="AS215" s="386" t="e">
        <f>IF('Non-Salary'!#REF!="","",#REF!&amp;" - "&amp;'Non-Salary'!#REF!)</f>
        <v>#REF!</v>
      </c>
      <c r="AT215" s="387" t="e">
        <f>IF('Non-Salary'!#REF!="","",#REF!&amp;" - "&amp;'Non-Salary'!#REF!)</f>
        <v>#REF!</v>
      </c>
      <c r="AU215" s="65"/>
      <c r="AV215" s="394" t="e">
        <f>IF('Non-Salary'!#REF!="","",#REF!&amp;" - "&amp;'Non-Salary'!#REF!)</f>
        <v>#REF!</v>
      </c>
      <c r="AW215" s="395" t="e">
        <f>IF('Non-Salary'!#REF!="","",#REF!&amp;" - "&amp;'Non-Salary'!#REF!)</f>
        <v>#REF!</v>
      </c>
    </row>
    <row r="216" spans="1:51" outlineLevel="1">
      <c r="A216" s="228"/>
      <c r="B216" s="19" t="e">
        <f>IF(OR(I216="",I216="HS"),'Non-Salary'!#REF!,Assumptions!#REF!)</f>
        <v>#REF!</v>
      </c>
      <c r="C216" s="19" t="s">
        <v>18</v>
      </c>
      <c r="D216" s="20" t="s">
        <v>19</v>
      </c>
      <c r="E216" s="20"/>
      <c r="F216" s="20" t="s">
        <v>41</v>
      </c>
      <c r="G216" s="56" t="s">
        <v>155</v>
      </c>
      <c r="H216" s="869"/>
      <c r="I216" s="317"/>
      <c r="J216" s="82" t="str">
        <f>IF(ISERROR(VLOOKUP(G216,[3]Object!Query_from_cayprod,2,FALSE)),"",VLOOKUP(G216,[3]Object!Query_from_cayprod,2,FALSE))</f>
        <v>OTHER SUPPLIES</v>
      </c>
      <c r="K216" s="83"/>
      <c r="L216" s="164"/>
      <c r="M216" s="229"/>
      <c r="N216" s="9"/>
      <c r="O216" s="290"/>
      <c r="P216" s="291"/>
      <c r="Q216" s="291"/>
      <c r="R216" s="291"/>
      <c r="S216" s="291"/>
      <c r="T216" s="384" t="e">
        <f>IF('Non-Salary'!#REF!="","",#REF!&amp;" - "&amp;'Non-Salary'!#REF!)</f>
        <v>#REF!</v>
      </c>
      <c r="U216" s="385" t="e">
        <f>IF('Non-Salary'!#REF!="","",#REF!&amp;" - "&amp;'Non-Salary'!#REF!)</f>
        <v>#REF!</v>
      </c>
      <c r="V216" s="385" t="e">
        <f>IF('Non-Salary'!#REF!="","",#REF!&amp;" - "&amp;'Non-Salary'!#REF!)</f>
        <v>#REF!</v>
      </c>
      <c r="W216" s="386" t="e">
        <f>IF('Non-Salary'!#REF!="","",#REF!&amp;" - "&amp;'Non-Salary'!#REF!)</f>
        <v>#REF!</v>
      </c>
      <c r="X216" s="386" t="e">
        <f>IF('Non-Salary'!#REF!="","",#REF!&amp;" - "&amp;'Non-Salary'!#REF!)</f>
        <v>#REF!</v>
      </c>
      <c r="Y216" s="386" t="e">
        <f>IF('Non-Salary'!#REF!="","",#REF!&amp;" - "&amp;'Non-Salary'!#REF!)</f>
        <v>#REF!</v>
      </c>
      <c r="Z216" s="386" t="e">
        <f>IF('Non-Salary'!#REF!="","",#REF!&amp;" - "&amp;'Non-Salary'!#REF!)</f>
        <v>#REF!</v>
      </c>
      <c r="AA216" s="386" t="e">
        <f>IF('Non-Salary'!#REF!="","",#REF!&amp;" - "&amp;'Non-Salary'!#REF!)</f>
        <v>#REF!</v>
      </c>
      <c r="AB216" s="386" t="e">
        <f>IF('Non-Salary'!#REF!="","",#REF!&amp;" - "&amp;'Non-Salary'!#REF!)</f>
        <v>#REF!</v>
      </c>
      <c r="AC216" s="386" t="e">
        <f>IF('Non-Salary'!#REF!="","",#REF!&amp;" - "&amp;'Non-Salary'!#REF!)</f>
        <v>#REF!</v>
      </c>
      <c r="AD216" s="386" t="e">
        <f>IF('Non-Salary'!#REF!="","",#REF!&amp;" - "&amp;'Non-Salary'!#REF!)</f>
        <v>#REF!</v>
      </c>
      <c r="AE216" s="386" t="e">
        <f>IF('Non-Salary'!#REF!="","",#REF!&amp;" - "&amp;'Non-Salary'!#REF!)</f>
        <v>#REF!</v>
      </c>
      <c r="AF216" s="386" t="e">
        <f>IF('Non-Salary'!#REF!="","",#REF!&amp;" - "&amp;'Non-Salary'!#REF!)</f>
        <v>#REF!</v>
      </c>
      <c r="AG216" s="386" t="e">
        <f>IF('Non-Salary'!#REF!="","",#REF!&amp;" - "&amp;'Non-Salary'!#REF!)</f>
        <v>#REF!</v>
      </c>
      <c r="AH216" s="386" t="e">
        <f>IF('Non-Salary'!#REF!="","",#REF!&amp;" - "&amp;'Non-Salary'!#REF!)</f>
        <v>#REF!</v>
      </c>
      <c r="AI216" s="386" t="e">
        <f>IF('Non-Salary'!#REF!="","",#REF!&amp;" - "&amp;'Non-Salary'!#REF!)</f>
        <v>#REF!</v>
      </c>
      <c r="AJ216" s="386" t="e">
        <f>IF('Non-Salary'!#REF!="","",#REF!&amp;" - "&amp;'Non-Salary'!#REF!)</f>
        <v>#REF!</v>
      </c>
      <c r="AK216" s="386" t="e">
        <f>IF('Non-Salary'!#REF!="","",#REF!&amp;" - "&amp;'Non-Salary'!#REF!)</f>
        <v>#REF!</v>
      </c>
      <c r="AL216" s="386" t="e">
        <f>IF('Non-Salary'!#REF!="","",#REF!&amp;" - "&amp;'Non-Salary'!#REF!)</f>
        <v>#REF!</v>
      </c>
      <c r="AM216" s="386" t="e">
        <f>IF('Non-Salary'!#REF!="","",#REF!&amp;" - "&amp;'Non-Salary'!#REF!)</f>
        <v>#REF!</v>
      </c>
      <c r="AN216" s="386" t="e">
        <f>IF('Non-Salary'!#REF!="","",#REF!&amp;" - "&amp;'Non-Salary'!#REF!)</f>
        <v>#REF!</v>
      </c>
      <c r="AO216" s="386" t="e">
        <f>IF('Non-Salary'!#REF!="","",#REF!&amp;" - "&amp;'Non-Salary'!#REF!)</f>
        <v>#REF!</v>
      </c>
      <c r="AP216" s="386" t="e">
        <f>IF('Non-Salary'!#REF!="","",#REF!&amp;" - "&amp;'Non-Salary'!#REF!)</f>
        <v>#REF!</v>
      </c>
      <c r="AQ216" s="386" t="e">
        <f>IF('Non-Salary'!#REF!="","",#REF!&amp;" - "&amp;'Non-Salary'!#REF!)</f>
        <v>#REF!</v>
      </c>
      <c r="AR216" s="386" t="e">
        <f>IF('Non-Salary'!#REF!="","",#REF!&amp;" - "&amp;'Non-Salary'!#REF!)</f>
        <v>#REF!</v>
      </c>
      <c r="AS216" s="386" t="e">
        <f>IF('Non-Salary'!#REF!="","",#REF!&amp;" - "&amp;'Non-Salary'!#REF!)</f>
        <v>#REF!</v>
      </c>
      <c r="AT216" s="387" t="e">
        <f>IF('Non-Salary'!#REF!="","",#REF!&amp;" - "&amp;'Non-Salary'!#REF!)</f>
        <v>#REF!</v>
      </c>
      <c r="AU216" s="65"/>
      <c r="AV216" s="394" t="e">
        <f>IF('Non-Salary'!#REF!="","",#REF!&amp;" - "&amp;'Non-Salary'!#REF!)</f>
        <v>#REF!</v>
      </c>
      <c r="AW216" s="395" t="e">
        <f>IF('Non-Salary'!#REF!="","",#REF!&amp;" - "&amp;'Non-Salary'!#REF!)</f>
        <v>#REF!</v>
      </c>
    </row>
    <row r="217" spans="1:51" outlineLevel="1">
      <c r="A217" s="228"/>
      <c r="B217" s="19" t="e">
        <f>IF(OR(I217="",I217="HS"),'Non-Salary'!#REF!,Assumptions!#REF!)</f>
        <v>#REF!</v>
      </c>
      <c r="C217" s="19" t="s">
        <v>18</v>
      </c>
      <c r="D217" s="20" t="s">
        <v>19</v>
      </c>
      <c r="E217" s="20"/>
      <c r="F217" s="20" t="s">
        <v>41</v>
      </c>
      <c r="G217" s="56" t="s">
        <v>48</v>
      </c>
      <c r="H217" s="869"/>
      <c r="I217" s="317"/>
      <c r="J217" s="82" t="str">
        <f>IF(ISERROR(VLOOKUP(G217,[3]Object!Query_from_cayprod,2,FALSE)),"",VLOOKUP(G217,[3]Object!Query_from_cayprod,2,FALSE))</f>
        <v>NON-CAPITAL EQUIPMENT</v>
      </c>
      <c r="K217" s="83"/>
      <c r="L217" s="164"/>
      <c r="M217" s="229"/>
      <c r="N217" s="9"/>
      <c r="O217" s="290"/>
      <c r="P217" s="291"/>
      <c r="Q217" s="291"/>
      <c r="R217" s="291"/>
      <c r="S217" s="291"/>
      <c r="T217" s="384" t="e">
        <f>IF('Non-Salary'!#REF!="","",#REF!&amp;" - "&amp;'Non-Salary'!#REF!)</f>
        <v>#REF!</v>
      </c>
      <c r="U217" s="385" t="e">
        <f>IF('Non-Salary'!#REF!="","",#REF!&amp;" - "&amp;'Non-Salary'!#REF!)</f>
        <v>#REF!</v>
      </c>
      <c r="V217" s="385" t="e">
        <f>IF('Non-Salary'!#REF!="","",#REF!&amp;" - "&amp;'Non-Salary'!#REF!)</f>
        <v>#REF!</v>
      </c>
      <c r="W217" s="386" t="e">
        <f>IF('Non-Salary'!#REF!="","",#REF!&amp;" - "&amp;'Non-Salary'!#REF!)</f>
        <v>#REF!</v>
      </c>
      <c r="X217" s="386" t="e">
        <f>IF('Non-Salary'!#REF!="","",#REF!&amp;" - "&amp;'Non-Salary'!#REF!)</f>
        <v>#REF!</v>
      </c>
      <c r="Y217" s="386" t="e">
        <f>IF('Non-Salary'!#REF!="","",#REF!&amp;" - "&amp;'Non-Salary'!#REF!)</f>
        <v>#REF!</v>
      </c>
      <c r="Z217" s="386" t="e">
        <f>IF('Non-Salary'!#REF!="","",#REF!&amp;" - "&amp;'Non-Salary'!#REF!)</f>
        <v>#REF!</v>
      </c>
      <c r="AA217" s="386" t="e">
        <f>IF('Non-Salary'!#REF!="","",#REF!&amp;" - "&amp;'Non-Salary'!#REF!)</f>
        <v>#REF!</v>
      </c>
      <c r="AB217" s="386" t="e">
        <f>IF('Non-Salary'!#REF!="","",#REF!&amp;" - "&amp;'Non-Salary'!#REF!)</f>
        <v>#REF!</v>
      </c>
      <c r="AC217" s="386" t="e">
        <f>IF('Non-Salary'!#REF!="","",#REF!&amp;" - "&amp;'Non-Salary'!#REF!)</f>
        <v>#REF!</v>
      </c>
      <c r="AD217" s="386" t="e">
        <f>IF('Non-Salary'!#REF!="","",#REF!&amp;" - "&amp;'Non-Salary'!#REF!)</f>
        <v>#REF!</v>
      </c>
      <c r="AE217" s="386" t="e">
        <f>IF('Non-Salary'!#REF!="","",#REF!&amp;" - "&amp;'Non-Salary'!#REF!)</f>
        <v>#REF!</v>
      </c>
      <c r="AF217" s="386" t="e">
        <f>IF('Non-Salary'!#REF!="","",#REF!&amp;" - "&amp;'Non-Salary'!#REF!)</f>
        <v>#REF!</v>
      </c>
      <c r="AG217" s="386" t="e">
        <f>IF('Non-Salary'!#REF!="","",#REF!&amp;" - "&amp;'Non-Salary'!#REF!)</f>
        <v>#REF!</v>
      </c>
      <c r="AH217" s="386" t="e">
        <f>IF('Non-Salary'!#REF!="","",#REF!&amp;" - "&amp;'Non-Salary'!#REF!)</f>
        <v>#REF!</v>
      </c>
      <c r="AI217" s="386" t="e">
        <f>IF('Non-Salary'!#REF!="","",#REF!&amp;" - "&amp;'Non-Salary'!#REF!)</f>
        <v>#REF!</v>
      </c>
      <c r="AJ217" s="386" t="e">
        <f>IF('Non-Salary'!#REF!="","",#REF!&amp;" - "&amp;'Non-Salary'!#REF!)</f>
        <v>#REF!</v>
      </c>
      <c r="AK217" s="386" t="e">
        <f>IF('Non-Salary'!#REF!="","",#REF!&amp;" - "&amp;'Non-Salary'!#REF!)</f>
        <v>#REF!</v>
      </c>
      <c r="AL217" s="386" t="e">
        <f>IF('Non-Salary'!#REF!="","",#REF!&amp;" - "&amp;'Non-Salary'!#REF!)</f>
        <v>#REF!</v>
      </c>
      <c r="AM217" s="386" t="e">
        <f>IF('Non-Salary'!#REF!="","",#REF!&amp;" - "&amp;'Non-Salary'!#REF!)</f>
        <v>#REF!</v>
      </c>
      <c r="AN217" s="386" t="e">
        <f>IF('Non-Salary'!#REF!="","",#REF!&amp;" - "&amp;'Non-Salary'!#REF!)</f>
        <v>#REF!</v>
      </c>
      <c r="AO217" s="386" t="e">
        <f>IF('Non-Salary'!#REF!="","",#REF!&amp;" - "&amp;'Non-Salary'!#REF!)</f>
        <v>#REF!</v>
      </c>
      <c r="AP217" s="386" t="e">
        <f>IF('Non-Salary'!#REF!="","",#REF!&amp;" - "&amp;'Non-Salary'!#REF!)</f>
        <v>#REF!</v>
      </c>
      <c r="AQ217" s="386" t="e">
        <f>IF('Non-Salary'!#REF!="","",#REF!&amp;" - "&amp;'Non-Salary'!#REF!)</f>
        <v>#REF!</v>
      </c>
      <c r="AR217" s="386" t="e">
        <f>IF('Non-Salary'!#REF!="","",#REF!&amp;" - "&amp;'Non-Salary'!#REF!)</f>
        <v>#REF!</v>
      </c>
      <c r="AS217" s="386" t="e">
        <f>IF('Non-Salary'!#REF!="","",#REF!&amp;" - "&amp;'Non-Salary'!#REF!)</f>
        <v>#REF!</v>
      </c>
      <c r="AT217" s="387" t="e">
        <f>IF('Non-Salary'!#REF!="","",#REF!&amp;" - "&amp;'Non-Salary'!#REF!)</f>
        <v>#REF!</v>
      </c>
      <c r="AU217" s="65"/>
      <c r="AV217" s="394" t="e">
        <f>IF('Non-Salary'!#REF!="","",#REF!&amp;" - "&amp;'Non-Salary'!#REF!)</f>
        <v>#REF!</v>
      </c>
      <c r="AW217" s="395" t="e">
        <f>IF('Non-Salary'!#REF!="","",#REF!&amp;" - "&amp;'Non-Salary'!#REF!)</f>
        <v>#REF!</v>
      </c>
    </row>
    <row r="218" spans="1:51" ht="13.5" outlineLevel="1" thickBot="1">
      <c r="A218" s="228"/>
      <c r="B218" s="19" t="e">
        <f>IF(OR(I218="",I218="HS"),'Non-Salary'!#REF!,Assumptions!#REF!)</f>
        <v>#REF!</v>
      </c>
      <c r="C218" s="19" t="s">
        <v>18</v>
      </c>
      <c r="D218" s="20" t="s">
        <v>19</v>
      </c>
      <c r="E218" s="20"/>
      <c r="F218" s="20" t="s">
        <v>41</v>
      </c>
      <c r="G218" s="56" t="s">
        <v>161</v>
      </c>
      <c r="H218" s="869"/>
      <c r="I218" s="322"/>
      <c r="J218" s="82" t="str">
        <f>IF(ISERROR(VLOOKUP(G218,[3]Object!Query_from_cayprod,2,FALSE)),"",VLOOKUP(G218,[3]Object!Query_from_cayprod,2,FALSE))</f>
        <v>DUES AND FEES</v>
      </c>
      <c r="K218" s="83"/>
      <c r="L218" s="164"/>
      <c r="M218" s="229"/>
      <c r="N218" s="9"/>
      <c r="O218" s="290"/>
      <c r="P218" s="291"/>
      <c r="Q218" s="291"/>
      <c r="R218" s="291"/>
      <c r="S218" s="291"/>
      <c r="T218" s="384" t="e">
        <f>IF('Non-Salary'!#REF!="","",#REF!&amp;" - "&amp;'Non-Salary'!#REF!)</f>
        <v>#REF!</v>
      </c>
      <c r="U218" s="385" t="e">
        <f>IF('Non-Salary'!#REF!="","",#REF!&amp;" - "&amp;'Non-Salary'!#REF!)</f>
        <v>#REF!</v>
      </c>
      <c r="V218" s="385" t="e">
        <f>IF('Non-Salary'!#REF!="","",#REF!&amp;" - "&amp;'Non-Salary'!#REF!)</f>
        <v>#REF!</v>
      </c>
      <c r="W218" s="386" t="e">
        <f>IF('Non-Salary'!#REF!="","",#REF!&amp;" - "&amp;'Non-Salary'!#REF!)</f>
        <v>#REF!</v>
      </c>
      <c r="X218" s="386" t="e">
        <f>IF('Non-Salary'!#REF!="","",#REF!&amp;" - "&amp;'Non-Salary'!#REF!)</f>
        <v>#REF!</v>
      </c>
      <c r="Y218" s="386" t="e">
        <f>IF('Non-Salary'!#REF!="","",#REF!&amp;" - "&amp;'Non-Salary'!#REF!)</f>
        <v>#REF!</v>
      </c>
      <c r="Z218" s="386" t="e">
        <f>IF('Non-Salary'!#REF!="","",#REF!&amp;" - "&amp;'Non-Salary'!#REF!)</f>
        <v>#REF!</v>
      </c>
      <c r="AA218" s="386" t="e">
        <f>IF('Non-Salary'!#REF!="","",#REF!&amp;" - "&amp;'Non-Salary'!#REF!)</f>
        <v>#REF!</v>
      </c>
      <c r="AB218" s="386" t="e">
        <f>IF('Non-Salary'!#REF!="","",#REF!&amp;" - "&amp;'Non-Salary'!#REF!)</f>
        <v>#REF!</v>
      </c>
      <c r="AC218" s="386" t="e">
        <f>IF('Non-Salary'!#REF!="","",#REF!&amp;" - "&amp;'Non-Salary'!#REF!)</f>
        <v>#REF!</v>
      </c>
      <c r="AD218" s="386" t="e">
        <f>IF('Non-Salary'!#REF!="","",#REF!&amp;" - "&amp;'Non-Salary'!#REF!)</f>
        <v>#REF!</v>
      </c>
      <c r="AE218" s="386" t="e">
        <f>IF('Non-Salary'!#REF!="","",#REF!&amp;" - "&amp;'Non-Salary'!#REF!)</f>
        <v>#REF!</v>
      </c>
      <c r="AF218" s="386" t="e">
        <f>IF('Non-Salary'!#REF!="","",#REF!&amp;" - "&amp;'Non-Salary'!#REF!)</f>
        <v>#REF!</v>
      </c>
      <c r="AG218" s="386" t="e">
        <f>IF('Non-Salary'!#REF!="","",#REF!&amp;" - "&amp;'Non-Salary'!#REF!)</f>
        <v>#REF!</v>
      </c>
      <c r="AH218" s="386" t="e">
        <f>IF('Non-Salary'!#REF!="","",#REF!&amp;" - "&amp;'Non-Salary'!#REF!)</f>
        <v>#REF!</v>
      </c>
      <c r="AI218" s="386" t="e">
        <f>IF('Non-Salary'!#REF!="","",#REF!&amp;" - "&amp;'Non-Salary'!#REF!)</f>
        <v>#REF!</v>
      </c>
      <c r="AJ218" s="386" t="e">
        <f>IF('Non-Salary'!#REF!="","",#REF!&amp;" - "&amp;'Non-Salary'!#REF!)</f>
        <v>#REF!</v>
      </c>
      <c r="AK218" s="386" t="e">
        <f>IF('Non-Salary'!#REF!="","",#REF!&amp;" - "&amp;'Non-Salary'!#REF!)</f>
        <v>#REF!</v>
      </c>
      <c r="AL218" s="386" t="e">
        <f>IF('Non-Salary'!#REF!="","",#REF!&amp;" - "&amp;'Non-Salary'!#REF!)</f>
        <v>#REF!</v>
      </c>
      <c r="AM218" s="386" t="e">
        <f>IF('Non-Salary'!#REF!="","",#REF!&amp;" - "&amp;'Non-Salary'!#REF!)</f>
        <v>#REF!</v>
      </c>
      <c r="AN218" s="386" t="e">
        <f>IF('Non-Salary'!#REF!="","",#REF!&amp;" - "&amp;'Non-Salary'!#REF!)</f>
        <v>#REF!</v>
      </c>
      <c r="AO218" s="386" t="e">
        <f>IF('Non-Salary'!#REF!="","",#REF!&amp;" - "&amp;'Non-Salary'!#REF!)</f>
        <v>#REF!</v>
      </c>
      <c r="AP218" s="386" t="e">
        <f>IF('Non-Salary'!#REF!="","",#REF!&amp;" - "&amp;'Non-Salary'!#REF!)</f>
        <v>#REF!</v>
      </c>
      <c r="AQ218" s="386" t="e">
        <f>IF('Non-Salary'!#REF!="","",#REF!&amp;" - "&amp;'Non-Salary'!#REF!)</f>
        <v>#REF!</v>
      </c>
      <c r="AR218" s="386" t="e">
        <f>IF('Non-Salary'!#REF!="","",#REF!&amp;" - "&amp;'Non-Salary'!#REF!)</f>
        <v>#REF!</v>
      </c>
      <c r="AS218" s="386" t="e">
        <f>IF('Non-Salary'!#REF!="","",#REF!&amp;" - "&amp;'Non-Salary'!#REF!)</f>
        <v>#REF!</v>
      </c>
      <c r="AT218" s="387" t="e">
        <f>IF('Non-Salary'!#REF!="","",#REF!&amp;" - "&amp;'Non-Salary'!#REF!)</f>
        <v>#REF!</v>
      </c>
      <c r="AU218" s="65"/>
      <c r="AV218" s="394" t="e">
        <f>IF('Non-Salary'!#REF!="","",#REF!&amp;" - "&amp;'Non-Salary'!#REF!)</f>
        <v>#REF!</v>
      </c>
      <c r="AW218" s="395" t="e">
        <f>IF('Non-Salary'!#REF!="","",#REF!&amp;" - "&amp;'Non-Salary'!#REF!)</f>
        <v>#REF!</v>
      </c>
    </row>
    <row r="219" spans="1:51" ht="13.5" thickBot="1">
      <c r="A219" s="228"/>
      <c r="B219" s="19" t="e">
        <f>IF(OR(I219="",I219="HS"),'Non-Salary'!#REF!,Assumptions!#REF!)</f>
        <v>#REF!</v>
      </c>
      <c r="C219" s="19"/>
      <c r="D219" s="20"/>
      <c r="E219" s="20"/>
      <c r="F219" s="20"/>
      <c r="G219" s="56"/>
      <c r="H219" s="869"/>
      <c r="I219" s="348"/>
      <c r="J219" s="107" t="s">
        <v>948</v>
      </c>
      <c r="K219" s="74"/>
      <c r="L219" s="164"/>
      <c r="M219" s="229"/>
      <c r="N219" s="9"/>
      <c r="O219" s="290"/>
      <c r="P219" s="291"/>
      <c r="Q219" s="291"/>
      <c r="R219" s="291"/>
      <c r="S219" s="291"/>
      <c r="T219" s="355"/>
      <c r="U219" s="356"/>
      <c r="V219" s="356"/>
      <c r="W219" s="356"/>
      <c r="X219" s="356"/>
      <c r="Y219" s="356"/>
      <c r="Z219" s="356"/>
      <c r="AA219" s="356"/>
      <c r="AB219" s="356"/>
      <c r="AC219" s="356"/>
      <c r="AD219" s="356"/>
      <c r="AE219" s="356"/>
      <c r="AF219" s="356"/>
      <c r="AG219" s="356"/>
      <c r="AH219" s="356"/>
      <c r="AI219" s="356"/>
      <c r="AJ219" s="356"/>
      <c r="AK219" s="356"/>
      <c r="AL219" s="356"/>
      <c r="AM219" s="356"/>
      <c r="AN219" s="356"/>
      <c r="AO219" s="356"/>
      <c r="AP219" s="356"/>
      <c r="AQ219" s="356"/>
      <c r="AR219" s="356"/>
      <c r="AS219" s="356"/>
      <c r="AT219" s="357"/>
      <c r="AU219" s="65"/>
      <c r="AV219" s="358"/>
      <c r="AW219" s="357"/>
      <c r="AX219" s="21"/>
      <c r="AY219" s="21"/>
    </row>
    <row r="220" spans="1:51">
      <c r="A220" s="228"/>
      <c r="B220" s="19" t="e">
        <f>IF(OR(I220="",I220="HS"),'Non-Salary'!#REF!,Assumptions!#REF!)</f>
        <v>#REF!</v>
      </c>
      <c r="C220" s="19" t="s">
        <v>92</v>
      </c>
      <c r="D220" s="20" t="e">
        <f>Assumptions!#REF!</f>
        <v>#REF!</v>
      </c>
      <c r="E220" s="20"/>
      <c r="F220" s="20" t="s">
        <v>41</v>
      </c>
      <c r="G220" s="300" t="s">
        <v>1561</v>
      </c>
      <c r="H220" s="869"/>
      <c r="I220" s="316"/>
      <c r="J220" s="863" t="s">
        <v>1560</v>
      </c>
      <c r="K220" s="864"/>
      <c r="L220" s="164"/>
      <c r="M220" s="229"/>
      <c r="N220" s="9"/>
      <c r="O220" s="290"/>
      <c r="P220" s="291"/>
      <c r="Q220" s="291"/>
      <c r="R220" s="291"/>
      <c r="S220" s="291"/>
      <c r="T220" s="384" t="e">
        <f>IF('Non-Salary'!#REF!="","",#REF!&amp;" - "&amp;'Non-Salary'!#REF!)</f>
        <v>#REF!</v>
      </c>
      <c r="U220" s="385" t="e">
        <f>IF('Non-Salary'!#REF!="","",#REF!&amp;" - "&amp;'Non-Salary'!#REF!)</f>
        <v>#REF!</v>
      </c>
      <c r="V220" s="385" t="e">
        <f>IF('Non-Salary'!#REF!="","",#REF!&amp;" - "&amp;'Non-Salary'!#REF!)</f>
        <v>#REF!</v>
      </c>
      <c r="W220" s="386" t="e">
        <f>IF('Non-Salary'!#REF!="","",#REF!&amp;" - "&amp;'Non-Salary'!#REF!)</f>
        <v>#REF!</v>
      </c>
      <c r="X220" s="386" t="e">
        <f>IF('Non-Salary'!#REF!="","",#REF!&amp;" - "&amp;'Non-Salary'!#REF!)</f>
        <v>#REF!</v>
      </c>
      <c r="Y220" s="386" t="e">
        <f>IF('Non-Salary'!#REF!="","",#REF!&amp;" - "&amp;'Non-Salary'!#REF!)</f>
        <v>#REF!</v>
      </c>
      <c r="Z220" s="386" t="e">
        <f>IF('Non-Salary'!#REF!="","",#REF!&amp;" - "&amp;'Non-Salary'!#REF!)</f>
        <v>#REF!</v>
      </c>
      <c r="AA220" s="386" t="e">
        <f>IF('Non-Salary'!#REF!="","",#REF!&amp;" - "&amp;'Non-Salary'!#REF!)</f>
        <v>#REF!</v>
      </c>
      <c r="AB220" s="386" t="e">
        <f>IF('Non-Salary'!#REF!="","",#REF!&amp;" - "&amp;'Non-Salary'!#REF!)</f>
        <v>#REF!</v>
      </c>
      <c r="AC220" s="386" t="e">
        <f>IF('Non-Salary'!#REF!="","",#REF!&amp;" - "&amp;'Non-Salary'!#REF!)</f>
        <v>#REF!</v>
      </c>
      <c r="AD220" s="386" t="e">
        <f>IF('Non-Salary'!#REF!="","",#REF!&amp;" - "&amp;'Non-Salary'!#REF!)</f>
        <v>#REF!</v>
      </c>
      <c r="AE220" s="386" t="e">
        <f>IF('Non-Salary'!#REF!="","",#REF!&amp;" - "&amp;'Non-Salary'!#REF!)</f>
        <v>#REF!</v>
      </c>
      <c r="AF220" s="386" t="e">
        <f>IF('Non-Salary'!#REF!="","",#REF!&amp;" - "&amp;'Non-Salary'!#REF!)</f>
        <v>#REF!</v>
      </c>
      <c r="AG220" s="386" t="e">
        <f>IF('Non-Salary'!#REF!="","",#REF!&amp;" - "&amp;'Non-Salary'!#REF!)</f>
        <v>#REF!</v>
      </c>
      <c r="AH220" s="386" t="e">
        <f>IF('Non-Salary'!#REF!="","",#REF!&amp;" - "&amp;'Non-Salary'!#REF!)</f>
        <v>#REF!</v>
      </c>
      <c r="AI220" s="386" t="e">
        <f>IF('Non-Salary'!#REF!="","",#REF!&amp;" - "&amp;'Non-Salary'!#REF!)</f>
        <v>#REF!</v>
      </c>
      <c r="AJ220" s="386" t="e">
        <f>IF('Non-Salary'!#REF!="","",#REF!&amp;" - "&amp;'Non-Salary'!#REF!)</f>
        <v>#REF!</v>
      </c>
      <c r="AK220" s="386" t="e">
        <f>IF('Non-Salary'!#REF!="","",#REF!&amp;" - "&amp;'Non-Salary'!#REF!)</f>
        <v>#REF!</v>
      </c>
      <c r="AL220" s="386" t="e">
        <f>IF('Non-Salary'!#REF!="","",#REF!&amp;" - "&amp;'Non-Salary'!#REF!)</f>
        <v>#REF!</v>
      </c>
      <c r="AM220" s="386" t="e">
        <f>IF('Non-Salary'!#REF!="","",#REF!&amp;" - "&amp;'Non-Salary'!#REF!)</f>
        <v>#REF!</v>
      </c>
      <c r="AN220" s="386" t="e">
        <f>IF('Non-Salary'!#REF!="","",#REF!&amp;" - "&amp;'Non-Salary'!#REF!)</f>
        <v>#REF!</v>
      </c>
      <c r="AO220" s="386" t="e">
        <f>IF('Non-Salary'!#REF!="","",#REF!&amp;" - "&amp;'Non-Salary'!#REF!)</f>
        <v>#REF!</v>
      </c>
      <c r="AP220" s="386" t="e">
        <f>IF('Non-Salary'!#REF!="","",#REF!&amp;" - "&amp;'Non-Salary'!#REF!)</f>
        <v>#REF!</v>
      </c>
      <c r="AQ220" s="386" t="e">
        <f>IF('Non-Salary'!#REF!="","",#REF!&amp;" - "&amp;'Non-Salary'!#REF!)</f>
        <v>#REF!</v>
      </c>
      <c r="AR220" s="386" t="e">
        <f>IF('Non-Salary'!#REF!="","",#REF!&amp;" - "&amp;'Non-Salary'!#REF!)</f>
        <v>#REF!</v>
      </c>
      <c r="AS220" s="386" t="e">
        <f>IF('Non-Salary'!#REF!="","",#REF!&amp;" - "&amp;'Non-Salary'!#REF!)</f>
        <v>#REF!</v>
      </c>
      <c r="AT220" s="387" t="e">
        <f>IF('Non-Salary'!#REF!="","",#REF!&amp;" - "&amp;'Non-Salary'!#REF!)</f>
        <v>#REF!</v>
      </c>
      <c r="AU220" s="65"/>
      <c r="AV220" s="394" t="e">
        <f>IF('Non-Salary'!#REF!="","",#REF!&amp;" - "&amp;'Non-Salary'!#REF!)</f>
        <v>#REF!</v>
      </c>
      <c r="AW220" s="395" t="e">
        <f>IF('Non-Salary'!#REF!="","",#REF!&amp;" - "&amp;'Non-Salary'!#REF!)</f>
        <v>#REF!</v>
      </c>
    </row>
    <row r="221" spans="1:51">
      <c r="A221" s="228"/>
      <c r="B221" s="19" t="e">
        <f>IF(OR(I221="",I221="HS"),'Non-Salary'!#REF!,Assumptions!#REF!)</f>
        <v>#REF!</v>
      </c>
      <c r="C221" s="19" t="s">
        <v>18</v>
      </c>
      <c r="D221" s="20" t="s">
        <v>19</v>
      </c>
      <c r="E221" s="20"/>
      <c r="F221" s="20" t="s">
        <v>41</v>
      </c>
      <c r="G221" s="56" t="str">
        <f>IF(J221="","",VLOOKUP(J221,#REF!,2,FALSE))</f>
        <v/>
      </c>
      <c r="H221" s="869"/>
      <c r="I221" s="317"/>
      <c r="J221" s="373"/>
      <c r="K221" s="374"/>
      <c r="L221" s="164"/>
      <c r="M221" s="229"/>
      <c r="N221" s="9"/>
      <c r="O221" s="290"/>
      <c r="P221" s="291"/>
      <c r="Q221" s="291"/>
      <c r="R221" s="291"/>
      <c r="S221" s="291"/>
      <c r="T221" s="384" t="e">
        <f>IF('Non-Salary'!#REF!="","",#REF!&amp;" - "&amp;'Non-Salary'!#REF!)</f>
        <v>#REF!</v>
      </c>
      <c r="U221" s="385" t="e">
        <f>IF('Non-Salary'!#REF!="","",#REF!&amp;" - "&amp;'Non-Salary'!#REF!)</f>
        <v>#REF!</v>
      </c>
      <c r="V221" s="385" t="e">
        <f>IF('Non-Salary'!#REF!="","",#REF!&amp;" - "&amp;'Non-Salary'!#REF!)</f>
        <v>#REF!</v>
      </c>
      <c r="W221" s="386" t="e">
        <f>IF('Non-Salary'!#REF!="","",#REF!&amp;" - "&amp;'Non-Salary'!#REF!)</f>
        <v>#REF!</v>
      </c>
      <c r="X221" s="386" t="e">
        <f>IF('Non-Salary'!#REF!="","",#REF!&amp;" - "&amp;'Non-Salary'!#REF!)</f>
        <v>#REF!</v>
      </c>
      <c r="Y221" s="386" t="e">
        <f>IF('Non-Salary'!#REF!="","",#REF!&amp;" - "&amp;'Non-Salary'!#REF!)</f>
        <v>#REF!</v>
      </c>
      <c r="Z221" s="386" t="e">
        <f>IF('Non-Salary'!#REF!="","",#REF!&amp;" - "&amp;'Non-Salary'!#REF!)</f>
        <v>#REF!</v>
      </c>
      <c r="AA221" s="386" t="e">
        <f>IF('Non-Salary'!#REF!="","",#REF!&amp;" - "&amp;'Non-Salary'!#REF!)</f>
        <v>#REF!</v>
      </c>
      <c r="AB221" s="386" t="e">
        <f>IF('Non-Salary'!#REF!="","",#REF!&amp;" - "&amp;'Non-Salary'!#REF!)</f>
        <v>#REF!</v>
      </c>
      <c r="AC221" s="386" t="e">
        <f>IF('Non-Salary'!#REF!="","",#REF!&amp;" - "&amp;'Non-Salary'!#REF!)</f>
        <v>#REF!</v>
      </c>
      <c r="AD221" s="386" t="e">
        <f>IF('Non-Salary'!#REF!="","",#REF!&amp;" - "&amp;'Non-Salary'!#REF!)</f>
        <v>#REF!</v>
      </c>
      <c r="AE221" s="386" t="e">
        <f>IF('Non-Salary'!#REF!="","",#REF!&amp;" - "&amp;'Non-Salary'!#REF!)</f>
        <v>#REF!</v>
      </c>
      <c r="AF221" s="386" t="e">
        <f>IF('Non-Salary'!#REF!="","",#REF!&amp;" - "&amp;'Non-Salary'!#REF!)</f>
        <v>#REF!</v>
      </c>
      <c r="AG221" s="386" t="e">
        <f>IF('Non-Salary'!#REF!="","",#REF!&amp;" - "&amp;'Non-Salary'!#REF!)</f>
        <v>#REF!</v>
      </c>
      <c r="AH221" s="386" t="e">
        <f>IF('Non-Salary'!#REF!="","",#REF!&amp;" - "&amp;'Non-Salary'!#REF!)</f>
        <v>#REF!</v>
      </c>
      <c r="AI221" s="386" t="e">
        <f>IF('Non-Salary'!#REF!="","",#REF!&amp;" - "&amp;'Non-Salary'!#REF!)</f>
        <v>#REF!</v>
      </c>
      <c r="AJ221" s="386" t="e">
        <f>IF('Non-Salary'!#REF!="","",#REF!&amp;" - "&amp;'Non-Salary'!#REF!)</f>
        <v>#REF!</v>
      </c>
      <c r="AK221" s="386" t="e">
        <f>IF('Non-Salary'!#REF!="","",#REF!&amp;" - "&amp;'Non-Salary'!#REF!)</f>
        <v>#REF!</v>
      </c>
      <c r="AL221" s="386" t="e">
        <f>IF('Non-Salary'!#REF!="","",#REF!&amp;" - "&amp;'Non-Salary'!#REF!)</f>
        <v>#REF!</v>
      </c>
      <c r="AM221" s="386" t="e">
        <f>IF('Non-Salary'!#REF!="","",#REF!&amp;" - "&amp;'Non-Salary'!#REF!)</f>
        <v>#REF!</v>
      </c>
      <c r="AN221" s="386" t="e">
        <f>IF('Non-Salary'!#REF!="","",#REF!&amp;" - "&amp;'Non-Salary'!#REF!)</f>
        <v>#REF!</v>
      </c>
      <c r="AO221" s="386" t="e">
        <f>IF('Non-Salary'!#REF!="","",#REF!&amp;" - "&amp;'Non-Salary'!#REF!)</f>
        <v>#REF!</v>
      </c>
      <c r="AP221" s="386" t="e">
        <f>IF('Non-Salary'!#REF!="","",#REF!&amp;" - "&amp;'Non-Salary'!#REF!)</f>
        <v>#REF!</v>
      </c>
      <c r="AQ221" s="386" t="e">
        <f>IF('Non-Salary'!#REF!="","",#REF!&amp;" - "&amp;'Non-Salary'!#REF!)</f>
        <v>#REF!</v>
      </c>
      <c r="AR221" s="386" t="e">
        <f>IF('Non-Salary'!#REF!="","",#REF!&amp;" - "&amp;'Non-Salary'!#REF!)</f>
        <v>#REF!</v>
      </c>
      <c r="AS221" s="386" t="e">
        <f>IF('Non-Salary'!#REF!="","",#REF!&amp;" - "&amp;'Non-Salary'!#REF!)</f>
        <v>#REF!</v>
      </c>
      <c r="AT221" s="387" t="e">
        <f>IF('Non-Salary'!#REF!="","",#REF!&amp;" - "&amp;'Non-Salary'!#REF!)</f>
        <v>#REF!</v>
      </c>
      <c r="AU221" s="65"/>
      <c r="AV221" s="394" t="e">
        <f>IF('Non-Salary'!#REF!="","",#REF!&amp;" - "&amp;'Non-Salary'!#REF!)</f>
        <v>#REF!</v>
      </c>
      <c r="AW221" s="395" t="e">
        <f>IF('Non-Salary'!#REF!="","",#REF!&amp;" - "&amp;'Non-Salary'!#REF!)</f>
        <v>#REF!</v>
      </c>
    </row>
    <row r="222" spans="1:51">
      <c r="A222" s="228"/>
      <c r="B222" s="19" t="e">
        <f>IF(OR(I222="",I222="HS"),'Non-Salary'!#REF!,Assumptions!#REF!)</f>
        <v>#REF!</v>
      </c>
      <c r="C222" s="19" t="s">
        <v>18</v>
      </c>
      <c r="D222" s="20" t="s">
        <v>19</v>
      </c>
      <c r="E222" s="20"/>
      <c r="F222" s="20" t="s">
        <v>41</v>
      </c>
      <c r="G222" s="56" t="str">
        <f>IF(J222="","",VLOOKUP(J222,#REF!,2,FALSE))</f>
        <v/>
      </c>
      <c r="H222" s="869"/>
      <c r="I222" s="317"/>
      <c r="J222" s="373"/>
      <c r="K222" s="374"/>
      <c r="L222" s="164"/>
      <c r="M222" s="229"/>
      <c r="N222" s="9"/>
      <c r="O222" s="290"/>
      <c r="P222" s="291"/>
      <c r="Q222" s="291"/>
      <c r="R222" s="291"/>
      <c r="S222" s="291"/>
      <c r="T222" s="384" t="e">
        <f>IF('Non-Salary'!#REF!="","",#REF!&amp;" - "&amp;'Non-Salary'!#REF!)</f>
        <v>#REF!</v>
      </c>
      <c r="U222" s="385" t="e">
        <f>IF('Non-Salary'!#REF!="","",#REF!&amp;" - "&amp;'Non-Salary'!#REF!)</f>
        <v>#REF!</v>
      </c>
      <c r="V222" s="385" t="e">
        <f>IF('Non-Salary'!#REF!="","",#REF!&amp;" - "&amp;'Non-Salary'!#REF!)</f>
        <v>#REF!</v>
      </c>
      <c r="W222" s="386" t="e">
        <f>IF('Non-Salary'!#REF!="","",#REF!&amp;" - "&amp;'Non-Salary'!#REF!)</f>
        <v>#REF!</v>
      </c>
      <c r="X222" s="386" t="e">
        <f>IF('Non-Salary'!#REF!="","",#REF!&amp;" - "&amp;'Non-Salary'!#REF!)</f>
        <v>#REF!</v>
      </c>
      <c r="Y222" s="386" t="e">
        <f>IF('Non-Salary'!#REF!="","",#REF!&amp;" - "&amp;'Non-Salary'!#REF!)</f>
        <v>#REF!</v>
      </c>
      <c r="Z222" s="386" t="e">
        <f>IF('Non-Salary'!#REF!="","",#REF!&amp;" - "&amp;'Non-Salary'!#REF!)</f>
        <v>#REF!</v>
      </c>
      <c r="AA222" s="386" t="e">
        <f>IF('Non-Salary'!#REF!="","",#REF!&amp;" - "&amp;'Non-Salary'!#REF!)</f>
        <v>#REF!</v>
      </c>
      <c r="AB222" s="386" t="e">
        <f>IF('Non-Salary'!#REF!="","",#REF!&amp;" - "&amp;'Non-Salary'!#REF!)</f>
        <v>#REF!</v>
      </c>
      <c r="AC222" s="386" t="e">
        <f>IF('Non-Salary'!#REF!="","",#REF!&amp;" - "&amp;'Non-Salary'!#REF!)</f>
        <v>#REF!</v>
      </c>
      <c r="AD222" s="386" t="e">
        <f>IF('Non-Salary'!#REF!="","",#REF!&amp;" - "&amp;'Non-Salary'!#REF!)</f>
        <v>#REF!</v>
      </c>
      <c r="AE222" s="386" t="e">
        <f>IF('Non-Salary'!#REF!="","",#REF!&amp;" - "&amp;'Non-Salary'!#REF!)</f>
        <v>#REF!</v>
      </c>
      <c r="AF222" s="386" t="e">
        <f>IF('Non-Salary'!#REF!="","",#REF!&amp;" - "&amp;'Non-Salary'!#REF!)</f>
        <v>#REF!</v>
      </c>
      <c r="AG222" s="386" t="e">
        <f>IF('Non-Salary'!#REF!="","",#REF!&amp;" - "&amp;'Non-Salary'!#REF!)</f>
        <v>#REF!</v>
      </c>
      <c r="AH222" s="386" t="e">
        <f>IF('Non-Salary'!#REF!="","",#REF!&amp;" - "&amp;'Non-Salary'!#REF!)</f>
        <v>#REF!</v>
      </c>
      <c r="AI222" s="386" t="e">
        <f>IF('Non-Salary'!#REF!="","",#REF!&amp;" - "&amp;'Non-Salary'!#REF!)</f>
        <v>#REF!</v>
      </c>
      <c r="AJ222" s="386" t="e">
        <f>IF('Non-Salary'!#REF!="","",#REF!&amp;" - "&amp;'Non-Salary'!#REF!)</f>
        <v>#REF!</v>
      </c>
      <c r="AK222" s="386" t="e">
        <f>IF('Non-Salary'!#REF!="","",#REF!&amp;" - "&amp;'Non-Salary'!#REF!)</f>
        <v>#REF!</v>
      </c>
      <c r="AL222" s="386" t="e">
        <f>IF('Non-Salary'!#REF!="","",#REF!&amp;" - "&amp;'Non-Salary'!#REF!)</f>
        <v>#REF!</v>
      </c>
      <c r="AM222" s="386" t="e">
        <f>IF('Non-Salary'!#REF!="","",#REF!&amp;" - "&amp;'Non-Salary'!#REF!)</f>
        <v>#REF!</v>
      </c>
      <c r="AN222" s="386" t="e">
        <f>IF('Non-Salary'!#REF!="","",#REF!&amp;" - "&amp;'Non-Salary'!#REF!)</f>
        <v>#REF!</v>
      </c>
      <c r="AO222" s="386" t="e">
        <f>IF('Non-Salary'!#REF!="","",#REF!&amp;" - "&amp;'Non-Salary'!#REF!)</f>
        <v>#REF!</v>
      </c>
      <c r="AP222" s="386" t="e">
        <f>IF('Non-Salary'!#REF!="","",#REF!&amp;" - "&amp;'Non-Salary'!#REF!)</f>
        <v>#REF!</v>
      </c>
      <c r="AQ222" s="386" t="e">
        <f>IF('Non-Salary'!#REF!="","",#REF!&amp;" - "&amp;'Non-Salary'!#REF!)</f>
        <v>#REF!</v>
      </c>
      <c r="AR222" s="386" t="e">
        <f>IF('Non-Salary'!#REF!="","",#REF!&amp;" - "&amp;'Non-Salary'!#REF!)</f>
        <v>#REF!</v>
      </c>
      <c r="AS222" s="386" t="e">
        <f>IF('Non-Salary'!#REF!="","",#REF!&amp;" - "&amp;'Non-Salary'!#REF!)</f>
        <v>#REF!</v>
      </c>
      <c r="AT222" s="387" t="e">
        <f>IF('Non-Salary'!#REF!="","",#REF!&amp;" - "&amp;'Non-Salary'!#REF!)</f>
        <v>#REF!</v>
      </c>
      <c r="AU222" s="65"/>
      <c r="AV222" s="394" t="e">
        <f>IF('Non-Salary'!#REF!="","",#REF!&amp;" - "&amp;'Non-Salary'!#REF!)</f>
        <v>#REF!</v>
      </c>
      <c r="AW222" s="395" t="e">
        <f>IF('Non-Salary'!#REF!="","",#REF!&amp;" - "&amp;'Non-Salary'!#REF!)</f>
        <v>#REF!</v>
      </c>
    </row>
    <row r="223" spans="1:51">
      <c r="A223" s="228"/>
      <c r="B223" s="19" t="e">
        <f>IF(OR(I223="",I223="HS"),'Non-Salary'!#REF!,Assumptions!#REF!)</f>
        <v>#REF!</v>
      </c>
      <c r="C223" s="19" t="s">
        <v>18</v>
      </c>
      <c r="D223" s="20" t="s">
        <v>19</v>
      </c>
      <c r="E223" s="20"/>
      <c r="F223" s="20" t="s">
        <v>41</v>
      </c>
      <c r="G223" s="56" t="str">
        <f>IF(J223="","",VLOOKUP(J223,#REF!,2,FALSE))</f>
        <v/>
      </c>
      <c r="H223" s="869"/>
      <c r="I223" s="317"/>
      <c r="J223" s="373"/>
      <c r="K223" s="374"/>
      <c r="L223" s="164"/>
      <c r="M223" s="229"/>
      <c r="N223" s="9"/>
      <c r="O223" s="290"/>
      <c r="P223" s="291"/>
      <c r="Q223" s="291"/>
      <c r="R223" s="291"/>
      <c r="S223" s="291"/>
      <c r="T223" s="384" t="e">
        <f>IF('Non-Salary'!#REF!="","",#REF!&amp;" - "&amp;'Non-Salary'!#REF!)</f>
        <v>#REF!</v>
      </c>
      <c r="U223" s="385" t="e">
        <f>IF('Non-Salary'!#REF!="","",#REF!&amp;" - "&amp;'Non-Salary'!#REF!)</f>
        <v>#REF!</v>
      </c>
      <c r="V223" s="385" t="e">
        <f>IF('Non-Salary'!#REF!="","",#REF!&amp;" - "&amp;'Non-Salary'!#REF!)</f>
        <v>#REF!</v>
      </c>
      <c r="W223" s="386" t="e">
        <f>IF('Non-Salary'!#REF!="","",#REF!&amp;" - "&amp;'Non-Salary'!#REF!)</f>
        <v>#REF!</v>
      </c>
      <c r="X223" s="386" t="e">
        <f>IF('Non-Salary'!#REF!="","",#REF!&amp;" - "&amp;'Non-Salary'!#REF!)</f>
        <v>#REF!</v>
      </c>
      <c r="Y223" s="386" t="e">
        <f>IF('Non-Salary'!#REF!="","",#REF!&amp;" - "&amp;'Non-Salary'!#REF!)</f>
        <v>#REF!</v>
      </c>
      <c r="Z223" s="386" t="e">
        <f>IF('Non-Salary'!#REF!="","",#REF!&amp;" - "&amp;'Non-Salary'!#REF!)</f>
        <v>#REF!</v>
      </c>
      <c r="AA223" s="386" t="e">
        <f>IF('Non-Salary'!#REF!="","",#REF!&amp;" - "&amp;'Non-Salary'!#REF!)</f>
        <v>#REF!</v>
      </c>
      <c r="AB223" s="386" t="e">
        <f>IF('Non-Salary'!#REF!="","",#REF!&amp;" - "&amp;'Non-Salary'!#REF!)</f>
        <v>#REF!</v>
      </c>
      <c r="AC223" s="386" t="e">
        <f>IF('Non-Salary'!#REF!="","",#REF!&amp;" - "&amp;'Non-Salary'!#REF!)</f>
        <v>#REF!</v>
      </c>
      <c r="AD223" s="386" t="e">
        <f>IF('Non-Salary'!#REF!="","",#REF!&amp;" - "&amp;'Non-Salary'!#REF!)</f>
        <v>#REF!</v>
      </c>
      <c r="AE223" s="386" t="e">
        <f>IF('Non-Salary'!#REF!="","",#REF!&amp;" - "&amp;'Non-Salary'!#REF!)</f>
        <v>#REF!</v>
      </c>
      <c r="AF223" s="386" t="e">
        <f>IF('Non-Salary'!#REF!="","",#REF!&amp;" - "&amp;'Non-Salary'!#REF!)</f>
        <v>#REF!</v>
      </c>
      <c r="AG223" s="386" t="e">
        <f>IF('Non-Salary'!#REF!="","",#REF!&amp;" - "&amp;'Non-Salary'!#REF!)</f>
        <v>#REF!</v>
      </c>
      <c r="AH223" s="386" t="e">
        <f>IF('Non-Salary'!#REF!="","",#REF!&amp;" - "&amp;'Non-Salary'!#REF!)</f>
        <v>#REF!</v>
      </c>
      <c r="AI223" s="386" t="e">
        <f>IF('Non-Salary'!#REF!="","",#REF!&amp;" - "&amp;'Non-Salary'!#REF!)</f>
        <v>#REF!</v>
      </c>
      <c r="AJ223" s="386" t="e">
        <f>IF('Non-Salary'!#REF!="","",#REF!&amp;" - "&amp;'Non-Salary'!#REF!)</f>
        <v>#REF!</v>
      </c>
      <c r="AK223" s="386" t="e">
        <f>IF('Non-Salary'!#REF!="","",#REF!&amp;" - "&amp;'Non-Salary'!#REF!)</f>
        <v>#REF!</v>
      </c>
      <c r="AL223" s="386" t="e">
        <f>IF('Non-Salary'!#REF!="","",#REF!&amp;" - "&amp;'Non-Salary'!#REF!)</f>
        <v>#REF!</v>
      </c>
      <c r="AM223" s="386" t="e">
        <f>IF('Non-Salary'!#REF!="","",#REF!&amp;" - "&amp;'Non-Salary'!#REF!)</f>
        <v>#REF!</v>
      </c>
      <c r="AN223" s="386" t="e">
        <f>IF('Non-Salary'!#REF!="","",#REF!&amp;" - "&amp;'Non-Salary'!#REF!)</f>
        <v>#REF!</v>
      </c>
      <c r="AO223" s="386" t="e">
        <f>IF('Non-Salary'!#REF!="","",#REF!&amp;" - "&amp;'Non-Salary'!#REF!)</f>
        <v>#REF!</v>
      </c>
      <c r="AP223" s="386" t="e">
        <f>IF('Non-Salary'!#REF!="","",#REF!&amp;" - "&amp;'Non-Salary'!#REF!)</f>
        <v>#REF!</v>
      </c>
      <c r="AQ223" s="386" t="e">
        <f>IF('Non-Salary'!#REF!="","",#REF!&amp;" - "&amp;'Non-Salary'!#REF!)</f>
        <v>#REF!</v>
      </c>
      <c r="AR223" s="386" t="e">
        <f>IF('Non-Salary'!#REF!="","",#REF!&amp;" - "&amp;'Non-Salary'!#REF!)</f>
        <v>#REF!</v>
      </c>
      <c r="AS223" s="386" t="e">
        <f>IF('Non-Salary'!#REF!="","",#REF!&amp;" - "&amp;'Non-Salary'!#REF!)</f>
        <v>#REF!</v>
      </c>
      <c r="AT223" s="387" t="e">
        <f>IF('Non-Salary'!#REF!="","",#REF!&amp;" - "&amp;'Non-Salary'!#REF!)</f>
        <v>#REF!</v>
      </c>
      <c r="AU223" s="65"/>
      <c r="AV223" s="394" t="e">
        <f>IF('Non-Salary'!#REF!="","",#REF!&amp;" - "&amp;'Non-Salary'!#REF!)</f>
        <v>#REF!</v>
      </c>
      <c r="AW223" s="395" t="e">
        <f>IF('Non-Salary'!#REF!="","",#REF!&amp;" - "&amp;'Non-Salary'!#REF!)</f>
        <v>#REF!</v>
      </c>
    </row>
    <row r="224" spans="1:51">
      <c r="A224" s="228"/>
      <c r="B224" s="19" t="e">
        <f>IF(OR(I224="",I224="HS"),'Non-Salary'!#REF!,Assumptions!#REF!)</f>
        <v>#REF!</v>
      </c>
      <c r="C224" s="19" t="s">
        <v>18</v>
      </c>
      <c r="D224" s="20" t="s">
        <v>19</v>
      </c>
      <c r="E224" s="20"/>
      <c r="F224" s="20" t="s">
        <v>41</v>
      </c>
      <c r="G224" s="56" t="str">
        <f>IF(J224="","",VLOOKUP(J224,#REF!,2,FALSE))</f>
        <v/>
      </c>
      <c r="H224" s="869"/>
      <c r="I224" s="317"/>
      <c r="J224" s="373"/>
      <c r="K224" s="374"/>
      <c r="L224" s="164"/>
      <c r="M224" s="229"/>
      <c r="N224" s="9"/>
      <c r="O224" s="290"/>
      <c r="P224" s="291"/>
      <c r="Q224" s="291"/>
      <c r="R224" s="291"/>
      <c r="S224" s="291"/>
      <c r="T224" s="384" t="e">
        <f>IF('Non-Salary'!#REF!="","",#REF!&amp;" - "&amp;'Non-Salary'!#REF!)</f>
        <v>#REF!</v>
      </c>
      <c r="U224" s="385" t="e">
        <f>IF('Non-Salary'!#REF!="","",#REF!&amp;" - "&amp;'Non-Salary'!#REF!)</f>
        <v>#REF!</v>
      </c>
      <c r="V224" s="385" t="e">
        <f>IF('Non-Salary'!#REF!="","",#REF!&amp;" - "&amp;'Non-Salary'!#REF!)</f>
        <v>#REF!</v>
      </c>
      <c r="W224" s="386" t="e">
        <f>IF('Non-Salary'!#REF!="","",#REF!&amp;" - "&amp;'Non-Salary'!#REF!)</f>
        <v>#REF!</v>
      </c>
      <c r="X224" s="386" t="e">
        <f>IF('Non-Salary'!#REF!="","",#REF!&amp;" - "&amp;'Non-Salary'!#REF!)</f>
        <v>#REF!</v>
      </c>
      <c r="Y224" s="386" t="e">
        <f>IF('Non-Salary'!#REF!="","",#REF!&amp;" - "&amp;'Non-Salary'!#REF!)</f>
        <v>#REF!</v>
      </c>
      <c r="Z224" s="386" t="e">
        <f>IF('Non-Salary'!#REF!="","",#REF!&amp;" - "&amp;'Non-Salary'!#REF!)</f>
        <v>#REF!</v>
      </c>
      <c r="AA224" s="386" t="e">
        <f>IF('Non-Salary'!#REF!="","",#REF!&amp;" - "&amp;'Non-Salary'!#REF!)</f>
        <v>#REF!</v>
      </c>
      <c r="AB224" s="386" t="e">
        <f>IF('Non-Salary'!#REF!="","",#REF!&amp;" - "&amp;'Non-Salary'!#REF!)</f>
        <v>#REF!</v>
      </c>
      <c r="AC224" s="386" t="e">
        <f>IF('Non-Salary'!#REF!="","",#REF!&amp;" - "&amp;'Non-Salary'!#REF!)</f>
        <v>#REF!</v>
      </c>
      <c r="AD224" s="386" t="e">
        <f>IF('Non-Salary'!#REF!="","",#REF!&amp;" - "&amp;'Non-Salary'!#REF!)</f>
        <v>#REF!</v>
      </c>
      <c r="AE224" s="386" t="e">
        <f>IF('Non-Salary'!#REF!="","",#REF!&amp;" - "&amp;'Non-Salary'!#REF!)</f>
        <v>#REF!</v>
      </c>
      <c r="AF224" s="386" t="e">
        <f>IF('Non-Salary'!#REF!="","",#REF!&amp;" - "&amp;'Non-Salary'!#REF!)</f>
        <v>#REF!</v>
      </c>
      <c r="AG224" s="386" t="e">
        <f>IF('Non-Salary'!#REF!="","",#REF!&amp;" - "&amp;'Non-Salary'!#REF!)</f>
        <v>#REF!</v>
      </c>
      <c r="AH224" s="386" t="e">
        <f>IF('Non-Salary'!#REF!="","",#REF!&amp;" - "&amp;'Non-Salary'!#REF!)</f>
        <v>#REF!</v>
      </c>
      <c r="AI224" s="386" t="e">
        <f>IF('Non-Salary'!#REF!="","",#REF!&amp;" - "&amp;'Non-Salary'!#REF!)</f>
        <v>#REF!</v>
      </c>
      <c r="AJ224" s="386" t="e">
        <f>IF('Non-Salary'!#REF!="","",#REF!&amp;" - "&amp;'Non-Salary'!#REF!)</f>
        <v>#REF!</v>
      </c>
      <c r="AK224" s="386" t="e">
        <f>IF('Non-Salary'!#REF!="","",#REF!&amp;" - "&amp;'Non-Salary'!#REF!)</f>
        <v>#REF!</v>
      </c>
      <c r="AL224" s="386" t="e">
        <f>IF('Non-Salary'!#REF!="","",#REF!&amp;" - "&amp;'Non-Salary'!#REF!)</f>
        <v>#REF!</v>
      </c>
      <c r="AM224" s="386" t="e">
        <f>IF('Non-Salary'!#REF!="","",#REF!&amp;" - "&amp;'Non-Salary'!#REF!)</f>
        <v>#REF!</v>
      </c>
      <c r="AN224" s="386" t="e">
        <f>IF('Non-Salary'!#REF!="","",#REF!&amp;" - "&amp;'Non-Salary'!#REF!)</f>
        <v>#REF!</v>
      </c>
      <c r="AO224" s="386" t="e">
        <f>IF('Non-Salary'!#REF!="","",#REF!&amp;" - "&amp;'Non-Salary'!#REF!)</f>
        <v>#REF!</v>
      </c>
      <c r="AP224" s="386" t="e">
        <f>IF('Non-Salary'!#REF!="","",#REF!&amp;" - "&amp;'Non-Salary'!#REF!)</f>
        <v>#REF!</v>
      </c>
      <c r="AQ224" s="386" t="e">
        <f>IF('Non-Salary'!#REF!="","",#REF!&amp;" - "&amp;'Non-Salary'!#REF!)</f>
        <v>#REF!</v>
      </c>
      <c r="AR224" s="386" t="e">
        <f>IF('Non-Salary'!#REF!="","",#REF!&amp;" - "&amp;'Non-Salary'!#REF!)</f>
        <v>#REF!</v>
      </c>
      <c r="AS224" s="386" t="e">
        <f>IF('Non-Salary'!#REF!="","",#REF!&amp;" - "&amp;'Non-Salary'!#REF!)</f>
        <v>#REF!</v>
      </c>
      <c r="AT224" s="387" t="e">
        <f>IF('Non-Salary'!#REF!="","",#REF!&amp;" - "&amp;'Non-Salary'!#REF!)</f>
        <v>#REF!</v>
      </c>
      <c r="AU224" s="65"/>
      <c r="AV224" s="394" t="e">
        <f>IF('Non-Salary'!#REF!="","",#REF!&amp;" - "&amp;'Non-Salary'!#REF!)</f>
        <v>#REF!</v>
      </c>
      <c r="AW224" s="395" t="e">
        <f>IF('Non-Salary'!#REF!="","",#REF!&amp;" - "&amp;'Non-Salary'!#REF!)</f>
        <v>#REF!</v>
      </c>
    </row>
    <row r="225" spans="1:50" ht="13.5" thickBot="1">
      <c r="A225" s="263"/>
      <c r="B225" s="48" t="e">
        <f>IF(OR(I225="",I225="HS"),'Non-Salary'!#REF!,Assumptions!#REF!)</f>
        <v>#REF!</v>
      </c>
      <c r="C225" s="48" t="s">
        <v>18</v>
      </c>
      <c r="D225" s="49" t="s">
        <v>19</v>
      </c>
      <c r="E225" s="49"/>
      <c r="F225" s="49" t="s">
        <v>41</v>
      </c>
      <c r="G225" s="58" t="str">
        <f>IF(J225="","",VLOOKUP(J225,#REF!,2,FALSE))</f>
        <v/>
      </c>
      <c r="H225" s="869"/>
      <c r="I225" s="322"/>
      <c r="J225" s="150"/>
      <c r="K225" s="151"/>
      <c r="L225" s="164"/>
      <c r="M225" s="275"/>
      <c r="N225" s="9"/>
      <c r="O225" s="290"/>
      <c r="P225" s="291"/>
      <c r="Q225" s="291"/>
      <c r="R225" s="291"/>
      <c r="S225" s="291"/>
      <c r="T225" s="388" t="e">
        <f>IF('Non-Salary'!#REF!="","",#REF!&amp;" - "&amp;'Non-Salary'!#REF!)</f>
        <v>#REF!</v>
      </c>
      <c r="U225" s="389" t="e">
        <f>IF('Non-Salary'!#REF!="","",#REF!&amp;" - "&amp;'Non-Salary'!#REF!)</f>
        <v>#REF!</v>
      </c>
      <c r="V225" s="389" t="e">
        <f>IF('Non-Salary'!#REF!="","",#REF!&amp;" - "&amp;'Non-Salary'!#REF!)</f>
        <v>#REF!</v>
      </c>
      <c r="W225" s="390" t="e">
        <f>IF('Non-Salary'!#REF!="","",#REF!&amp;" - "&amp;'Non-Salary'!#REF!)</f>
        <v>#REF!</v>
      </c>
      <c r="X225" s="390" t="e">
        <f>IF('Non-Salary'!#REF!="","",#REF!&amp;" - "&amp;'Non-Salary'!#REF!)</f>
        <v>#REF!</v>
      </c>
      <c r="Y225" s="390" t="e">
        <f>IF('Non-Salary'!#REF!="","",#REF!&amp;" - "&amp;'Non-Salary'!#REF!)</f>
        <v>#REF!</v>
      </c>
      <c r="Z225" s="390" t="e">
        <f>IF('Non-Salary'!#REF!="","",#REF!&amp;" - "&amp;'Non-Salary'!#REF!)</f>
        <v>#REF!</v>
      </c>
      <c r="AA225" s="390" t="e">
        <f>IF('Non-Salary'!#REF!="","",#REF!&amp;" - "&amp;'Non-Salary'!#REF!)</f>
        <v>#REF!</v>
      </c>
      <c r="AB225" s="390" t="e">
        <f>IF('Non-Salary'!#REF!="","",#REF!&amp;" - "&amp;'Non-Salary'!#REF!)</f>
        <v>#REF!</v>
      </c>
      <c r="AC225" s="390" t="e">
        <f>IF('Non-Salary'!#REF!="","",#REF!&amp;" - "&amp;'Non-Salary'!#REF!)</f>
        <v>#REF!</v>
      </c>
      <c r="AD225" s="390" t="e">
        <f>IF('Non-Salary'!#REF!="","",#REF!&amp;" - "&amp;'Non-Salary'!#REF!)</f>
        <v>#REF!</v>
      </c>
      <c r="AE225" s="390" t="e">
        <f>IF('Non-Salary'!#REF!="","",#REF!&amp;" - "&amp;'Non-Salary'!#REF!)</f>
        <v>#REF!</v>
      </c>
      <c r="AF225" s="390" t="e">
        <f>IF('Non-Salary'!#REF!="","",#REF!&amp;" - "&amp;'Non-Salary'!#REF!)</f>
        <v>#REF!</v>
      </c>
      <c r="AG225" s="390" t="e">
        <f>IF('Non-Salary'!#REF!="","",#REF!&amp;" - "&amp;'Non-Salary'!#REF!)</f>
        <v>#REF!</v>
      </c>
      <c r="AH225" s="390" t="e">
        <f>IF('Non-Salary'!#REF!="","",#REF!&amp;" - "&amp;'Non-Salary'!#REF!)</f>
        <v>#REF!</v>
      </c>
      <c r="AI225" s="390" t="e">
        <f>IF('Non-Salary'!#REF!="","",#REF!&amp;" - "&amp;'Non-Salary'!#REF!)</f>
        <v>#REF!</v>
      </c>
      <c r="AJ225" s="390" t="e">
        <f>IF('Non-Salary'!#REF!="","",#REF!&amp;" - "&amp;'Non-Salary'!#REF!)</f>
        <v>#REF!</v>
      </c>
      <c r="AK225" s="390" t="e">
        <f>IF('Non-Salary'!#REF!="","",#REF!&amp;" - "&amp;'Non-Salary'!#REF!)</f>
        <v>#REF!</v>
      </c>
      <c r="AL225" s="390" t="e">
        <f>IF('Non-Salary'!#REF!="","",#REF!&amp;" - "&amp;'Non-Salary'!#REF!)</f>
        <v>#REF!</v>
      </c>
      <c r="AM225" s="390" t="e">
        <f>IF('Non-Salary'!#REF!="","",#REF!&amp;" - "&amp;'Non-Salary'!#REF!)</f>
        <v>#REF!</v>
      </c>
      <c r="AN225" s="390" t="e">
        <f>IF('Non-Salary'!#REF!="","",#REF!&amp;" - "&amp;'Non-Salary'!#REF!)</f>
        <v>#REF!</v>
      </c>
      <c r="AO225" s="390" t="e">
        <f>IF('Non-Salary'!#REF!="","",#REF!&amp;" - "&amp;'Non-Salary'!#REF!)</f>
        <v>#REF!</v>
      </c>
      <c r="AP225" s="390" t="e">
        <f>IF('Non-Salary'!#REF!="","",#REF!&amp;" - "&amp;'Non-Salary'!#REF!)</f>
        <v>#REF!</v>
      </c>
      <c r="AQ225" s="390" t="e">
        <f>IF('Non-Salary'!#REF!="","",#REF!&amp;" - "&amp;'Non-Salary'!#REF!)</f>
        <v>#REF!</v>
      </c>
      <c r="AR225" s="390" t="e">
        <f>IF('Non-Salary'!#REF!="","",#REF!&amp;" - "&amp;'Non-Salary'!#REF!)</f>
        <v>#REF!</v>
      </c>
      <c r="AS225" s="390" t="e">
        <f>IF('Non-Salary'!#REF!="","",#REF!&amp;" - "&amp;'Non-Salary'!#REF!)</f>
        <v>#REF!</v>
      </c>
      <c r="AT225" s="391" t="e">
        <f>IF('Non-Salary'!#REF!="","",#REF!&amp;" - "&amp;'Non-Salary'!#REF!)</f>
        <v>#REF!</v>
      </c>
      <c r="AU225" s="65"/>
      <c r="AV225" s="396" t="e">
        <f>IF('Non-Salary'!#REF!="","",#REF!&amp;" - "&amp;'Non-Salary'!#REF!)</f>
        <v>#REF!</v>
      </c>
      <c r="AW225" s="397" t="e">
        <f>IF('Non-Salary'!#REF!="","",#REF!&amp;" - "&amp;'Non-Salary'!#REF!)</f>
        <v>#REF!</v>
      </c>
    </row>
    <row r="226" spans="1:50" ht="13.5" thickBot="1">
      <c r="A226" s="27"/>
      <c r="B226" s="27"/>
      <c r="C226" s="27" t="s">
        <v>151</v>
      </c>
      <c r="D226" s="35" t="s">
        <v>151</v>
      </c>
      <c r="E226" s="35" t="s">
        <v>151</v>
      </c>
      <c r="F226" s="35" t="s">
        <v>151</v>
      </c>
      <c r="G226" s="27" t="s">
        <v>151</v>
      </c>
      <c r="H226" s="870"/>
      <c r="I226" s="152"/>
      <c r="J226" s="73" t="s">
        <v>295</v>
      </c>
      <c r="K226" s="75"/>
      <c r="L226" s="164"/>
      <c r="M226" s="97"/>
      <c r="N226" s="27"/>
      <c r="O226" s="78">
        <f t="shared" ref="O226:AW226" si="10">SUM(O182:O225)</f>
        <v>0</v>
      </c>
      <c r="P226" s="105">
        <f t="shared" si="10"/>
        <v>0</v>
      </c>
      <c r="Q226" s="105">
        <f t="shared" si="10"/>
        <v>0</v>
      </c>
      <c r="R226" s="105">
        <f t="shared" si="10"/>
        <v>0</v>
      </c>
      <c r="S226" s="106">
        <f t="shared" si="10"/>
        <v>0</v>
      </c>
      <c r="T226" s="270" t="e">
        <f t="shared" si="10"/>
        <v>#REF!</v>
      </c>
      <c r="U226" s="283" t="e">
        <f t="shared" si="10"/>
        <v>#REF!</v>
      </c>
      <c r="V226" s="283" t="e">
        <f t="shared" si="10"/>
        <v>#REF!</v>
      </c>
      <c r="W226" s="283" t="e">
        <f t="shared" si="10"/>
        <v>#REF!</v>
      </c>
      <c r="X226" s="283" t="e">
        <f t="shared" si="10"/>
        <v>#REF!</v>
      </c>
      <c r="Y226" s="283" t="e">
        <f t="shared" si="10"/>
        <v>#REF!</v>
      </c>
      <c r="Z226" s="283" t="e">
        <f t="shared" si="10"/>
        <v>#REF!</v>
      </c>
      <c r="AA226" s="283" t="e">
        <f t="shared" si="10"/>
        <v>#REF!</v>
      </c>
      <c r="AB226" s="283" t="e">
        <f t="shared" si="10"/>
        <v>#REF!</v>
      </c>
      <c r="AC226" s="283" t="e">
        <f t="shared" si="10"/>
        <v>#REF!</v>
      </c>
      <c r="AD226" s="283" t="e">
        <f t="shared" si="10"/>
        <v>#REF!</v>
      </c>
      <c r="AE226" s="283" t="e">
        <f t="shared" si="10"/>
        <v>#REF!</v>
      </c>
      <c r="AF226" s="283" t="e">
        <f t="shared" si="10"/>
        <v>#REF!</v>
      </c>
      <c r="AG226" s="283" t="e">
        <f t="shared" si="10"/>
        <v>#REF!</v>
      </c>
      <c r="AH226" s="283" t="e">
        <f t="shared" si="10"/>
        <v>#REF!</v>
      </c>
      <c r="AI226" s="283" t="e">
        <f t="shared" si="10"/>
        <v>#REF!</v>
      </c>
      <c r="AJ226" s="283" t="e">
        <f t="shared" si="10"/>
        <v>#REF!</v>
      </c>
      <c r="AK226" s="283" t="e">
        <f t="shared" si="10"/>
        <v>#REF!</v>
      </c>
      <c r="AL226" s="283" t="e">
        <f t="shared" si="10"/>
        <v>#REF!</v>
      </c>
      <c r="AM226" s="283" t="e">
        <f t="shared" si="10"/>
        <v>#REF!</v>
      </c>
      <c r="AN226" s="283" t="e">
        <f t="shared" si="10"/>
        <v>#REF!</v>
      </c>
      <c r="AO226" s="283" t="e">
        <f t="shared" si="10"/>
        <v>#REF!</v>
      </c>
      <c r="AP226" s="283" t="e">
        <f t="shared" si="10"/>
        <v>#REF!</v>
      </c>
      <c r="AQ226" s="283" t="e">
        <f t="shared" si="10"/>
        <v>#REF!</v>
      </c>
      <c r="AR226" s="283" t="e">
        <f t="shared" si="10"/>
        <v>#REF!</v>
      </c>
      <c r="AS226" s="350" t="e">
        <f t="shared" si="10"/>
        <v>#REF!</v>
      </c>
      <c r="AT226" s="284" t="e">
        <f t="shared" si="10"/>
        <v>#REF!</v>
      </c>
      <c r="AU226" s="66"/>
      <c r="AV226" s="282" t="e">
        <f t="shared" si="10"/>
        <v>#REF!</v>
      </c>
      <c r="AW226" s="281" t="e">
        <f t="shared" si="10"/>
        <v>#REF!</v>
      </c>
    </row>
    <row r="227" spans="1:50" ht="13.5" thickBot="1">
      <c r="A227" s="27"/>
      <c r="B227" s="27"/>
      <c r="C227" s="27"/>
      <c r="D227" s="35"/>
      <c r="E227" s="35"/>
      <c r="F227" s="35"/>
      <c r="G227" s="27"/>
      <c r="H227" s="9"/>
      <c r="I227" s="9"/>
      <c r="J227" s="28"/>
      <c r="K227" s="28"/>
      <c r="L227" s="164"/>
      <c r="M227" s="206"/>
      <c r="N227" s="9"/>
      <c r="O227" s="22"/>
      <c r="P227" s="22"/>
      <c r="Q227" s="22"/>
      <c r="R227" s="22"/>
      <c r="S227" s="22"/>
      <c r="T227" s="22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5"/>
      <c r="AX227" s="64"/>
    </row>
    <row r="228" spans="1:50" ht="13.5" customHeight="1">
      <c r="A228" s="228"/>
      <c r="B228" s="19" t="e">
        <f>IF(OR(I228="",I228="HS"),'Non-Salary'!#REF!,Assumptions!#REF!)</f>
        <v>#REF!</v>
      </c>
      <c r="C228" s="19" t="s">
        <v>92</v>
      </c>
      <c r="D228" s="20" t="e">
        <f>Assumptions!#REF!</f>
        <v>#REF!</v>
      </c>
      <c r="E228" s="20"/>
      <c r="F228" s="20" t="s">
        <v>94</v>
      </c>
      <c r="G228" s="56" t="s">
        <v>43</v>
      </c>
      <c r="H228" s="865" t="s">
        <v>987</v>
      </c>
      <c r="I228" s="349"/>
      <c r="J228" s="80" t="str">
        <f>CONCATENATE("INSTRUCTIONAL TEACHER ",IF(ISERROR(VLOOKUP(G228,[3]Object!Query_from_cayprod,2,FALSE)),"",VLOOKUP(G228,[3]Object!Query_from_cayprod,2,FALSE)))</f>
        <v>INSTRUCTIONAL TEACHER ADDITIONAL/EXTRA DUTY PAY/STIP</v>
      </c>
      <c r="K228" s="81"/>
      <c r="L228" s="164"/>
      <c r="M228" s="220"/>
      <c r="N228" s="9"/>
      <c r="O228" s="288"/>
      <c r="P228" s="289"/>
      <c r="Q228" s="289"/>
      <c r="R228" s="289"/>
      <c r="S228" s="289"/>
      <c r="T228" s="380" t="e">
        <f>IF('Non-Salary'!#REF!="","",#REF!&amp;" - "&amp;'Non-Salary'!#REF!)</f>
        <v>#REF!</v>
      </c>
      <c r="U228" s="381" t="e">
        <f>IF('Non-Salary'!#REF!="","",#REF!&amp;" - "&amp;'Non-Salary'!#REF!)</f>
        <v>#REF!</v>
      </c>
      <c r="V228" s="381" t="e">
        <f>IF('Non-Salary'!#REF!="","",#REF!&amp;" - "&amp;'Non-Salary'!#REF!)</f>
        <v>#REF!</v>
      </c>
      <c r="W228" s="381" t="e">
        <f>IF('Non-Salary'!#REF!="","",#REF!&amp;" - "&amp;'Non-Salary'!#REF!)</f>
        <v>#REF!</v>
      </c>
      <c r="X228" s="381" t="e">
        <f>IF('Non-Salary'!#REF!="","",#REF!&amp;" - "&amp;'Non-Salary'!#REF!)</f>
        <v>#REF!</v>
      </c>
      <c r="Y228" s="382" t="e">
        <f>IF('Non-Salary'!#REF!="","",#REF!&amp;" - "&amp;'Non-Salary'!#REF!)</f>
        <v>#REF!</v>
      </c>
      <c r="Z228" s="382" t="e">
        <f>IF('Non-Salary'!#REF!="","",#REF!&amp;" - "&amp;'Non-Salary'!#REF!)</f>
        <v>#REF!</v>
      </c>
      <c r="AA228" s="382" t="e">
        <f>IF('Non-Salary'!#REF!="","",#REF!&amp;" - "&amp;'Non-Salary'!#REF!)</f>
        <v>#REF!</v>
      </c>
      <c r="AB228" s="382" t="e">
        <f>IF('Non-Salary'!#REF!="","",#REF!&amp;" - "&amp;'Non-Salary'!#REF!)</f>
        <v>#REF!</v>
      </c>
      <c r="AC228" s="382" t="e">
        <f>IF('Non-Salary'!#REF!="","",#REF!&amp;" - "&amp;'Non-Salary'!#REF!)</f>
        <v>#REF!</v>
      </c>
      <c r="AD228" s="382" t="e">
        <f>IF('Non-Salary'!#REF!="","",#REF!&amp;" - "&amp;'Non-Salary'!#REF!)</f>
        <v>#REF!</v>
      </c>
      <c r="AE228" s="382" t="e">
        <f>IF('Non-Salary'!#REF!="","",#REF!&amp;" - "&amp;'Non-Salary'!#REF!)</f>
        <v>#REF!</v>
      </c>
      <c r="AF228" s="382" t="e">
        <f>IF('Non-Salary'!#REF!="","",#REF!&amp;" - "&amp;'Non-Salary'!#REF!)</f>
        <v>#REF!</v>
      </c>
      <c r="AG228" s="382" t="e">
        <f>IF('Non-Salary'!#REF!="","",#REF!&amp;" - "&amp;'Non-Salary'!#REF!)</f>
        <v>#REF!</v>
      </c>
      <c r="AH228" s="382" t="e">
        <f>IF('Non-Salary'!#REF!="","",#REF!&amp;" - "&amp;'Non-Salary'!#REF!)</f>
        <v>#REF!</v>
      </c>
      <c r="AI228" s="382" t="e">
        <f>IF('Non-Salary'!#REF!="","",#REF!&amp;" - "&amp;'Non-Salary'!#REF!)</f>
        <v>#REF!</v>
      </c>
      <c r="AJ228" s="382" t="e">
        <f>IF('Non-Salary'!#REF!="","",#REF!&amp;" - "&amp;'Non-Salary'!#REF!)</f>
        <v>#REF!</v>
      </c>
      <c r="AK228" s="382" t="e">
        <f>IF('Non-Salary'!#REF!="","",#REF!&amp;" - "&amp;'Non-Salary'!#REF!)</f>
        <v>#REF!</v>
      </c>
      <c r="AL228" s="381" t="e">
        <f>IF('Non-Salary'!#REF!="","",#REF!&amp;" - "&amp;'Non-Salary'!#REF!)</f>
        <v>#REF!</v>
      </c>
      <c r="AM228" s="381" t="e">
        <f>IF('Non-Salary'!#REF!="","",#REF!&amp;" - "&amp;'Non-Salary'!#REF!)</f>
        <v>#REF!</v>
      </c>
      <c r="AN228" s="382" t="e">
        <f>IF('Non-Salary'!#REF!="","",#REF!&amp;" - "&amp;'Non-Salary'!#REF!)</f>
        <v>#REF!</v>
      </c>
      <c r="AO228" s="382" t="e">
        <f>IF('Non-Salary'!#REF!="","",#REF!&amp;" - "&amp;'Non-Salary'!#REF!)</f>
        <v>#REF!</v>
      </c>
      <c r="AP228" s="382" t="e">
        <f>IF('Non-Salary'!#REF!="","",#REF!&amp;" - "&amp;'Non-Salary'!#REF!)</f>
        <v>#REF!</v>
      </c>
      <c r="AQ228" s="381" t="e">
        <f>IF('Non-Salary'!#REF!="","",#REF!&amp;" - "&amp;'Non-Salary'!#REF!)</f>
        <v>#REF!</v>
      </c>
      <c r="AR228" s="382" t="e">
        <f>IF('Non-Salary'!#REF!="","",#REF!&amp;" - "&amp;'Non-Salary'!#REF!)</f>
        <v>#REF!</v>
      </c>
      <c r="AS228" s="382" t="e">
        <f>IF('Non-Salary'!#REF!="","",#REF!&amp;" - "&amp;'Non-Salary'!#REF!)</f>
        <v>#REF!</v>
      </c>
      <c r="AT228" s="393" t="e">
        <f>IF('Non-Salary'!#REF!="","",#REF!&amp;" - "&amp;'Non-Salary'!#REF!)</f>
        <v>#REF!</v>
      </c>
      <c r="AU228" s="65"/>
      <c r="AV228" s="392" t="e">
        <f>IF('Non-Salary'!#REF!="","",#REF!&amp;" - "&amp;'Non-Salary'!#REF!)</f>
        <v>#REF!</v>
      </c>
      <c r="AW228" s="393" t="e">
        <f>IF('Non-Salary'!#REF!="","",#REF!&amp;" - "&amp;'Non-Salary'!#REF!)</f>
        <v>#REF!</v>
      </c>
    </row>
    <row r="229" spans="1:50" ht="12.75" customHeight="1" outlineLevel="1">
      <c r="A229" s="360"/>
      <c r="B229" s="361" t="e">
        <f>IF(OR(I229="",I229="HS"),'Non-Salary'!#REF!,Assumptions!#REF!)</f>
        <v>#REF!</v>
      </c>
      <c r="C229" s="19" t="s">
        <v>92</v>
      </c>
      <c r="D229" s="20" t="e">
        <f>Assumptions!#REF!</f>
        <v>#REF!</v>
      </c>
      <c r="E229" s="341"/>
      <c r="F229" s="341">
        <v>2</v>
      </c>
      <c r="G229" s="362" t="s">
        <v>27</v>
      </c>
      <c r="H229" s="866"/>
      <c r="I229" s="318"/>
      <c r="J229" s="82" t="s">
        <v>1555</v>
      </c>
      <c r="K229" s="83"/>
      <c r="L229" s="164"/>
      <c r="M229" s="274"/>
      <c r="N229" s="9"/>
      <c r="O229" s="290"/>
      <c r="P229" s="291"/>
      <c r="Q229" s="291"/>
      <c r="R229" s="291"/>
      <c r="S229" s="291"/>
      <c r="T229" s="398" t="e">
        <f>IF('Non-Salary'!#REF!="","",#REF!&amp;" - "&amp;'Non-Salary'!#REF!)</f>
        <v>#REF!</v>
      </c>
      <c r="U229" s="399" t="e">
        <f>IF('Non-Salary'!#REF!="","",#REF!&amp;" - "&amp;'Non-Salary'!#REF!)</f>
        <v>#REF!</v>
      </c>
      <c r="V229" s="399" t="e">
        <f>IF('Non-Salary'!#REF!="","",#REF!&amp;" - "&amp;'Non-Salary'!#REF!)</f>
        <v>#REF!</v>
      </c>
      <c r="W229" s="399" t="e">
        <f>IF('Non-Salary'!#REF!="","",#REF!&amp;" - "&amp;'Non-Salary'!#REF!)</f>
        <v>#REF!</v>
      </c>
      <c r="X229" s="399" t="e">
        <f>IF('Non-Salary'!#REF!="","",#REF!&amp;" - "&amp;'Non-Salary'!#REF!)</f>
        <v>#REF!</v>
      </c>
      <c r="Y229" s="386" t="e">
        <f>IF('Non-Salary'!#REF!="","",#REF!&amp;" - "&amp;'Non-Salary'!#REF!)</f>
        <v>#REF!</v>
      </c>
      <c r="Z229" s="386" t="e">
        <f>IF('Non-Salary'!#REF!="","",#REF!&amp;" - "&amp;'Non-Salary'!#REF!)</f>
        <v>#REF!</v>
      </c>
      <c r="AA229" s="386" t="e">
        <f>IF('Non-Salary'!#REF!="","",#REF!&amp;" - "&amp;'Non-Salary'!#REF!)</f>
        <v>#REF!</v>
      </c>
      <c r="AB229" s="386" t="e">
        <f>IF('Non-Salary'!#REF!="","",#REF!&amp;" - "&amp;'Non-Salary'!#REF!)</f>
        <v>#REF!</v>
      </c>
      <c r="AC229" s="386" t="e">
        <f>IF('Non-Salary'!#REF!="","",#REF!&amp;" - "&amp;'Non-Salary'!#REF!)</f>
        <v>#REF!</v>
      </c>
      <c r="AD229" s="386" t="e">
        <f>IF('Non-Salary'!#REF!="","",#REF!&amp;" - "&amp;'Non-Salary'!#REF!)</f>
        <v>#REF!</v>
      </c>
      <c r="AE229" s="386" t="e">
        <f>IF('Non-Salary'!#REF!="","",#REF!&amp;" - "&amp;'Non-Salary'!#REF!)</f>
        <v>#REF!</v>
      </c>
      <c r="AF229" s="386" t="e">
        <f>IF('Non-Salary'!#REF!="","",#REF!&amp;" - "&amp;'Non-Salary'!#REF!)</f>
        <v>#REF!</v>
      </c>
      <c r="AG229" s="386" t="e">
        <f>IF('Non-Salary'!#REF!="","",#REF!&amp;" - "&amp;'Non-Salary'!#REF!)</f>
        <v>#REF!</v>
      </c>
      <c r="AH229" s="386" t="e">
        <f>IF('Non-Salary'!#REF!="","",#REF!&amp;" - "&amp;'Non-Salary'!#REF!)</f>
        <v>#REF!</v>
      </c>
      <c r="AI229" s="386" t="e">
        <f>IF('Non-Salary'!#REF!="","",#REF!&amp;" - "&amp;'Non-Salary'!#REF!)</f>
        <v>#REF!</v>
      </c>
      <c r="AJ229" s="386" t="e">
        <f>IF('Non-Salary'!#REF!="","",#REF!&amp;" - "&amp;'Non-Salary'!#REF!)</f>
        <v>#REF!</v>
      </c>
      <c r="AK229" s="386" t="e">
        <f>IF('Non-Salary'!#REF!="","",#REF!&amp;" - "&amp;'Non-Salary'!#REF!)</f>
        <v>#REF!</v>
      </c>
      <c r="AL229" s="399" t="e">
        <f>IF('Non-Salary'!#REF!="","",#REF!&amp;" - "&amp;'Non-Salary'!#REF!)</f>
        <v>#REF!</v>
      </c>
      <c r="AM229" s="399" t="e">
        <f>IF('Non-Salary'!#REF!="","",#REF!&amp;" - "&amp;'Non-Salary'!#REF!)</f>
        <v>#REF!</v>
      </c>
      <c r="AN229" s="386" t="e">
        <f>IF('Non-Salary'!#REF!="","",#REF!&amp;" - "&amp;'Non-Salary'!#REF!)</f>
        <v>#REF!</v>
      </c>
      <c r="AO229" s="386" t="e">
        <f>IF('Non-Salary'!#REF!="","",#REF!&amp;" - "&amp;'Non-Salary'!#REF!)</f>
        <v>#REF!</v>
      </c>
      <c r="AP229" s="386" t="e">
        <f>IF('Non-Salary'!#REF!="","",#REF!&amp;" - "&amp;'Non-Salary'!#REF!)</f>
        <v>#REF!</v>
      </c>
      <c r="AQ229" s="399" t="e">
        <f>IF('Non-Salary'!#REF!="","",#REF!&amp;" - "&amp;'Non-Salary'!#REF!)</f>
        <v>#REF!</v>
      </c>
      <c r="AR229" s="386" t="e">
        <f>IF('Non-Salary'!#REF!="","",#REF!&amp;" - "&amp;'Non-Salary'!#REF!)</f>
        <v>#REF!</v>
      </c>
      <c r="AS229" s="386" t="e">
        <f>IF('Non-Salary'!#REF!="","",#REF!&amp;" - "&amp;'Non-Salary'!#REF!)</f>
        <v>#REF!</v>
      </c>
      <c r="AT229" s="400" t="e">
        <f>IF('Non-Salary'!#REF!="","",#REF!&amp;" - "&amp;'Non-Salary'!#REF!)</f>
        <v>#REF!</v>
      </c>
      <c r="AU229" s="67"/>
      <c r="AV229" s="394" t="e">
        <f>IF('Non-Salary'!#REF!="","",#REF!&amp;" - "&amp;'Non-Salary'!#REF!)</f>
        <v>#REF!</v>
      </c>
      <c r="AW229" s="400" t="e">
        <f>IF('Non-Salary'!#REF!="","",#REF!&amp;" - "&amp;'Non-Salary'!#REF!)</f>
        <v>#REF!</v>
      </c>
    </row>
    <row r="230" spans="1:50" ht="13.5" customHeight="1">
      <c r="A230" s="228"/>
      <c r="B230" s="19" t="e">
        <f>IF(OR(I230="",I230="HS"),'Non-Salary'!#REF!,Assumptions!#REF!)</f>
        <v>#REF!</v>
      </c>
      <c r="C230" s="19" t="s">
        <v>92</v>
      </c>
      <c r="D230" s="20" t="e">
        <f>Assumptions!#REF!</f>
        <v>#REF!</v>
      </c>
      <c r="E230" s="20"/>
      <c r="F230" s="20" t="s">
        <v>94</v>
      </c>
      <c r="G230" s="300" t="s">
        <v>226</v>
      </c>
      <c r="H230" s="866"/>
      <c r="I230" s="317"/>
      <c r="J230" s="342" t="s">
        <v>1544</v>
      </c>
      <c r="K230" s="343"/>
      <c r="L230" s="164"/>
      <c r="M230" s="274"/>
      <c r="N230" s="9"/>
      <c r="O230" s="290"/>
      <c r="P230" s="291"/>
      <c r="Q230" s="291"/>
      <c r="R230" s="291"/>
      <c r="S230" s="291"/>
      <c r="T230" s="398" t="e">
        <f>IF('Non-Salary'!#REF!="","",#REF!&amp;" - "&amp;'Non-Salary'!#REF!)</f>
        <v>#REF!</v>
      </c>
      <c r="U230" s="399" t="e">
        <f>IF('Non-Salary'!#REF!="","",#REF!&amp;" - "&amp;'Non-Salary'!#REF!)</f>
        <v>#REF!</v>
      </c>
      <c r="V230" s="399" t="e">
        <f>IF('Non-Salary'!#REF!="","",#REF!&amp;" - "&amp;'Non-Salary'!#REF!)</f>
        <v>#REF!</v>
      </c>
      <c r="W230" s="399" t="e">
        <f>IF('Non-Salary'!#REF!="","",#REF!&amp;" - "&amp;'Non-Salary'!#REF!)</f>
        <v>#REF!</v>
      </c>
      <c r="X230" s="399" t="e">
        <f>IF('Non-Salary'!#REF!="","",#REF!&amp;" - "&amp;'Non-Salary'!#REF!)</f>
        <v>#REF!</v>
      </c>
      <c r="Y230" s="386" t="e">
        <f>IF('Non-Salary'!#REF!="","",#REF!&amp;" - "&amp;'Non-Salary'!#REF!)</f>
        <v>#REF!</v>
      </c>
      <c r="Z230" s="386" t="e">
        <f>IF('Non-Salary'!#REF!="","",#REF!&amp;" - "&amp;'Non-Salary'!#REF!)</f>
        <v>#REF!</v>
      </c>
      <c r="AA230" s="386" t="e">
        <f>IF('Non-Salary'!#REF!="","",#REF!&amp;" - "&amp;'Non-Salary'!#REF!)</f>
        <v>#REF!</v>
      </c>
      <c r="AB230" s="386" t="e">
        <f>IF('Non-Salary'!#REF!="","",#REF!&amp;" - "&amp;'Non-Salary'!#REF!)</f>
        <v>#REF!</v>
      </c>
      <c r="AC230" s="386" t="e">
        <f>IF('Non-Salary'!#REF!="","",#REF!&amp;" - "&amp;'Non-Salary'!#REF!)</f>
        <v>#REF!</v>
      </c>
      <c r="AD230" s="386" t="e">
        <f>IF('Non-Salary'!#REF!="","",#REF!&amp;" - "&amp;'Non-Salary'!#REF!)</f>
        <v>#REF!</v>
      </c>
      <c r="AE230" s="386" t="e">
        <f>IF('Non-Salary'!#REF!="","",#REF!&amp;" - "&amp;'Non-Salary'!#REF!)</f>
        <v>#REF!</v>
      </c>
      <c r="AF230" s="386" t="e">
        <f>IF('Non-Salary'!#REF!="","",#REF!&amp;" - "&amp;'Non-Salary'!#REF!)</f>
        <v>#REF!</v>
      </c>
      <c r="AG230" s="386" t="e">
        <f>IF('Non-Salary'!#REF!="","",#REF!&amp;" - "&amp;'Non-Salary'!#REF!)</f>
        <v>#REF!</v>
      </c>
      <c r="AH230" s="386" t="e">
        <f>IF('Non-Salary'!#REF!="","",#REF!&amp;" - "&amp;'Non-Salary'!#REF!)</f>
        <v>#REF!</v>
      </c>
      <c r="AI230" s="386" t="e">
        <f>IF('Non-Salary'!#REF!="","",#REF!&amp;" - "&amp;'Non-Salary'!#REF!)</f>
        <v>#REF!</v>
      </c>
      <c r="AJ230" s="386" t="e">
        <f>IF('Non-Salary'!#REF!="","",#REF!&amp;" - "&amp;'Non-Salary'!#REF!)</f>
        <v>#REF!</v>
      </c>
      <c r="AK230" s="386" t="e">
        <f>IF('Non-Salary'!#REF!="","",#REF!&amp;" - "&amp;'Non-Salary'!#REF!)</f>
        <v>#REF!</v>
      </c>
      <c r="AL230" s="399" t="e">
        <f>IF('Non-Salary'!#REF!="","",#REF!&amp;" - "&amp;'Non-Salary'!#REF!)</f>
        <v>#REF!</v>
      </c>
      <c r="AM230" s="399" t="e">
        <f>IF('Non-Salary'!#REF!="","",#REF!&amp;" - "&amp;'Non-Salary'!#REF!)</f>
        <v>#REF!</v>
      </c>
      <c r="AN230" s="386" t="e">
        <f>IF('Non-Salary'!#REF!="","",#REF!&amp;" - "&amp;'Non-Salary'!#REF!)</f>
        <v>#REF!</v>
      </c>
      <c r="AO230" s="386" t="e">
        <f>IF('Non-Salary'!#REF!="","",#REF!&amp;" - "&amp;'Non-Salary'!#REF!)</f>
        <v>#REF!</v>
      </c>
      <c r="AP230" s="386" t="e">
        <f>IF('Non-Salary'!#REF!="","",#REF!&amp;" - "&amp;'Non-Salary'!#REF!)</f>
        <v>#REF!</v>
      </c>
      <c r="AQ230" s="399" t="e">
        <f>IF('Non-Salary'!#REF!="","",#REF!&amp;" - "&amp;'Non-Salary'!#REF!)</f>
        <v>#REF!</v>
      </c>
      <c r="AR230" s="386" t="e">
        <f>IF('Non-Salary'!#REF!="","",#REF!&amp;" - "&amp;'Non-Salary'!#REF!)</f>
        <v>#REF!</v>
      </c>
      <c r="AS230" s="386" t="e">
        <f>IF('Non-Salary'!#REF!="","",#REF!&amp;" - "&amp;'Non-Salary'!#REF!)</f>
        <v>#REF!</v>
      </c>
      <c r="AT230" s="400" t="e">
        <f>IF('Non-Salary'!#REF!="","",#REF!&amp;" - "&amp;'Non-Salary'!#REF!)</f>
        <v>#REF!</v>
      </c>
      <c r="AU230" s="65"/>
      <c r="AV230" s="394" t="e">
        <f>IF('Non-Salary'!#REF!="","",#REF!&amp;" - "&amp;'Non-Salary'!#REF!)</f>
        <v>#REF!</v>
      </c>
      <c r="AW230" s="400" t="e">
        <f>IF('Non-Salary'!#REF!="","",#REF!&amp;" - "&amp;'Non-Salary'!#REF!)</f>
        <v>#REF!</v>
      </c>
    </row>
    <row r="231" spans="1:50" ht="13.5" customHeight="1">
      <c r="A231" s="228"/>
      <c r="B231" s="19" t="e">
        <f>IF(OR(I231="",I231="HS"),'Non-Salary'!#REF!,Assumptions!#REF!)</f>
        <v>#REF!</v>
      </c>
      <c r="C231" s="19" t="s">
        <v>92</v>
      </c>
      <c r="D231" s="20" t="e">
        <f>Assumptions!#REF!</f>
        <v>#REF!</v>
      </c>
      <c r="E231" s="20"/>
      <c r="F231" s="20" t="s">
        <v>66</v>
      </c>
      <c r="G231" s="56" t="s">
        <v>119</v>
      </c>
      <c r="H231" s="866"/>
      <c r="I231" s="317"/>
      <c r="J231" s="82" t="str">
        <f>CONCATENATE("PRO TECH ",IF(ISERROR(VLOOKUP(G231,[3]Object!Query_from_cayprod,2,FALSE)),"",VLOOKUP(G231,[3]Object!Query_from_cayprod,2,FALSE)))</f>
        <v>PRO TECH SALARIES FOR OVERTIME</v>
      </c>
      <c r="K231" s="83"/>
      <c r="L231" s="164"/>
      <c r="M231" s="229"/>
      <c r="N231" s="9"/>
      <c r="O231" s="290"/>
      <c r="P231" s="291"/>
      <c r="Q231" s="291"/>
      <c r="R231" s="291"/>
      <c r="S231" s="291"/>
      <c r="T231" s="384" t="e">
        <f>IF('Non-Salary'!#REF!="","",#REF!&amp;" - "&amp;'Non-Salary'!#REF!)</f>
        <v>#REF!</v>
      </c>
      <c r="U231" s="385" t="e">
        <f>IF('Non-Salary'!#REF!="","",#REF!&amp;" - "&amp;'Non-Salary'!#REF!)</f>
        <v>#REF!</v>
      </c>
      <c r="V231" s="385" t="e">
        <f>IF('Non-Salary'!#REF!="","",#REF!&amp;" - "&amp;'Non-Salary'!#REF!)</f>
        <v>#REF!</v>
      </c>
      <c r="W231" s="386" t="e">
        <f>IF('Non-Salary'!#REF!="","",#REF!&amp;" - "&amp;'Non-Salary'!#REF!)</f>
        <v>#REF!</v>
      </c>
      <c r="X231" s="386" t="e">
        <f>IF('Non-Salary'!#REF!="","",#REF!&amp;" - "&amp;'Non-Salary'!#REF!)</f>
        <v>#REF!</v>
      </c>
      <c r="Y231" s="386" t="e">
        <f>IF('Non-Salary'!#REF!="","",#REF!&amp;" - "&amp;'Non-Salary'!#REF!)</f>
        <v>#REF!</v>
      </c>
      <c r="Z231" s="386" t="e">
        <f>IF('Non-Salary'!#REF!="","",#REF!&amp;" - "&amp;'Non-Salary'!#REF!)</f>
        <v>#REF!</v>
      </c>
      <c r="AA231" s="386" t="e">
        <f>IF('Non-Salary'!#REF!="","",#REF!&amp;" - "&amp;'Non-Salary'!#REF!)</f>
        <v>#REF!</v>
      </c>
      <c r="AB231" s="386" t="e">
        <f>IF('Non-Salary'!#REF!="","",#REF!&amp;" - "&amp;'Non-Salary'!#REF!)</f>
        <v>#REF!</v>
      </c>
      <c r="AC231" s="386" t="e">
        <f>IF('Non-Salary'!#REF!="","",#REF!&amp;" - "&amp;'Non-Salary'!#REF!)</f>
        <v>#REF!</v>
      </c>
      <c r="AD231" s="386" t="e">
        <f>IF('Non-Salary'!#REF!="","",#REF!&amp;" - "&amp;'Non-Salary'!#REF!)</f>
        <v>#REF!</v>
      </c>
      <c r="AE231" s="386" t="e">
        <f>IF('Non-Salary'!#REF!="","",#REF!&amp;" - "&amp;'Non-Salary'!#REF!)</f>
        <v>#REF!</v>
      </c>
      <c r="AF231" s="386" t="e">
        <f>IF('Non-Salary'!#REF!="","",#REF!&amp;" - "&amp;'Non-Salary'!#REF!)</f>
        <v>#REF!</v>
      </c>
      <c r="AG231" s="386" t="e">
        <f>IF('Non-Salary'!#REF!="","",#REF!&amp;" - "&amp;'Non-Salary'!#REF!)</f>
        <v>#REF!</v>
      </c>
      <c r="AH231" s="386" t="e">
        <f>IF('Non-Salary'!#REF!="","",#REF!&amp;" - "&amp;'Non-Salary'!#REF!)</f>
        <v>#REF!</v>
      </c>
      <c r="AI231" s="386" t="e">
        <f>IF('Non-Salary'!#REF!="","",#REF!&amp;" - "&amp;'Non-Salary'!#REF!)</f>
        <v>#REF!</v>
      </c>
      <c r="AJ231" s="386" t="e">
        <f>IF('Non-Salary'!#REF!="","",#REF!&amp;" - "&amp;'Non-Salary'!#REF!)</f>
        <v>#REF!</v>
      </c>
      <c r="AK231" s="386" t="e">
        <f>IF('Non-Salary'!#REF!="","",#REF!&amp;" - "&amp;'Non-Salary'!#REF!)</f>
        <v>#REF!</v>
      </c>
      <c r="AL231" s="385" t="e">
        <f>IF('Non-Salary'!#REF!="","",#REF!&amp;" - "&amp;'Non-Salary'!#REF!)</f>
        <v>#REF!</v>
      </c>
      <c r="AM231" s="385" t="e">
        <f>IF('Non-Salary'!#REF!="","",#REF!&amp;" - "&amp;'Non-Salary'!#REF!)</f>
        <v>#REF!</v>
      </c>
      <c r="AN231" s="386" t="e">
        <f>IF('Non-Salary'!#REF!="","",#REF!&amp;" - "&amp;'Non-Salary'!#REF!)</f>
        <v>#REF!</v>
      </c>
      <c r="AO231" s="386" t="e">
        <f>IF('Non-Salary'!#REF!="","",#REF!&amp;" - "&amp;'Non-Salary'!#REF!)</f>
        <v>#REF!</v>
      </c>
      <c r="AP231" s="386" t="e">
        <f>IF('Non-Salary'!#REF!="","",#REF!&amp;" - "&amp;'Non-Salary'!#REF!)</f>
        <v>#REF!</v>
      </c>
      <c r="AQ231" s="385" t="e">
        <f>IF('Non-Salary'!#REF!="","",#REF!&amp;" - "&amp;'Non-Salary'!#REF!)</f>
        <v>#REF!</v>
      </c>
      <c r="AR231" s="386" t="e">
        <f>IF('Non-Salary'!#REF!="","",#REF!&amp;" - "&amp;'Non-Salary'!#REF!)</f>
        <v>#REF!</v>
      </c>
      <c r="AS231" s="386" t="e">
        <f>IF('Non-Salary'!#REF!="","",#REF!&amp;" - "&amp;'Non-Salary'!#REF!)</f>
        <v>#REF!</v>
      </c>
      <c r="AT231" s="395" t="e">
        <f>IF('Non-Salary'!#REF!="","",#REF!&amp;" - "&amp;'Non-Salary'!#REF!)</f>
        <v>#REF!</v>
      </c>
      <c r="AU231" s="65"/>
      <c r="AV231" s="394" t="e">
        <f>IF('Non-Salary'!#REF!="","",#REF!&amp;" - "&amp;'Non-Salary'!#REF!)</f>
        <v>#REF!</v>
      </c>
      <c r="AW231" s="395" t="e">
        <f>IF('Non-Salary'!#REF!="","",#REF!&amp;" - "&amp;'Non-Salary'!#REF!)</f>
        <v>#REF!</v>
      </c>
    </row>
    <row r="232" spans="1:50">
      <c r="A232" s="228"/>
      <c r="B232" s="19" t="e">
        <f>IF(OR(I232="",I232="HS"),'Non-Salary'!#REF!,Assumptions!#REF!)</f>
        <v>#REF!</v>
      </c>
      <c r="C232" s="19" t="s">
        <v>92</v>
      </c>
      <c r="D232" s="20" t="e">
        <f>Assumptions!#REF!</f>
        <v>#REF!</v>
      </c>
      <c r="E232" s="20"/>
      <c r="F232" s="20" t="s">
        <v>66</v>
      </c>
      <c r="G232" s="56" t="s">
        <v>43</v>
      </c>
      <c r="H232" s="866"/>
      <c r="I232" s="317"/>
      <c r="J232" s="82" t="str">
        <f>CONCATENATE("PRO TECH ",IF(ISERROR(VLOOKUP(G232,[3]Object!Query_from_cayprod,2,FALSE)),"",VLOOKUP(G232,[3]Object!Query_from_cayprod,2,FALSE)))</f>
        <v>PRO TECH ADDITIONAL/EXTRA DUTY PAY/STIP</v>
      </c>
      <c r="K232" s="83"/>
      <c r="L232" s="164"/>
      <c r="M232" s="229"/>
      <c r="N232" s="9"/>
      <c r="O232" s="290"/>
      <c r="P232" s="291"/>
      <c r="Q232" s="291"/>
      <c r="R232" s="291"/>
      <c r="S232" s="291"/>
      <c r="T232" s="384" t="e">
        <f>IF('Non-Salary'!#REF!="","",#REF!&amp;" - "&amp;'Non-Salary'!#REF!)</f>
        <v>#REF!</v>
      </c>
      <c r="U232" s="385" t="e">
        <f>IF('Non-Salary'!#REF!="","",#REF!&amp;" - "&amp;'Non-Salary'!#REF!)</f>
        <v>#REF!</v>
      </c>
      <c r="V232" s="385" t="e">
        <f>IF('Non-Salary'!#REF!="","",#REF!&amp;" - "&amp;'Non-Salary'!#REF!)</f>
        <v>#REF!</v>
      </c>
      <c r="W232" s="386" t="e">
        <f>IF('Non-Salary'!#REF!="","",#REF!&amp;" - "&amp;'Non-Salary'!#REF!)</f>
        <v>#REF!</v>
      </c>
      <c r="X232" s="386" t="e">
        <f>IF('Non-Salary'!#REF!="","",#REF!&amp;" - "&amp;'Non-Salary'!#REF!)</f>
        <v>#REF!</v>
      </c>
      <c r="Y232" s="386" t="e">
        <f>IF('Non-Salary'!#REF!="","",#REF!&amp;" - "&amp;'Non-Salary'!#REF!)</f>
        <v>#REF!</v>
      </c>
      <c r="Z232" s="386" t="e">
        <f>IF('Non-Salary'!#REF!="","",#REF!&amp;" - "&amp;'Non-Salary'!#REF!)</f>
        <v>#REF!</v>
      </c>
      <c r="AA232" s="386" t="e">
        <f>IF('Non-Salary'!#REF!="","",#REF!&amp;" - "&amp;'Non-Salary'!#REF!)</f>
        <v>#REF!</v>
      </c>
      <c r="AB232" s="386" t="e">
        <f>IF('Non-Salary'!#REF!="","",#REF!&amp;" - "&amp;'Non-Salary'!#REF!)</f>
        <v>#REF!</v>
      </c>
      <c r="AC232" s="386" t="e">
        <f>IF('Non-Salary'!#REF!="","",#REF!&amp;" - "&amp;'Non-Salary'!#REF!)</f>
        <v>#REF!</v>
      </c>
      <c r="AD232" s="386" t="e">
        <f>IF('Non-Salary'!#REF!="","",#REF!&amp;" - "&amp;'Non-Salary'!#REF!)</f>
        <v>#REF!</v>
      </c>
      <c r="AE232" s="386" t="e">
        <f>IF('Non-Salary'!#REF!="","",#REF!&amp;" - "&amp;'Non-Salary'!#REF!)</f>
        <v>#REF!</v>
      </c>
      <c r="AF232" s="386" t="e">
        <f>IF('Non-Salary'!#REF!="","",#REF!&amp;" - "&amp;'Non-Salary'!#REF!)</f>
        <v>#REF!</v>
      </c>
      <c r="AG232" s="386" t="e">
        <f>IF('Non-Salary'!#REF!="","",#REF!&amp;" - "&amp;'Non-Salary'!#REF!)</f>
        <v>#REF!</v>
      </c>
      <c r="AH232" s="386" t="e">
        <f>IF('Non-Salary'!#REF!="","",#REF!&amp;" - "&amp;'Non-Salary'!#REF!)</f>
        <v>#REF!</v>
      </c>
      <c r="AI232" s="386" t="e">
        <f>IF('Non-Salary'!#REF!="","",#REF!&amp;" - "&amp;'Non-Salary'!#REF!)</f>
        <v>#REF!</v>
      </c>
      <c r="AJ232" s="386" t="e">
        <f>IF('Non-Salary'!#REF!="","",#REF!&amp;" - "&amp;'Non-Salary'!#REF!)</f>
        <v>#REF!</v>
      </c>
      <c r="AK232" s="386" t="e">
        <f>IF('Non-Salary'!#REF!="","",#REF!&amp;" - "&amp;'Non-Salary'!#REF!)</f>
        <v>#REF!</v>
      </c>
      <c r="AL232" s="385" t="e">
        <f>IF('Non-Salary'!#REF!="","",#REF!&amp;" - "&amp;'Non-Salary'!#REF!)</f>
        <v>#REF!</v>
      </c>
      <c r="AM232" s="385" t="e">
        <f>IF('Non-Salary'!#REF!="","",#REF!&amp;" - "&amp;'Non-Salary'!#REF!)</f>
        <v>#REF!</v>
      </c>
      <c r="AN232" s="386" t="e">
        <f>IF('Non-Salary'!#REF!="","",#REF!&amp;" - "&amp;'Non-Salary'!#REF!)</f>
        <v>#REF!</v>
      </c>
      <c r="AO232" s="386" t="e">
        <f>IF('Non-Salary'!#REF!="","",#REF!&amp;" - "&amp;'Non-Salary'!#REF!)</f>
        <v>#REF!</v>
      </c>
      <c r="AP232" s="386" t="e">
        <f>IF('Non-Salary'!#REF!="","",#REF!&amp;" - "&amp;'Non-Salary'!#REF!)</f>
        <v>#REF!</v>
      </c>
      <c r="AQ232" s="385" t="e">
        <f>IF('Non-Salary'!#REF!="","",#REF!&amp;" - "&amp;'Non-Salary'!#REF!)</f>
        <v>#REF!</v>
      </c>
      <c r="AR232" s="386" t="e">
        <f>IF('Non-Salary'!#REF!="","",#REF!&amp;" - "&amp;'Non-Salary'!#REF!)</f>
        <v>#REF!</v>
      </c>
      <c r="AS232" s="386" t="e">
        <f>IF('Non-Salary'!#REF!="","",#REF!&amp;" - "&amp;'Non-Salary'!#REF!)</f>
        <v>#REF!</v>
      </c>
      <c r="AT232" s="395" t="e">
        <f>IF('Non-Salary'!#REF!="","",#REF!&amp;" - "&amp;'Non-Salary'!#REF!)</f>
        <v>#REF!</v>
      </c>
      <c r="AU232" s="65"/>
      <c r="AV232" s="394" t="e">
        <f>IF('Non-Salary'!#REF!="","",#REF!&amp;" - "&amp;'Non-Salary'!#REF!)</f>
        <v>#REF!</v>
      </c>
      <c r="AW232" s="395" t="e">
        <f>IF('Non-Salary'!#REF!="","",#REF!&amp;" - "&amp;'Non-Salary'!#REF!)</f>
        <v>#REF!</v>
      </c>
    </row>
    <row r="233" spans="1:50">
      <c r="A233" s="228"/>
      <c r="B233" s="19" t="e">
        <f>IF(OR(I233="",I233="HS"),'Non-Salary'!#REF!,Assumptions!#REF!)</f>
        <v>#REF!</v>
      </c>
      <c r="C233" s="19" t="s">
        <v>92</v>
      </c>
      <c r="D233" s="20" t="e">
        <f>Assumptions!#REF!</f>
        <v>#REF!</v>
      </c>
      <c r="E233" s="20"/>
      <c r="F233" s="20" t="s">
        <v>66</v>
      </c>
      <c r="G233" s="300" t="s">
        <v>226</v>
      </c>
      <c r="H233" s="866"/>
      <c r="I233" s="317"/>
      <c r="J233" s="82" t="str">
        <f>CONCATENATE("PRO TECH ",IF(ISERROR(VLOOKUP(G233,[3]Object!Query_from_cayprod,2,FALSE)),"",VLOOKUP(G233,[3]Object!Query_from_cayprod,2,FALSE)))</f>
        <v>PRO TECH EMPLOYEE BENEFITS</v>
      </c>
      <c r="K233" s="83"/>
      <c r="L233" s="164"/>
      <c r="M233" s="229"/>
      <c r="N233" s="9"/>
      <c r="O233" s="290"/>
      <c r="P233" s="291"/>
      <c r="Q233" s="291"/>
      <c r="R233" s="291"/>
      <c r="S233" s="291"/>
      <c r="T233" s="398" t="e">
        <f>IF('Non-Salary'!#REF!="","",#REF!&amp;" - "&amp;'Non-Salary'!#REF!)</f>
        <v>#REF!</v>
      </c>
      <c r="U233" s="399" t="e">
        <f>IF('Non-Salary'!#REF!="","",#REF!&amp;" - "&amp;'Non-Salary'!#REF!)</f>
        <v>#REF!</v>
      </c>
      <c r="V233" s="399" t="e">
        <f>IF('Non-Salary'!#REF!="","",#REF!&amp;" - "&amp;'Non-Salary'!#REF!)</f>
        <v>#REF!</v>
      </c>
      <c r="W233" s="386" t="e">
        <f>IF('Non-Salary'!#REF!="","",#REF!&amp;" - "&amp;'Non-Salary'!#REF!)</f>
        <v>#REF!</v>
      </c>
      <c r="X233" s="386" t="e">
        <f>IF('Non-Salary'!#REF!="","",#REF!&amp;" - "&amp;'Non-Salary'!#REF!)</f>
        <v>#REF!</v>
      </c>
      <c r="Y233" s="386" t="e">
        <f>IF('Non-Salary'!#REF!="","",#REF!&amp;" - "&amp;'Non-Salary'!#REF!)</f>
        <v>#REF!</v>
      </c>
      <c r="Z233" s="386" t="e">
        <f>IF('Non-Salary'!#REF!="","",#REF!&amp;" - "&amp;'Non-Salary'!#REF!)</f>
        <v>#REF!</v>
      </c>
      <c r="AA233" s="386" t="e">
        <f>IF('Non-Salary'!#REF!="","",#REF!&amp;" - "&amp;'Non-Salary'!#REF!)</f>
        <v>#REF!</v>
      </c>
      <c r="AB233" s="386" t="e">
        <f>IF('Non-Salary'!#REF!="","",#REF!&amp;" - "&amp;'Non-Salary'!#REF!)</f>
        <v>#REF!</v>
      </c>
      <c r="AC233" s="386" t="e">
        <f>IF('Non-Salary'!#REF!="","",#REF!&amp;" - "&amp;'Non-Salary'!#REF!)</f>
        <v>#REF!</v>
      </c>
      <c r="AD233" s="386" t="e">
        <f>IF('Non-Salary'!#REF!="","",#REF!&amp;" - "&amp;'Non-Salary'!#REF!)</f>
        <v>#REF!</v>
      </c>
      <c r="AE233" s="386" t="e">
        <f>IF('Non-Salary'!#REF!="","",#REF!&amp;" - "&amp;'Non-Salary'!#REF!)</f>
        <v>#REF!</v>
      </c>
      <c r="AF233" s="386" t="e">
        <f>IF('Non-Salary'!#REF!="","",#REF!&amp;" - "&amp;'Non-Salary'!#REF!)</f>
        <v>#REF!</v>
      </c>
      <c r="AG233" s="386" t="e">
        <f>IF('Non-Salary'!#REF!="","",#REF!&amp;" - "&amp;'Non-Salary'!#REF!)</f>
        <v>#REF!</v>
      </c>
      <c r="AH233" s="386" t="e">
        <f>IF('Non-Salary'!#REF!="","",#REF!&amp;" - "&amp;'Non-Salary'!#REF!)</f>
        <v>#REF!</v>
      </c>
      <c r="AI233" s="386" t="e">
        <f>IF('Non-Salary'!#REF!="","",#REF!&amp;" - "&amp;'Non-Salary'!#REF!)</f>
        <v>#REF!</v>
      </c>
      <c r="AJ233" s="386" t="e">
        <f>IF('Non-Salary'!#REF!="","",#REF!&amp;" - "&amp;'Non-Salary'!#REF!)</f>
        <v>#REF!</v>
      </c>
      <c r="AK233" s="386" t="e">
        <f>IF('Non-Salary'!#REF!="","",#REF!&amp;" - "&amp;'Non-Salary'!#REF!)</f>
        <v>#REF!</v>
      </c>
      <c r="AL233" s="399" t="e">
        <f>IF('Non-Salary'!#REF!="","",#REF!&amp;" - "&amp;'Non-Salary'!#REF!)</f>
        <v>#REF!</v>
      </c>
      <c r="AM233" s="399" t="e">
        <f>IF('Non-Salary'!#REF!="","",#REF!&amp;" - "&amp;'Non-Salary'!#REF!)</f>
        <v>#REF!</v>
      </c>
      <c r="AN233" s="386" t="e">
        <f>IF('Non-Salary'!#REF!="","",#REF!&amp;" - "&amp;'Non-Salary'!#REF!)</f>
        <v>#REF!</v>
      </c>
      <c r="AO233" s="386" t="e">
        <f>IF('Non-Salary'!#REF!="","",#REF!&amp;" - "&amp;'Non-Salary'!#REF!)</f>
        <v>#REF!</v>
      </c>
      <c r="AP233" s="386" t="e">
        <f>IF('Non-Salary'!#REF!="","",#REF!&amp;" - "&amp;'Non-Salary'!#REF!)</f>
        <v>#REF!</v>
      </c>
      <c r="AQ233" s="399" t="e">
        <f>IF('Non-Salary'!#REF!="","",#REF!&amp;" - "&amp;'Non-Salary'!#REF!)</f>
        <v>#REF!</v>
      </c>
      <c r="AR233" s="386" t="e">
        <f>IF('Non-Salary'!#REF!="","",#REF!&amp;" - "&amp;'Non-Salary'!#REF!)</f>
        <v>#REF!</v>
      </c>
      <c r="AS233" s="386" t="e">
        <f>IF('Non-Salary'!#REF!="","",#REF!&amp;" - "&amp;'Non-Salary'!#REF!)</f>
        <v>#REF!</v>
      </c>
      <c r="AT233" s="400" t="e">
        <f>IF('Non-Salary'!#REF!="","",#REF!&amp;" - "&amp;'Non-Salary'!#REF!)</f>
        <v>#REF!</v>
      </c>
      <c r="AU233" s="65"/>
      <c r="AV233" s="394" t="e">
        <f>IF('Non-Salary'!#REF!="","",#REF!&amp;" - "&amp;'Non-Salary'!#REF!)</f>
        <v>#REF!</v>
      </c>
      <c r="AW233" s="400" t="e">
        <f>IF('Non-Salary'!#REF!="","",#REF!&amp;" - "&amp;'Non-Salary'!#REF!)</f>
        <v>#REF!</v>
      </c>
    </row>
    <row r="234" spans="1:50">
      <c r="A234" s="228"/>
      <c r="B234" s="19" t="e">
        <f>IF(OR(I234="",I234="HS"),'Non-Salary'!#REF!,Assumptions!#REF!)</f>
        <v>#REF!</v>
      </c>
      <c r="C234" s="19" t="s">
        <v>92</v>
      </c>
      <c r="D234" s="20" t="e">
        <f>Assumptions!#REF!</f>
        <v>#REF!</v>
      </c>
      <c r="E234" s="20"/>
      <c r="F234" s="20" t="s">
        <v>17</v>
      </c>
      <c r="G234" s="56" t="s">
        <v>119</v>
      </c>
      <c r="H234" s="866"/>
      <c r="I234" s="317"/>
      <c r="J234" s="82" t="str">
        <f>CONCATENATE("PARA ",IF(ISERROR(VLOOKUP(G234,[3]Object!Query_from_cayprod,2,FALSE)),"",VLOOKUP(G234,[3]Object!Query_from_cayprod,2,FALSE)))</f>
        <v>PARA SALARIES FOR OVERTIME</v>
      </c>
      <c r="K234" s="83"/>
      <c r="L234" s="164"/>
      <c r="M234" s="229"/>
      <c r="N234" s="9"/>
      <c r="O234" s="290"/>
      <c r="P234" s="291"/>
      <c r="Q234" s="291"/>
      <c r="R234" s="291"/>
      <c r="S234" s="291"/>
      <c r="T234" s="384" t="e">
        <f>IF('Non-Salary'!#REF!="","",#REF!&amp;" - "&amp;'Non-Salary'!#REF!)</f>
        <v>#REF!</v>
      </c>
      <c r="U234" s="385" t="e">
        <f>IF('Non-Salary'!#REF!="","",#REF!&amp;" - "&amp;'Non-Salary'!#REF!)</f>
        <v>#REF!</v>
      </c>
      <c r="V234" s="385" t="e">
        <f>IF('Non-Salary'!#REF!="","",#REF!&amp;" - "&amp;'Non-Salary'!#REF!)</f>
        <v>#REF!</v>
      </c>
      <c r="W234" s="385" t="e">
        <f>IF('Non-Salary'!#REF!="","",#REF!&amp;" - "&amp;'Non-Salary'!#REF!)</f>
        <v>#REF!</v>
      </c>
      <c r="X234" s="386" t="e">
        <f>IF('Non-Salary'!#REF!="","",#REF!&amp;" - "&amp;'Non-Salary'!#REF!)</f>
        <v>#REF!</v>
      </c>
      <c r="Y234" s="386" t="e">
        <f>IF('Non-Salary'!#REF!="","",#REF!&amp;" - "&amp;'Non-Salary'!#REF!)</f>
        <v>#REF!</v>
      </c>
      <c r="Z234" s="386" t="e">
        <f>IF('Non-Salary'!#REF!="","",#REF!&amp;" - "&amp;'Non-Salary'!#REF!)</f>
        <v>#REF!</v>
      </c>
      <c r="AA234" s="386" t="e">
        <f>IF('Non-Salary'!#REF!="","",#REF!&amp;" - "&amp;'Non-Salary'!#REF!)</f>
        <v>#REF!</v>
      </c>
      <c r="AB234" s="386" t="e">
        <f>IF('Non-Salary'!#REF!="","",#REF!&amp;" - "&amp;'Non-Salary'!#REF!)</f>
        <v>#REF!</v>
      </c>
      <c r="AC234" s="386" t="e">
        <f>IF('Non-Salary'!#REF!="","",#REF!&amp;" - "&amp;'Non-Salary'!#REF!)</f>
        <v>#REF!</v>
      </c>
      <c r="AD234" s="386" t="e">
        <f>IF('Non-Salary'!#REF!="","",#REF!&amp;" - "&amp;'Non-Salary'!#REF!)</f>
        <v>#REF!</v>
      </c>
      <c r="AE234" s="386" t="e">
        <f>IF('Non-Salary'!#REF!="","",#REF!&amp;" - "&amp;'Non-Salary'!#REF!)</f>
        <v>#REF!</v>
      </c>
      <c r="AF234" s="386" t="e">
        <f>IF('Non-Salary'!#REF!="","",#REF!&amp;" - "&amp;'Non-Salary'!#REF!)</f>
        <v>#REF!</v>
      </c>
      <c r="AG234" s="386" t="e">
        <f>IF('Non-Salary'!#REF!="","",#REF!&amp;" - "&amp;'Non-Salary'!#REF!)</f>
        <v>#REF!</v>
      </c>
      <c r="AH234" s="386" t="e">
        <f>IF('Non-Salary'!#REF!="","",#REF!&amp;" - "&amp;'Non-Salary'!#REF!)</f>
        <v>#REF!</v>
      </c>
      <c r="AI234" s="386" t="e">
        <f>IF('Non-Salary'!#REF!="","",#REF!&amp;" - "&amp;'Non-Salary'!#REF!)</f>
        <v>#REF!</v>
      </c>
      <c r="AJ234" s="386" t="e">
        <f>IF('Non-Salary'!#REF!="","",#REF!&amp;" - "&amp;'Non-Salary'!#REF!)</f>
        <v>#REF!</v>
      </c>
      <c r="AK234" s="386" t="e">
        <f>IF('Non-Salary'!#REF!="","",#REF!&amp;" - "&amp;'Non-Salary'!#REF!)</f>
        <v>#REF!</v>
      </c>
      <c r="AL234" s="385" t="e">
        <f>IF('Non-Salary'!#REF!="","",#REF!&amp;" - "&amp;'Non-Salary'!#REF!)</f>
        <v>#REF!</v>
      </c>
      <c r="AM234" s="386" t="e">
        <f>IF('Non-Salary'!#REF!="","",#REF!&amp;" - "&amp;'Non-Salary'!#REF!)</f>
        <v>#REF!</v>
      </c>
      <c r="AN234" s="386" t="e">
        <f>IF('Non-Salary'!#REF!="","",#REF!&amp;" - "&amp;'Non-Salary'!#REF!)</f>
        <v>#REF!</v>
      </c>
      <c r="AO234" s="386" t="e">
        <f>IF('Non-Salary'!#REF!="","",#REF!&amp;" - "&amp;'Non-Salary'!#REF!)</f>
        <v>#REF!</v>
      </c>
      <c r="AP234" s="386" t="e">
        <f>IF('Non-Salary'!#REF!="","",#REF!&amp;" - "&amp;'Non-Salary'!#REF!)</f>
        <v>#REF!</v>
      </c>
      <c r="AQ234" s="385" t="e">
        <f>IF('Non-Salary'!#REF!="","",#REF!&amp;" - "&amp;'Non-Salary'!#REF!)</f>
        <v>#REF!</v>
      </c>
      <c r="AR234" s="386" t="e">
        <f>IF('Non-Salary'!#REF!="","",#REF!&amp;" - "&amp;'Non-Salary'!#REF!)</f>
        <v>#REF!</v>
      </c>
      <c r="AS234" s="386" t="e">
        <f>IF('Non-Salary'!#REF!="","",#REF!&amp;" - "&amp;'Non-Salary'!#REF!)</f>
        <v>#REF!</v>
      </c>
      <c r="AT234" s="395" t="e">
        <f>IF('Non-Salary'!#REF!="","",#REF!&amp;" - "&amp;'Non-Salary'!#REF!)</f>
        <v>#REF!</v>
      </c>
      <c r="AU234" s="65"/>
      <c r="AV234" s="394" t="e">
        <f>IF('Non-Salary'!#REF!="","",#REF!&amp;" - "&amp;'Non-Salary'!#REF!)</f>
        <v>#REF!</v>
      </c>
      <c r="AW234" s="395" t="e">
        <f>IF('Non-Salary'!#REF!="","",#REF!&amp;" - "&amp;'Non-Salary'!#REF!)</f>
        <v>#REF!</v>
      </c>
    </row>
    <row r="235" spans="1:50">
      <c r="A235" s="228"/>
      <c r="B235" s="19" t="e">
        <f>IF(OR(I235="",I235="HS"),'Non-Salary'!#REF!,Assumptions!#REF!)</f>
        <v>#REF!</v>
      </c>
      <c r="C235" s="19" t="s">
        <v>92</v>
      </c>
      <c r="D235" s="20" t="e">
        <f>Assumptions!#REF!</f>
        <v>#REF!</v>
      </c>
      <c r="E235" s="20"/>
      <c r="F235" s="20" t="s">
        <v>17</v>
      </c>
      <c r="G235" s="56" t="s">
        <v>43</v>
      </c>
      <c r="H235" s="866"/>
      <c r="I235" s="317"/>
      <c r="J235" s="82" t="str">
        <f>CONCATENATE("PARA ",IF(ISERROR(VLOOKUP(G235,[3]Object!Query_from_cayprod,2,FALSE)),"",VLOOKUP(G235,[3]Object!Query_from_cayprod,2,FALSE)))</f>
        <v>PARA ADDITIONAL/EXTRA DUTY PAY/STIP</v>
      </c>
      <c r="K235" s="83"/>
      <c r="L235" s="164"/>
      <c r="M235" s="229"/>
      <c r="N235" s="9"/>
      <c r="O235" s="290"/>
      <c r="P235" s="291"/>
      <c r="Q235" s="291"/>
      <c r="R235" s="291"/>
      <c r="S235" s="291"/>
      <c r="T235" s="384" t="e">
        <f>IF('Non-Salary'!#REF!="","",#REF!&amp;" - "&amp;'Non-Salary'!#REF!)</f>
        <v>#REF!</v>
      </c>
      <c r="U235" s="385" t="e">
        <f>IF('Non-Salary'!#REF!="","",#REF!&amp;" - "&amp;'Non-Salary'!#REF!)</f>
        <v>#REF!</v>
      </c>
      <c r="V235" s="385" t="e">
        <f>IF('Non-Salary'!#REF!="","",#REF!&amp;" - "&amp;'Non-Salary'!#REF!)</f>
        <v>#REF!</v>
      </c>
      <c r="W235" s="385" t="e">
        <f>IF('Non-Salary'!#REF!="","",#REF!&amp;" - "&amp;'Non-Salary'!#REF!)</f>
        <v>#REF!</v>
      </c>
      <c r="X235" s="386" t="e">
        <f>IF('Non-Salary'!#REF!="","",#REF!&amp;" - "&amp;'Non-Salary'!#REF!)</f>
        <v>#REF!</v>
      </c>
      <c r="Y235" s="386" t="e">
        <f>IF('Non-Salary'!#REF!="","",#REF!&amp;" - "&amp;'Non-Salary'!#REF!)</f>
        <v>#REF!</v>
      </c>
      <c r="Z235" s="386" t="e">
        <f>IF('Non-Salary'!#REF!="","",#REF!&amp;" - "&amp;'Non-Salary'!#REF!)</f>
        <v>#REF!</v>
      </c>
      <c r="AA235" s="386" t="e">
        <f>IF('Non-Salary'!#REF!="","",#REF!&amp;" - "&amp;'Non-Salary'!#REF!)</f>
        <v>#REF!</v>
      </c>
      <c r="AB235" s="386" t="e">
        <f>IF('Non-Salary'!#REF!="","",#REF!&amp;" - "&amp;'Non-Salary'!#REF!)</f>
        <v>#REF!</v>
      </c>
      <c r="AC235" s="386" t="e">
        <f>IF('Non-Salary'!#REF!="","",#REF!&amp;" - "&amp;'Non-Salary'!#REF!)</f>
        <v>#REF!</v>
      </c>
      <c r="AD235" s="386" t="e">
        <f>IF('Non-Salary'!#REF!="","",#REF!&amp;" - "&amp;'Non-Salary'!#REF!)</f>
        <v>#REF!</v>
      </c>
      <c r="AE235" s="386" t="e">
        <f>IF('Non-Salary'!#REF!="","",#REF!&amp;" - "&amp;'Non-Salary'!#REF!)</f>
        <v>#REF!</v>
      </c>
      <c r="AF235" s="386" t="e">
        <f>IF('Non-Salary'!#REF!="","",#REF!&amp;" - "&amp;'Non-Salary'!#REF!)</f>
        <v>#REF!</v>
      </c>
      <c r="AG235" s="386" t="e">
        <f>IF('Non-Salary'!#REF!="","",#REF!&amp;" - "&amp;'Non-Salary'!#REF!)</f>
        <v>#REF!</v>
      </c>
      <c r="AH235" s="386" t="e">
        <f>IF('Non-Salary'!#REF!="","",#REF!&amp;" - "&amp;'Non-Salary'!#REF!)</f>
        <v>#REF!</v>
      </c>
      <c r="AI235" s="386" t="e">
        <f>IF('Non-Salary'!#REF!="","",#REF!&amp;" - "&amp;'Non-Salary'!#REF!)</f>
        <v>#REF!</v>
      </c>
      <c r="AJ235" s="386" t="e">
        <f>IF('Non-Salary'!#REF!="","",#REF!&amp;" - "&amp;'Non-Salary'!#REF!)</f>
        <v>#REF!</v>
      </c>
      <c r="AK235" s="386" t="e">
        <f>IF('Non-Salary'!#REF!="","",#REF!&amp;" - "&amp;'Non-Salary'!#REF!)</f>
        <v>#REF!</v>
      </c>
      <c r="AL235" s="385" t="e">
        <f>IF('Non-Salary'!#REF!="","",#REF!&amp;" - "&amp;'Non-Salary'!#REF!)</f>
        <v>#REF!</v>
      </c>
      <c r="AM235" s="386" t="e">
        <f>IF('Non-Salary'!#REF!="","",#REF!&amp;" - "&amp;'Non-Salary'!#REF!)</f>
        <v>#REF!</v>
      </c>
      <c r="AN235" s="386" t="e">
        <f>IF('Non-Salary'!#REF!="","",#REF!&amp;" - "&amp;'Non-Salary'!#REF!)</f>
        <v>#REF!</v>
      </c>
      <c r="AO235" s="386" t="e">
        <f>IF('Non-Salary'!#REF!="","",#REF!&amp;" - "&amp;'Non-Salary'!#REF!)</f>
        <v>#REF!</v>
      </c>
      <c r="AP235" s="386" t="e">
        <f>IF('Non-Salary'!#REF!="","",#REF!&amp;" - "&amp;'Non-Salary'!#REF!)</f>
        <v>#REF!</v>
      </c>
      <c r="AQ235" s="385" t="e">
        <f>IF('Non-Salary'!#REF!="","",#REF!&amp;" - "&amp;'Non-Salary'!#REF!)</f>
        <v>#REF!</v>
      </c>
      <c r="AR235" s="386" t="e">
        <f>IF('Non-Salary'!#REF!="","",#REF!&amp;" - "&amp;'Non-Salary'!#REF!)</f>
        <v>#REF!</v>
      </c>
      <c r="AS235" s="386" t="e">
        <f>IF('Non-Salary'!#REF!="","",#REF!&amp;" - "&amp;'Non-Salary'!#REF!)</f>
        <v>#REF!</v>
      </c>
      <c r="AT235" s="395" t="e">
        <f>IF('Non-Salary'!#REF!="","",#REF!&amp;" - "&amp;'Non-Salary'!#REF!)</f>
        <v>#REF!</v>
      </c>
      <c r="AU235" s="65"/>
      <c r="AV235" s="394" t="e">
        <f>IF('Non-Salary'!#REF!="","",#REF!&amp;" - "&amp;'Non-Salary'!#REF!)</f>
        <v>#REF!</v>
      </c>
      <c r="AW235" s="395" t="e">
        <f>IF('Non-Salary'!#REF!="","",#REF!&amp;" - "&amp;'Non-Salary'!#REF!)</f>
        <v>#REF!</v>
      </c>
    </row>
    <row r="236" spans="1:50">
      <c r="A236" s="228"/>
      <c r="B236" s="19" t="e">
        <f>IF(OR(I236="",I236="HS"),'Non-Salary'!#REF!,Assumptions!#REF!)</f>
        <v>#REF!</v>
      </c>
      <c r="C236" s="19" t="s">
        <v>92</v>
      </c>
      <c r="D236" s="20" t="e">
        <f>Assumptions!#REF!</f>
        <v>#REF!</v>
      </c>
      <c r="E236" s="20"/>
      <c r="F236" s="20" t="s">
        <v>17</v>
      </c>
      <c r="G236" s="300" t="s">
        <v>226</v>
      </c>
      <c r="H236" s="866"/>
      <c r="I236" s="317"/>
      <c r="J236" s="82" t="str">
        <f>CONCATENATE("PARA ",IF(ISERROR(VLOOKUP(G236,[3]Object!Query_from_cayprod,2,FALSE)),"",VLOOKUP(G236,[3]Object!Query_from_cayprod,2,FALSE)))</f>
        <v>PARA EMPLOYEE BENEFITS</v>
      </c>
      <c r="K236" s="83"/>
      <c r="L236" s="164"/>
      <c r="M236" s="229"/>
      <c r="N236" s="9"/>
      <c r="O236" s="290"/>
      <c r="P236" s="291"/>
      <c r="Q236" s="291"/>
      <c r="R236" s="291"/>
      <c r="S236" s="291"/>
      <c r="T236" s="398" t="e">
        <f>IF('Non-Salary'!#REF!="","",#REF!&amp;" - "&amp;'Non-Salary'!#REF!)</f>
        <v>#REF!</v>
      </c>
      <c r="U236" s="399" t="e">
        <f>IF('Non-Salary'!#REF!="","",#REF!&amp;" - "&amp;'Non-Salary'!#REF!)</f>
        <v>#REF!</v>
      </c>
      <c r="V236" s="399" t="e">
        <f>IF('Non-Salary'!#REF!="","",#REF!&amp;" - "&amp;'Non-Salary'!#REF!)</f>
        <v>#REF!</v>
      </c>
      <c r="W236" s="399" t="e">
        <f>IF('Non-Salary'!#REF!="","",#REF!&amp;" - "&amp;'Non-Salary'!#REF!)</f>
        <v>#REF!</v>
      </c>
      <c r="X236" s="386" t="e">
        <f>IF('Non-Salary'!#REF!="","",#REF!&amp;" - "&amp;'Non-Salary'!#REF!)</f>
        <v>#REF!</v>
      </c>
      <c r="Y236" s="386" t="e">
        <f>IF('Non-Salary'!#REF!="","",#REF!&amp;" - "&amp;'Non-Salary'!#REF!)</f>
        <v>#REF!</v>
      </c>
      <c r="Z236" s="386" t="e">
        <f>IF('Non-Salary'!#REF!="","",#REF!&amp;" - "&amp;'Non-Salary'!#REF!)</f>
        <v>#REF!</v>
      </c>
      <c r="AA236" s="386" t="e">
        <f>IF('Non-Salary'!#REF!="","",#REF!&amp;" - "&amp;'Non-Salary'!#REF!)</f>
        <v>#REF!</v>
      </c>
      <c r="AB236" s="386" t="e">
        <f>IF('Non-Salary'!#REF!="","",#REF!&amp;" - "&amp;'Non-Salary'!#REF!)</f>
        <v>#REF!</v>
      </c>
      <c r="AC236" s="386" t="e">
        <f>IF('Non-Salary'!#REF!="","",#REF!&amp;" - "&amp;'Non-Salary'!#REF!)</f>
        <v>#REF!</v>
      </c>
      <c r="AD236" s="386" t="e">
        <f>IF('Non-Salary'!#REF!="","",#REF!&amp;" - "&amp;'Non-Salary'!#REF!)</f>
        <v>#REF!</v>
      </c>
      <c r="AE236" s="386" t="e">
        <f>IF('Non-Salary'!#REF!="","",#REF!&amp;" - "&amp;'Non-Salary'!#REF!)</f>
        <v>#REF!</v>
      </c>
      <c r="AF236" s="386" t="e">
        <f>IF('Non-Salary'!#REF!="","",#REF!&amp;" - "&amp;'Non-Salary'!#REF!)</f>
        <v>#REF!</v>
      </c>
      <c r="AG236" s="386" t="e">
        <f>IF('Non-Salary'!#REF!="","",#REF!&amp;" - "&amp;'Non-Salary'!#REF!)</f>
        <v>#REF!</v>
      </c>
      <c r="AH236" s="386" t="e">
        <f>IF('Non-Salary'!#REF!="","",#REF!&amp;" - "&amp;'Non-Salary'!#REF!)</f>
        <v>#REF!</v>
      </c>
      <c r="AI236" s="386" t="e">
        <f>IF('Non-Salary'!#REF!="","",#REF!&amp;" - "&amp;'Non-Salary'!#REF!)</f>
        <v>#REF!</v>
      </c>
      <c r="AJ236" s="386" t="e">
        <f>IF('Non-Salary'!#REF!="","",#REF!&amp;" - "&amp;'Non-Salary'!#REF!)</f>
        <v>#REF!</v>
      </c>
      <c r="AK236" s="386" t="e">
        <f>IF('Non-Salary'!#REF!="","",#REF!&amp;" - "&amp;'Non-Salary'!#REF!)</f>
        <v>#REF!</v>
      </c>
      <c r="AL236" s="399" t="e">
        <f>IF('Non-Salary'!#REF!="","",#REF!&amp;" - "&amp;'Non-Salary'!#REF!)</f>
        <v>#REF!</v>
      </c>
      <c r="AM236" s="386" t="e">
        <f>IF('Non-Salary'!#REF!="","",#REF!&amp;" - "&amp;'Non-Salary'!#REF!)</f>
        <v>#REF!</v>
      </c>
      <c r="AN236" s="386" t="e">
        <f>IF('Non-Salary'!#REF!="","",#REF!&amp;" - "&amp;'Non-Salary'!#REF!)</f>
        <v>#REF!</v>
      </c>
      <c r="AO236" s="386" t="e">
        <f>IF('Non-Salary'!#REF!="","",#REF!&amp;" - "&amp;'Non-Salary'!#REF!)</f>
        <v>#REF!</v>
      </c>
      <c r="AP236" s="386" t="e">
        <f>IF('Non-Salary'!#REF!="","",#REF!&amp;" - "&amp;'Non-Salary'!#REF!)</f>
        <v>#REF!</v>
      </c>
      <c r="AQ236" s="399" t="e">
        <f>IF('Non-Salary'!#REF!="","",#REF!&amp;" - "&amp;'Non-Salary'!#REF!)</f>
        <v>#REF!</v>
      </c>
      <c r="AR236" s="386" t="e">
        <f>IF('Non-Salary'!#REF!="","",#REF!&amp;" - "&amp;'Non-Salary'!#REF!)</f>
        <v>#REF!</v>
      </c>
      <c r="AS236" s="386" t="e">
        <f>IF('Non-Salary'!#REF!="","",#REF!&amp;" - "&amp;'Non-Salary'!#REF!)</f>
        <v>#REF!</v>
      </c>
      <c r="AT236" s="400" t="e">
        <f>IF('Non-Salary'!#REF!="","",#REF!&amp;" - "&amp;'Non-Salary'!#REF!)</f>
        <v>#REF!</v>
      </c>
      <c r="AU236" s="65"/>
      <c r="AV236" s="394" t="e">
        <f>IF('Non-Salary'!#REF!="","",#REF!&amp;" - "&amp;'Non-Salary'!#REF!)</f>
        <v>#REF!</v>
      </c>
      <c r="AW236" s="400" t="e">
        <f>IF('Non-Salary'!#REF!="","",#REF!&amp;" - "&amp;'Non-Salary'!#REF!)</f>
        <v>#REF!</v>
      </c>
    </row>
    <row r="237" spans="1:50">
      <c r="A237" s="228"/>
      <c r="B237" s="19" t="e">
        <f>IF(OR(I237="",I237="HS"),'Non-Salary'!#REF!,Assumptions!#REF!)</f>
        <v>#REF!</v>
      </c>
      <c r="C237" s="19" t="s">
        <v>18</v>
      </c>
      <c r="D237" s="20" t="s">
        <v>19</v>
      </c>
      <c r="E237" s="20"/>
      <c r="F237" s="20" t="s">
        <v>21</v>
      </c>
      <c r="G237" s="56" t="s">
        <v>119</v>
      </c>
      <c r="H237" s="866"/>
      <c r="I237" s="317"/>
      <c r="J237" s="82" t="str">
        <f>CONCATENATE("CLERICAL ",IF(ISERROR(VLOOKUP(G237,[3]Object!Query_from_cayprod,2,FALSE)),"",VLOOKUP(G237,[3]Object!Query_from_cayprod,2,FALSE)))</f>
        <v>CLERICAL SALARIES FOR OVERTIME</v>
      </c>
      <c r="K237" s="83"/>
      <c r="L237" s="164"/>
      <c r="M237" s="229"/>
      <c r="N237" s="9"/>
      <c r="O237" s="290"/>
      <c r="P237" s="291"/>
      <c r="Q237" s="291"/>
      <c r="R237" s="291"/>
      <c r="S237" s="291"/>
      <c r="T237" s="384" t="e">
        <f>IF('Non-Salary'!#REF!="","",#REF!&amp;" - "&amp;'Non-Salary'!#REF!)</f>
        <v>#REF!</v>
      </c>
      <c r="U237" s="385" t="e">
        <f>IF('Non-Salary'!#REF!="","",#REF!&amp;" - "&amp;'Non-Salary'!#REF!)</f>
        <v>#REF!</v>
      </c>
      <c r="V237" s="385" t="e">
        <f>IF('Non-Salary'!#REF!="","",#REF!&amp;" - "&amp;'Non-Salary'!#REF!)</f>
        <v>#REF!</v>
      </c>
      <c r="W237" s="386" t="e">
        <f>IF('Non-Salary'!#REF!="","",#REF!&amp;" - "&amp;'Non-Salary'!#REF!)</f>
        <v>#REF!</v>
      </c>
      <c r="X237" s="386" t="e">
        <f>IF('Non-Salary'!#REF!="","",#REF!&amp;" - "&amp;'Non-Salary'!#REF!)</f>
        <v>#REF!</v>
      </c>
      <c r="Y237" s="386" t="e">
        <f>IF('Non-Salary'!#REF!="","",#REF!&amp;" - "&amp;'Non-Salary'!#REF!)</f>
        <v>#REF!</v>
      </c>
      <c r="Z237" s="386" t="e">
        <f>IF('Non-Salary'!#REF!="","",#REF!&amp;" - "&amp;'Non-Salary'!#REF!)</f>
        <v>#REF!</v>
      </c>
      <c r="AA237" s="386" t="e">
        <f>IF('Non-Salary'!#REF!="","",#REF!&amp;" - "&amp;'Non-Salary'!#REF!)</f>
        <v>#REF!</v>
      </c>
      <c r="AB237" s="386" t="e">
        <f>IF('Non-Salary'!#REF!="","",#REF!&amp;" - "&amp;'Non-Salary'!#REF!)</f>
        <v>#REF!</v>
      </c>
      <c r="AC237" s="386" t="e">
        <f>IF('Non-Salary'!#REF!="","",#REF!&amp;" - "&amp;'Non-Salary'!#REF!)</f>
        <v>#REF!</v>
      </c>
      <c r="AD237" s="386" t="e">
        <f>IF('Non-Salary'!#REF!="","",#REF!&amp;" - "&amp;'Non-Salary'!#REF!)</f>
        <v>#REF!</v>
      </c>
      <c r="AE237" s="386" t="e">
        <f>IF('Non-Salary'!#REF!="","",#REF!&amp;" - "&amp;'Non-Salary'!#REF!)</f>
        <v>#REF!</v>
      </c>
      <c r="AF237" s="386" t="e">
        <f>IF('Non-Salary'!#REF!="","",#REF!&amp;" - "&amp;'Non-Salary'!#REF!)</f>
        <v>#REF!</v>
      </c>
      <c r="AG237" s="386" t="e">
        <f>IF('Non-Salary'!#REF!="","",#REF!&amp;" - "&amp;'Non-Salary'!#REF!)</f>
        <v>#REF!</v>
      </c>
      <c r="AH237" s="386" t="e">
        <f>IF('Non-Salary'!#REF!="","",#REF!&amp;" - "&amp;'Non-Salary'!#REF!)</f>
        <v>#REF!</v>
      </c>
      <c r="AI237" s="386" t="e">
        <f>IF('Non-Salary'!#REF!="","",#REF!&amp;" - "&amp;'Non-Salary'!#REF!)</f>
        <v>#REF!</v>
      </c>
      <c r="AJ237" s="386" t="e">
        <f>IF('Non-Salary'!#REF!="","",#REF!&amp;" - "&amp;'Non-Salary'!#REF!)</f>
        <v>#REF!</v>
      </c>
      <c r="AK237" s="386" t="e">
        <f>IF('Non-Salary'!#REF!="","",#REF!&amp;" - "&amp;'Non-Salary'!#REF!)</f>
        <v>#REF!</v>
      </c>
      <c r="AL237" s="385" t="e">
        <f>IF('Non-Salary'!#REF!="","",#REF!&amp;" - "&amp;'Non-Salary'!#REF!)</f>
        <v>#REF!</v>
      </c>
      <c r="AM237" s="386" t="e">
        <f>IF('Non-Salary'!#REF!="","",#REF!&amp;" - "&amp;'Non-Salary'!#REF!)</f>
        <v>#REF!</v>
      </c>
      <c r="AN237" s="386" t="e">
        <f>IF('Non-Salary'!#REF!="","",#REF!&amp;" - "&amp;'Non-Salary'!#REF!)</f>
        <v>#REF!</v>
      </c>
      <c r="AO237" s="386" t="e">
        <f>IF('Non-Salary'!#REF!="","",#REF!&amp;" - "&amp;'Non-Salary'!#REF!)</f>
        <v>#REF!</v>
      </c>
      <c r="AP237" s="386" t="e">
        <f>IF('Non-Salary'!#REF!="","",#REF!&amp;" - "&amp;'Non-Salary'!#REF!)</f>
        <v>#REF!</v>
      </c>
      <c r="AQ237" s="385" t="e">
        <f>IF('Non-Salary'!#REF!="","",#REF!&amp;" - "&amp;'Non-Salary'!#REF!)</f>
        <v>#REF!</v>
      </c>
      <c r="AR237" s="386" t="e">
        <f>IF('Non-Salary'!#REF!="","",#REF!&amp;" - "&amp;'Non-Salary'!#REF!)</f>
        <v>#REF!</v>
      </c>
      <c r="AS237" s="386" t="e">
        <f>IF('Non-Salary'!#REF!="","",#REF!&amp;" - "&amp;'Non-Salary'!#REF!)</f>
        <v>#REF!</v>
      </c>
      <c r="AT237" s="395" t="e">
        <f>IF('Non-Salary'!#REF!="","",#REF!&amp;" - "&amp;'Non-Salary'!#REF!)</f>
        <v>#REF!</v>
      </c>
      <c r="AU237" s="65"/>
      <c r="AV237" s="394" t="e">
        <f>IF('Non-Salary'!#REF!="","",#REF!&amp;" - "&amp;'Non-Salary'!#REF!)</f>
        <v>#REF!</v>
      </c>
      <c r="AW237" s="395" t="e">
        <f>IF('Non-Salary'!#REF!="","",#REF!&amp;" - "&amp;'Non-Salary'!#REF!)</f>
        <v>#REF!</v>
      </c>
    </row>
    <row r="238" spans="1:50">
      <c r="A238" s="228"/>
      <c r="B238" s="19" t="e">
        <f>IF(OR(I238="",I238="HS"),'Non-Salary'!#REF!,Assumptions!#REF!)</f>
        <v>#REF!</v>
      </c>
      <c r="C238" s="19" t="s">
        <v>18</v>
      </c>
      <c r="D238" s="20" t="s">
        <v>19</v>
      </c>
      <c r="E238" s="20"/>
      <c r="F238" s="20" t="s">
        <v>21</v>
      </c>
      <c r="G238" s="56" t="s">
        <v>43</v>
      </c>
      <c r="H238" s="866"/>
      <c r="I238" s="317"/>
      <c r="J238" s="82" t="str">
        <f>CONCATENATE("CLERICAL ",IF(ISERROR(VLOOKUP(G238,[3]Object!Query_from_cayprod,2,FALSE)),"",VLOOKUP(G238,[3]Object!Query_from_cayprod,2,FALSE)))</f>
        <v>CLERICAL ADDITIONAL/EXTRA DUTY PAY/STIP</v>
      </c>
      <c r="K238" s="83"/>
      <c r="L238" s="164"/>
      <c r="M238" s="229"/>
      <c r="N238" s="9"/>
      <c r="O238" s="290"/>
      <c r="P238" s="291"/>
      <c r="Q238" s="291"/>
      <c r="R238" s="291"/>
      <c r="S238" s="291"/>
      <c r="T238" s="384" t="e">
        <f>IF('Non-Salary'!#REF!="","",#REF!&amp;" - "&amp;'Non-Salary'!#REF!)</f>
        <v>#REF!</v>
      </c>
      <c r="U238" s="385" t="e">
        <f>IF('Non-Salary'!#REF!="","",#REF!&amp;" - "&amp;'Non-Salary'!#REF!)</f>
        <v>#REF!</v>
      </c>
      <c r="V238" s="385" t="e">
        <f>IF('Non-Salary'!#REF!="","",#REF!&amp;" - "&amp;'Non-Salary'!#REF!)</f>
        <v>#REF!</v>
      </c>
      <c r="W238" s="386" t="e">
        <f>IF('Non-Salary'!#REF!="","",#REF!&amp;" - "&amp;'Non-Salary'!#REF!)</f>
        <v>#REF!</v>
      </c>
      <c r="X238" s="386" t="e">
        <f>IF('Non-Salary'!#REF!="","",#REF!&amp;" - "&amp;'Non-Salary'!#REF!)</f>
        <v>#REF!</v>
      </c>
      <c r="Y238" s="386" t="e">
        <f>IF('Non-Salary'!#REF!="","",#REF!&amp;" - "&amp;'Non-Salary'!#REF!)</f>
        <v>#REF!</v>
      </c>
      <c r="Z238" s="386" t="e">
        <f>IF('Non-Salary'!#REF!="","",#REF!&amp;" - "&amp;'Non-Salary'!#REF!)</f>
        <v>#REF!</v>
      </c>
      <c r="AA238" s="386" t="e">
        <f>IF('Non-Salary'!#REF!="","",#REF!&amp;" - "&amp;'Non-Salary'!#REF!)</f>
        <v>#REF!</v>
      </c>
      <c r="AB238" s="386" t="e">
        <f>IF('Non-Salary'!#REF!="","",#REF!&amp;" - "&amp;'Non-Salary'!#REF!)</f>
        <v>#REF!</v>
      </c>
      <c r="AC238" s="386" t="e">
        <f>IF('Non-Salary'!#REF!="","",#REF!&amp;" - "&amp;'Non-Salary'!#REF!)</f>
        <v>#REF!</v>
      </c>
      <c r="AD238" s="386" t="e">
        <f>IF('Non-Salary'!#REF!="","",#REF!&amp;" - "&amp;'Non-Salary'!#REF!)</f>
        <v>#REF!</v>
      </c>
      <c r="AE238" s="386" t="e">
        <f>IF('Non-Salary'!#REF!="","",#REF!&amp;" - "&amp;'Non-Salary'!#REF!)</f>
        <v>#REF!</v>
      </c>
      <c r="AF238" s="386" t="e">
        <f>IF('Non-Salary'!#REF!="","",#REF!&amp;" - "&amp;'Non-Salary'!#REF!)</f>
        <v>#REF!</v>
      </c>
      <c r="AG238" s="386" t="e">
        <f>IF('Non-Salary'!#REF!="","",#REF!&amp;" - "&amp;'Non-Salary'!#REF!)</f>
        <v>#REF!</v>
      </c>
      <c r="AH238" s="386" t="e">
        <f>IF('Non-Salary'!#REF!="","",#REF!&amp;" - "&amp;'Non-Salary'!#REF!)</f>
        <v>#REF!</v>
      </c>
      <c r="AI238" s="386" t="e">
        <f>IF('Non-Salary'!#REF!="","",#REF!&amp;" - "&amp;'Non-Salary'!#REF!)</f>
        <v>#REF!</v>
      </c>
      <c r="AJ238" s="386" t="e">
        <f>IF('Non-Salary'!#REF!="","",#REF!&amp;" - "&amp;'Non-Salary'!#REF!)</f>
        <v>#REF!</v>
      </c>
      <c r="AK238" s="386" t="e">
        <f>IF('Non-Salary'!#REF!="","",#REF!&amp;" - "&amp;'Non-Salary'!#REF!)</f>
        <v>#REF!</v>
      </c>
      <c r="AL238" s="385" t="e">
        <f>IF('Non-Salary'!#REF!="","",#REF!&amp;" - "&amp;'Non-Salary'!#REF!)</f>
        <v>#REF!</v>
      </c>
      <c r="AM238" s="386" t="e">
        <f>IF('Non-Salary'!#REF!="","",#REF!&amp;" - "&amp;'Non-Salary'!#REF!)</f>
        <v>#REF!</v>
      </c>
      <c r="AN238" s="386" t="e">
        <f>IF('Non-Salary'!#REF!="","",#REF!&amp;" - "&amp;'Non-Salary'!#REF!)</f>
        <v>#REF!</v>
      </c>
      <c r="AO238" s="386" t="e">
        <f>IF('Non-Salary'!#REF!="","",#REF!&amp;" - "&amp;'Non-Salary'!#REF!)</f>
        <v>#REF!</v>
      </c>
      <c r="AP238" s="386" t="e">
        <f>IF('Non-Salary'!#REF!="","",#REF!&amp;" - "&amp;'Non-Salary'!#REF!)</f>
        <v>#REF!</v>
      </c>
      <c r="AQ238" s="385" t="e">
        <f>IF('Non-Salary'!#REF!="","",#REF!&amp;" - "&amp;'Non-Salary'!#REF!)</f>
        <v>#REF!</v>
      </c>
      <c r="AR238" s="386" t="e">
        <f>IF('Non-Salary'!#REF!="","",#REF!&amp;" - "&amp;'Non-Salary'!#REF!)</f>
        <v>#REF!</v>
      </c>
      <c r="AS238" s="386" t="e">
        <f>IF('Non-Salary'!#REF!="","",#REF!&amp;" - "&amp;'Non-Salary'!#REF!)</f>
        <v>#REF!</v>
      </c>
      <c r="AT238" s="395" t="e">
        <f>IF('Non-Salary'!#REF!="","",#REF!&amp;" - "&amp;'Non-Salary'!#REF!)</f>
        <v>#REF!</v>
      </c>
      <c r="AU238" s="65"/>
      <c r="AV238" s="394" t="e">
        <f>IF('Non-Salary'!#REF!="","",#REF!&amp;" - "&amp;'Non-Salary'!#REF!)</f>
        <v>#REF!</v>
      </c>
      <c r="AW238" s="395" t="e">
        <f>IF('Non-Salary'!#REF!="","",#REF!&amp;" - "&amp;'Non-Salary'!#REF!)</f>
        <v>#REF!</v>
      </c>
    </row>
    <row r="239" spans="1:50">
      <c r="A239" s="228"/>
      <c r="B239" s="19" t="e">
        <f>IF(OR(I239="",I239="HS"),'Non-Salary'!#REF!,Assumptions!#REF!)</f>
        <v>#REF!</v>
      </c>
      <c r="C239" s="19" t="s">
        <v>18</v>
      </c>
      <c r="D239" s="20" t="s">
        <v>19</v>
      </c>
      <c r="E239" s="20"/>
      <c r="F239" s="20" t="s">
        <v>21</v>
      </c>
      <c r="G239" s="300" t="s">
        <v>226</v>
      </c>
      <c r="H239" s="866"/>
      <c r="I239" s="317"/>
      <c r="J239" s="82" t="str">
        <f>CONCATENATE("CLERICAL ",IF(ISERROR(VLOOKUP(G239,[3]Object!Query_from_cayprod,2,FALSE)),"",VLOOKUP(G239,[3]Object!Query_from_cayprod,2,FALSE)))</f>
        <v>CLERICAL EMPLOYEE BENEFITS</v>
      </c>
      <c r="K239" s="83"/>
      <c r="L239" s="164"/>
      <c r="M239" s="229"/>
      <c r="N239" s="9"/>
      <c r="O239" s="290"/>
      <c r="P239" s="291"/>
      <c r="Q239" s="291"/>
      <c r="R239" s="291"/>
      <c r="S239" s="291"/>
      <c r="T239" s="398" t="e">
        <f>IF('Non-Salary'!#REF!="","",#REF!&amp;" - "&amp;'Non-Salary'!#REF!)</f>
        <v>#REF!</v>
      </c>
      <c r="U239" s="399" t="e">
        <f>IF('Non-Salary'!#REF!="","",#REF!&amp;" - "&amp;'Non-Salary'!#REF!)</f>
        <v>#REF!</v>
      </c>
      <c r="V239" s="399" t="e">
        <f>IF('Non-Salary'!#REF!="","",#REF!&amp;" - "&amp;'Non-Salary'!#REF!)</f>
        <v>#REF!</v>
      </c>
      <c r="W239" s="386" t="e">
        <f>IF('Non-Salary'!#REF!="","",#REF!&amp;" - "&amp;'Non-Salary'!#REF!)</f>
        <v>#REF!</v>
      </c>
      <c r="X239" s="386" t="e">
        <f>IF('Non-Salary'!#REF!="","",#REF!&amp;" - "&amp;'Non-Salary'!#REF!)</f>
        <v>#REF!</v>
      </c>
      <c r="Y239" s="386" t="e">
        <f>IF('Non-Salary'!#REF!="","",#REF!&amp;" - "&amp;'Non-Salary'!#REF!)</f>
        <v>#REF!</v>
      </c>
      <c r="Z239" s="386" t="e">
        <f>IF('Non-Salary'!#REF!="","",#REF!&amp;" - "&amp;'Non-Salary'!#REF!)</f>
        <v>#REF!</v>
      </c>
      <c r="AA239" s="386" t="e">
        <f>IF('Non-Salary'!#REF!="","",#REF!&amp;" - "&amp;'Non-Salary'!#REF!)</f>
        <v>#REF!</v>
      </c>
      <c r="AB239" s="386" t="e">
        <f>IF('Non-Salary'!#REF!="","",#REF!&amp;" - "&amp;'Non-Salary'!#REF!)</f>
        <v>#REF!</v>
      </c>
      <c r="AC239" s="386" t="e">
        <f>IF('Non-Salary'!#REF!="","",#REF!&amp;" - "&amp;'Non-Salary'!#REF!)</f>
        <v>#REF!</v>
      </c>
      <c r="AD239" s="386" t="e">
        <f>IF('Non-Salary'!#REF!="","",#REF!&amp;" - "&amp;'Non-Salary'!#REF!)</f>
        <v>#REF!</v>
      </c>
      <c r="AE239" s="386" t="e">
        <f>IF('Non-Salary'!#REF!="","",#REF!&amp;" - "&amp;'Non-Salary'!#REF!)</f>
        <v>#REF!</v>
      </c>
      <c r="AF239" s="386" t="e">
        <f>IF('Non-Salary'!#REF!="","",#REF!&amp;" - "&amp;'Non-Salary'!#REF!)</f>
        <v>#REF!</v>
      </c>
      <c r="AG239" s="386" t="e">
        <f>IF('Non-Salary'!#REF!="","",#REF!&amp;" - "&amp;'Non-Salary'!#REF!)</f>
        <v>#REF!</v>
      </c>
      <c r="AH239" s="386" t="e">
        <f>IF('Non-Salary'!#REF!="","",#REF!&amp;" - "&amp;'Non-Salary'!#REF!)</f>
        <v>#REF!</v>
      </c>
      <c r="AI239" s="386" t="e">
        <f>IF('Non-Salary'!#REF!="","",#REF!&amp;" - "&amp;'Non-Salary'!#REF!)</f>
        <v>#REF!</v>
      </c>
      <c r="AJ239" s="386" t="e">
        <f>IF('Non-Salary'!#REF!="","",#REF!&amp;" - "&amp;'Non-Salary'!#REF!)</f>
        <v>#REF!</v>
      </c>
      <c r="AK239" s="386" t="e">
        <f>IF('Non-Salary'!#REF!="","",#REF!&amp;" - "&amp;'Non-Salary'!#REF!)</f>
        <v>#REF!</v>
      </c>
      <c r="AL239" s="399" t="e">
        <f>IF('Non-Salary'!#REF!="","",#REF!&amp;" - "&amp;'Non-Salary'!#REF!)</f>
        <v>#REF!</v>
      </c>
      <c r="AM239" s="386" t="e">
        <f>IF('Non-Salary'!#REF!="","",#REF!&amp;" - "&amp;'Non-Salary'!#REF!)</f>
        <v>#REF!</v>
      </c>
      <c r="AN239" s="386" t="e">
        <f>IF('Non-Salary'!#REF!="","",#REF!&amp;" - "&amp;'Non-Salary'!#REF!)</f>
        <v>#REF!</v>
      </c>
      <c r="AO239" s="386" t="e">
        <f>IF('Non-Salary'!#REF!="","",#REF!&amp;" - "&amp;'Non-Salary'!#REF!)</f>
        <v>#REF!</v>
      </c>
      <c r="AP239" s="386" t="e">
        <f>IF('Non-Salary'!#REF!="","",#REF!&amp;" - "&amp;'Non-Salary'!#REF!)</f>
        <v>#REF!</v>
      </c>
      <c r="AQ239" s="399" t="e">
        <f>IF('Non-Salary'!#REF!="","",#REF!&amp;" - "&amp;'Non-Salary'!#REF!)</f>
        <v>#REF!</v>
      </c>
      <c r="AR239" s="386" t="e">
        <f>IF('Non-Salary'!#REF!="","",#REF!&amp;" - "&amp;'Non-Salary'!#REF!)</f>
        <v>#REF!</v>
      </c>
      <c r="AS239" s="386" t="e">
        <f>IF('Non-Salary'!#REF!="","",#REF!&amp;" - "&amp;'Non-Salary'!#REF!)</f>
        <v>#REF!</v>
      </c>
      <c r="AT239" s="400" t="e">
        <f>IF('Non-Salary'!#REF!="","",#REF!&amp;" - "&amp;'Non-Salary'!#REF!)</f>
        <v>#REF!</v>
      </c>
      <c r="AU239" s="65"/>
      <c r="AV239" s="394" t="e">
        <f>IF('Non-Salary'!#REF!="","",#REF!&amp;" - "&amp;'Non-Salary'!#REF!)</f>
        <v>#REF!</v>
      </c>
      <c r="AW239" s="400" t="e">
        <f>IF('Non-Salary'!#REF!="","",#REF!&amp;" - "&amp;'Non-Salary'!#REF!)</f>
        <v>#REF!</v>
      </c>
    </row>
    <row r="240" spans="1:50" ht="12.75" customHeight="1">
      <c r="A240" s="228"/>
      <c r="B240" s="19" t="e">
        <f>IF(OR(I240="",I240="HS"),'Non-Salary'!#REF!,Assumptions!#REF!)</f>
        <v>#REF!</v>
      </c>
      <c r="C240" s="57" t="s">
        <v>9</v>
      </c>
      <c r="D240" s="20" t="s">
        <v>50</v>
      </c>
      <c r="E240" s="20"/>
      <c r="F240" s="20" t="s">
        <v>94</v>
      </c>
      <c r="G240" s="56" t="s">
        <v>43</v>
      </c>
      <c r="H240" s="866"/>
      <c r="I240" s="319"/>
      <c r="J240" s="82" t="str">
        <f>CONCATENATE("COUNSELOR ",IF(ISERROR(VLOOKUP(G240,[3]Object!Query_from_cayprod,2,FALSE)),"",VLOOKUP(G240,[3]Object!Query_from_cayprod,2,FALSE)))</f>
        <v>COUNSELOR ADDITIONAL/EXTRA DUTY PAY/STIP</v>
      </c>
      <c r="K240" s="83"/>
      <c r="L240" s="164"/>
      <c r="M240" s="229"/>
      <c r="N240" s="9"/>
      <c r="O240" s="290"/>
      <c r="P240" s="291"/>
      <c r="Q240" s="291"/>
      <c r="R240" s="291"/>
      <c r="S240" s="291"/>
      <c r="T240" s="384" t="e">
        <f>IF('Non-Salary'!#REF!="","",#REF!&amp;" - "&amp;'Non-Salary'!#REF!)</f>
        <v>#REF!</v>
      </c>
      <c r="U240" s="385" t="e">
        <f>IF('Non-Salary'!#REF!="","",#REF!&amp;" - "&amp;'Non-Salary'!#REF!)</f>
        <v>#REF!</v>
      </c>
      <c r="V240" s="385" t="e">
        <f>IF('Non-Salary'!#REF!="","",#REF!&amp;" - "&amp;'Non-Salary'!#REF!)</f>
        <v>#REF!</v>
      </c>
      <c r="W240" s="386" t="e">
        <f>IF('Non-Salary'!#REF!="","",#REF!&amp;" - "&amp;'Non-Salary'!#REF!)</f>
        <v>#REF!</v>
      </c>
      <c r="X240" s="386" t="e">
        <f>IF('Non-Salary'!#REF!="","",#REF!&amp;" - "&amp;'Non-Salary'!#REF!)</f>
        <v>#REF!</v>
      </c>
      <c r="Y240" s="386" t="e">
        <f>IF('Non-Salary'!#REF!="","",#REF!&amp;" - "&amp;'Non-Salary'!#REF!)</f>
        <v>#REF!</v>
      </c>
      <c r="Z240" s="386" t="e">
        <f>IF('Non-Salary'!#REF!="","",#REF!&amp;" - "&amp;'Non-Salary'!#REF!)</f>
        <v>#REF!</v>
      </c>
      <c r="AA240" s="386" t="e">
        <f>IF('Non-Salary'!#REF!="","",#REF!&amp;" - "&amp;'Non-Salary'!#REF!)</f>
        <v>#REF!</v>
      </c>
      <c r="AB240" s="386" t="e">
        <f>IF('Non-Salary'!#REF!="","",#REF!&amp;" - "&amp;'Non-Salary'!#REF!)</f>
        <v>#REF!</v>
      </c>
      <c r="AC240" s="386" t="e">
        <f>IF('Non-Salary'!#REF!="","",#REF!&amp;" - "&amp;'Non-Salary'!#REF!)</f>
        <v>#REF!</v>
      </c>
      <c r="AD240" s="386" t="e">
        <f>IF('Non-Salary'!#REF!="","",#REF!&amp;" - "&amp;'Non-Salary'!#REF!)</f>
        <v>#REF!</v>
      </c>
      <c r="AE240" s="386" t="e">
        <f>IF('Non-Salary'!#REF!="","",#REF!&amp;" - "&amp;'Non-Salary'!#REF!)</f>
        <v>#REF!</v>
      </c>
      <c r="AF240" s="386" t="e">
        <f>IF('Non-Salary'!#REF!="","",#REF!&amp;" - "&amp;'Non-Salary'!#REF!)</f>
        <v>#REF!</v>
      </c>
      <c r="AG240" s="386" t="e">
        <f>IF('Non-Salary'!#REF!="","",#REF!&amp;" - "&amp;'Non-Salary'!#REF!)</f>
        <v>#REF!</v>
      </c>
      <c r="AH240" s="386" t="e">
        <f>IF('Non-Salary'!#REF!="","",#REF!&amp;" - "&amp;'Non-Salary'!#REF!)</f>
        <v>#REF!</v>
      </c>
      <c r="AI240" s="386" t="e">
        <f>IF('Non-Salary'!#REF!="","",#REF!&amp;" - "&amp;'Non-Salary'!#REF!)</f>
        <v>#REF!</v>
      </c>
      <c r="AJ240" s="386" t="e">
        <f>IF('Non-Salary'!#REF!="","",#REF!&amp;" - "&amp;'Non-Salary'!#REF!)</f>
        <v>#REF!</v>
      </c>
      <c r="AK240" s="386" t="e">
        <f>IF('Non-Salary'!#REF!="","",#REF!&amp;" - "&amp;'Non-Salary'!#REF!)</f>
        <v>#REF!</v>
      </c>
      <c r="AL240" s="385" t="e">
        <f>IF('Non-Salary'!#REF!="","",#REF!&amp;" - "&amp;'Non-Salary'!#REF!)</f>
        <v>#REF!</v>
      </c>
      <c r="AM240" s="386" t="e">
        <f>IF('Non-Salary'!#REF!="","",#REF!&amp;" - "&amp;'Non-Salary'!#REF!)</f>
        <v>#REF!</v>
      </c>
      <c r="AN240" s="386" t="e">
        <f>IF('Non-Salary'!#REF!="","",#REF!&amp;" - "&amp;'Non-Salary'!#REF!)</f>
        <v>#REF!</v>
      </c>
      <c r="AO240" s="386" t="e">
        <f>IF('Non-Salary'!#REF!="","",#REF!&amp;" - "&amp;'Non-Salary'!#REF!)</f>
        <v>#REF!</v>
      </c>
      <c r="AP240" s="386" t="e">
        <f>IF('Non-Salary'!#REF!="","",#REF!&amp;" - "&amp;'Non-Salary'!#REF!)</f>
        <v>#REF!</v>
      </c>
      <c r="AQ240" s="385" t="e">
        <f>IF('Non-Salary'!#REF!="","",#REF!&amp;" - "&amp;'Non-Salary'!#REF!)</f>
        <v>#REF!</v>
      </c>
      <c r="AR240" s="386" t="e">
        <f>IF('Non-Salary'!#REF!="","",#REF!&amp;" - "&amp;'Non-Salary'!#REF!)</f>
        <v>#REF!</v>
      </c>
      <c r="AS240" s="386" t="e">
        <f>IF('Non-Salary'!#REF!="","",#REF!&amp;" - "&amp;'Non-Salary'!#REF!)</f>
        <v>#REF!</v>
      </c>
      <c r="AT240" s="395" t="e">
        <f>IF('Non-Salary'!#REF!="","",#REF!&amp;" - "&amp;'Non-Salary'!#REF!)</f>
        <v>#REF!</v>
      </c>
      <c r="AU240" s="65"/>
      <c r="AV240" s="394" t="e">
        <f>IF('Non-Salary'!#REF!="","",#REF!&amp;" - "&amp;'Non-Salary'!#REF!)</f>
        <v>#REF!</v>
      </c>
      <c r="AW240" s="395" t="e">
        <f>IF('Non-Salary'!#REF!="","",#REF!&amp;" - "&amp;'Non-Salary'!#REF!)</f>
        <v>#REF!</v>
      </c>
    </row>
    <row r="241" spans="1:49" ht="12.75" customHeight="1" thickBot="1">
      <c r="A241" s="228"/>
      <c r="B241" s="19" t="e">
        <f>IF(OR(I241="",I241="HS"),'Non-Salary'!#REF!,Assumptions!#REF!)</f>
        <v>#REF!</v>
      </c>
      <c r="C241" s="57" t="s">
        <v>9</v>
      </c>
      <c r="D241" s="20" t="s">
        <v>50</v>
      </c>
      <c r="E241" s="20"/>
      <c r="F241" s="20" t="s">
        <v>94</v>
      </c>
      <c r="G241" s="300" t="s">
        <v>226</v>
      </c>
      <c r="H241" s="866"/>
      <c r="I241" s="322"/>
      <c r="J241" s="82" t="str">
        <f>CONCATENATE("COUNSELOR ",IF(ISERROR(VLOOKUP(G241,[3]Object!Query_from_cayprod,2,FALSE)),"",VLOOKUP(G241,[3]Object!Query_from_cayprod,2,FALSE)))</f>
        <v>COUNSELOR EMPLOYEE BENEFITS</v>
      </c>
      <c r="K241" s="83"/>
      <c r="L241" s="164"/>
      <c r="M241" s="229"/>
      <c r="N241" s="9"/>
      <c r="O241" s="290"/>
      <c r="P241" s="291"/>
      <c r="Q241" s="291"/>
      <c r="R241" s="291"/>
      <c r="S241" s="291"/>
      <c r="T241" s="398" t="e">
        <f>IF('Non-Salary'!#REF!="","",#REF!&amp;" - "&amp;'Non-Salary'!#REF!)</f>
        <v>#REF!</v>
      </c>
      <c r="U241" s="399" t="e">
        <f>IF('Non-Salary'!#REF!="","",#REF!&amp;" - "&amp;'Non-Salary'!#REF!)</f>
        <v>#REF!</v>
      </c>
      <c r="V241" s="399" t="e">
        <f>IF('Non-Salary'!#REF!="","",#REF!&amp;" - "&amp;'Non-Salary'!#REF!)</f>
        <v>#REF!</v>
      </c>
      <c r="W241" s="386" t="e">
        <f>IF('Non-Salary'!#REF!="","",#REF!&amp;" - "&amp;'Non-Salary'!#REF!)</f>
        <v>#REF!</v>
      </c>
      <c r="X241" s="386" t="e">
        <f>IF('Non-Salary'!#REF!="","",#REF!&amp;" - "&amp;'Non-Salary'!#REF!)</f>
        <v>#REF!</v>
      </c>
      <c r="Y241" s="386" t="e">
        <f>IF('Non-Salary'!#REF!="","",#REF!&amp;" - "&amp;'Non-Salary'!#REF!)</f>
        <v>#REF!</v>
      </c>
      <c r="Z241" s="386" t="e">
        <f>IF('Non-Salary'!#REF!="","",#REF!&amp;" - "&amp;'Non-Salary'!#REF!)</f>
        <v>#REF!</v>
      </c>
      <c r="AA241" s="386" t="e">
        <f>IF('Non-Salary'!#REF!="","",#REF!&amp;" - "&amp;'Non-Salary'!#REF!)</f>
        <v>#REF!</v>
      </c>
      <c r="AB241" s="386" t="e">
        <f>IF('Non-Salary'!#REF!="","",#REF!&amp;" - "&amp;'Non-Salary'!#REF!)</f>
        <v>#REF!</v>
      </c>
      <c r="AC241" s="386" t="e">
        <f>IF('Non-Salary'!#REF!="","",#REF!&amp;" - "&amp;'Non-Salary'!#REF!)</f>
        <v>#REF!</v>
      </c>
      <c r="AD241" s="386" t="e">
        <f>IF('Non-Salary'!#REF!="","",#REF!&amp;" - "&amp;'Non-Salary'!#REF!)</f>
        <v>#REF!</v>
      </c>
      <c r="AE241" s="386" t="e">
        <f>IF('Non-Salary'!#REF!="","",#REF!&amp;" - "&amp;'Non-Salary'!#REF!)</f>
        <v>#REF!</v>
      </c>
      <c r="AF241" s="386" t="e">
        <f>IF('Non-Salary'!#REF!="","",#REF!&amp;" - "&amp;'Non-Salary'!#REF!)</f>
        <v>#REF!</v>
      </c>
      <c r="AG241" s="386" t="e">
        <f>IF('Non-Salary'!#REF!="","",#REF!&amp;" - "&amp;'Non-Salary'!#REF!)</f>
        <v>#REF!</v>
      </c>
      <c r="AH241" s="386" t="e">
        <f>IF('Non-Salary'!#REF!="","",#REF!&amp;" - "&amp;'Non-Salary'!#REF!)</f>
        <v>#REF!</v>
      </c>
      <c r="AI241" s="386" t="e">
        <f>IF('Non-Salary'!#REF!="","",#REF!&amp;" - "&amp;'Non-Salary'!#REF!)</f>
        <v>#REF!</v>
      </c>
      <c r="AJ241" s="386" t="e">
        <f>IF('Non-Salary'!#REF!="","",#REF!&amp;" - "&amp;'Non-Salary'!#REF!)</f>
        <v>#REF!</v>
      </c>
      <c r="AK241" s="386" t="e">
        <f>IF('Non-Salary'!#REF!="","",#REF!&amp;" - "&amp;'Non-Salary'!#REF!)</f>
        <v>#REF!</v>
      </c>
      <c r="AL241" s="399" t="e">
        <f>IF('Non-Salary'!#REF!="","",#REF!&amp;" - "&amp;'Non-Salary'!#REF!)</f>
        <v>#REF!</v>
      </c>
      <c r="AM241" s="386" t="e">
        <f>IF('Non-Salary'!#REF!="","",#REF!&amp;" - "&amp;'Non-Salary'!#REF!)</f>
        <v>#REF!</v>
      </c>
      <c r="AN241" s="386" t="e">
        <f>IF('Non-Salary'!#REF!="","",#REF!&amp;" - "&amp;'Non-Salary'!#REF!)</f>
        <v>#REF!</v>
      </c>
      <c r="AO241" s="386" t="e">
        <f>IF('Non-Salary'!#REF!="","",#REF!&amp;" - "&amp;'Non-Salary'!#REF!)</f>
        <v>#REF!</v>
      </c>
      <c r="AP241" s="386" t="e">
        <f>IF('Non-Salary'!#REF!="","",#REF!&amp;" - "&amp;'Non-Salary'!#REF!)</f>
        <v>#REF!</v>
      </c>
      <c r="AQ241" s="399" t="e">
        <f>IF('Non-Salary'!#REF!="","",#REF!&amp;" - "&amp;'Non-Salary'!#REF!)</f>
        <v>#REF!</v>
      </c>
      <c r="AR241" s="386" t="e">
        <f>IF('Non-Salary'!#REF!="","",#REF!&amp;" - "&amp;'Non-Salary'!#REF!)</f>
        <v>#REF!</v>
      </c>
      <c r="AS241" s="386" t="e">
        <f>IF('Non-Salary'!#REF!="","",#REF!&amp;" - "&amp;'Non-Salary'!#REF!)</f>
        <v>#REF!</v>
      </c>
      <c r="AT241" s="400" t="e">
        <f>IF('Non-Salary'!#REF!="","",#REF!&amp;" - "&amp;'Non-Salary'!#REF!)</f>
        <v>#REF!</v>
      </c>
      <c r="AU241" s="65"/>
      <c r="AV241" s="394" t="e">
        <f>IF('Non-Salary'!#REF!="","",#REF!&amp;" - "&amp;'Non-Salary'!#REF!)</f>
        <v>#REF!</v>
      </c>
      <c r="AW241" s="400" t="e">
        <f>IF('Non-Salary'!#REF!="","",#REF!&amp;" - "&amp;'Non-Salary'!#REF!)</f>
        <v>#REF!</v>
      </c>
    </row>
    <row r="242" spans="1:49" ht="13.5" customHeight="1" outlineLevel="1">
      <c r="A242" s="228"/>
      <c r="B242" s="19" t="e">
        <f>IF(OR(I242="",I242="HS"),'Non-Salary'!#REF!,Assumptions!#REF!)</f>
        <v>#REF!</v>
      </c>
      <c r="C242" s="19" t="s">
        <v>92</v>
      </c>
      <c r="D242" s="20" t="e">
        <f>Assumptions!#REF!</f>
        <v>#REF!</v>
      </c>
      <c r="E242" s="20"/>
      <c r="F242" s="20" t="s">
        <v>94</v>
      </c>
      <c r="G242" s="56" t="s">
        <v>43</v>
      </c>
      <c r="H242" s="866"/>
      <c r="I242" s="318"/>
      <c r="J242" s="80" t="str">
        <f>CONCATENATE("INSTRUCTIONAL TEACHER ",IF(ISERROR(VLOOKUP(G242,[3]Object!Query_from_cayprod,2,FALSE)),"",VLOOKUP(G242,[3]Object!Query_from_cayprod,2,FALSE)))</f>
        <v>INSTRUCTIONAL TEACHER ADDITIONAL/EXTRA DUTY PAY/STIP</v>
      </c>
      <c r="K242" s="81"/>
      <c r="L242" s="164"/>
      <c r="M242" s="345"/>
      <c r="N242" s="9"/>
      <c r="O242" s="290"/>
      <c r="P242" s="291"/>
      <c r="Q242" s="291"/>
      <c r="R242" s="291"/>
      <c r="S242" s="291"/>
      <c r="T242" s="384" t="e">
        <f>IF('Non-Salary'!#REF!="","",#REF!&amp;" - "&amp;'Non-Salary'!#REF!)</f>
        <v>#REF!</v>
      </c>
      <c r="U242" s="385" t="e">
        <f>IF('Non-Salary'!#REF!="","",#REF!&amp;" - "&amp;'Non-Salary'!#REF!)</f>
        <v>#REF!</v>
      </c>
      <c r="V242" s="385" t="e">
        <f>IF('Non-Salary'!#REF!="","",#REF!&amp;" - "&amp;'Non-Salary'!#REF!)</f>
        <v>#REF!</v>
      </c>
      <c r="W242" s="385" t="e">
        <f>IF('Non-Salary'!#REF!="","",#REF!&amp;" - "&amp;'Non-Salary'!#REF!)</f>
        <v>#REF!</v>
      </c>
      <c r="X242" s="385" t="e">
        <f>IF('Non-Salary'!#REF!="","",#REF!&amp;" - "&amp;'Non-Salary'!#REF!)</f>
        <v>#REF!</v>
      </c>
      <c r="Y242" s="386" t="e">
        <f>IF('Non-Salary'!#REF!="","",#REF!&amp;" - "&amp;'Non-Salary'!#REF!)</f>
        <v>#REF!</v>
      </c>
      <c r="Z242" s="386" t="e">
        <f>IF('Non-Salary'!#REF!="","",#REF!&amp;" - "&amp;'Non-Salary'!#REF!)</f>
        <v>#REF!</v>
      </c>
      <c r="AA242" s="386" t="e">
        <f>IF('Non-Salary'!#REF!="","",#REF!&amp;" - "&amp;'Non-Salary'!#REF!)</f>
        <v>#REF!</v>
      </c>
      <c r="AB242" s="386" t="e">
        <f>IF('Non-Salary'!#REF!="","",#REF!&amp;" - "&amp;'Non-Salary'!#REF!)</f>
        <v>#REF!</v>
      </c>
      <c r="AC242" s="386" t="e">
        <f>IF('Non-Salary'!#REF!="","",#REF!&amp;" - "&amp;'Non-Salary'!#REF!)</f>
        <v>#REF!</v>
      </c>
      <c r="AD242" s="386" t="e">
        <f>IF('Non-Salary'!#REF!="","",#REF!&amp;" - "&amp;'Non-Salary'!#REF!)</f>
        <v>#REF!</v>
      </c>
      <c r="AE242" s="386" t="e">
        <f>IF('Non-Salary'!#REF!="","",#REF!&amp;" - "&amp;'Non-Salary'!#REF!)</f>
        <v>#REF!</v>
      </c>
      <c r="AF242" s="386" t="e">
        <f>IF('Non-Salary'!#REF!="","",#REF!&amp;" - "&amp;'Non-Salary'!#REF!)</f>
        <v>#REF!</v>
      </c>
      <c r="AG242" s="386" t="e">
        <f>IF('Non-Salary'!#REF!="","",#REF!&amp;" - "&amp;'Non-Salary'!#REF!)</f>
        <v>#REF!</v>
      </c>
      <c r="AH242" s="386" t="e">
        <f>IF('Non-Salary'!#REF!="","",#REF!&amp;" - "&amp;'Non-Salary'!#REF!)</f>
        <v>#REF!</v>
      </c>
      <c r="AI242" s="386" t="e">
        <f>IF('Non-Salary'!#REF!="","",#REF!&amp;" - "&amp;'Non-Salary'!#REF!)</f>
        <v>#REF!</v>
      </c>
      <c r="AJ242" s="386" t="e">
        <f>IF('Non-Salary'!#REF!="","",#REF!&amp;" - "&amp;'Non-Salary'!#REF!)</f>
        <v>#REF!</v>
      </c>
      <c r="AK242" s="386" t="e">
        <f>IF('Non-Salary'!#REF!="","",#REF!&amp;" - "&amp;'Non-Salary'!#REF!)</f>
        <v>#REF!</v>
      </c>
      <c r="AL242" s="385" t="e">
        <f>IF('Non-Salary'!#REF!="","",#REF!&amp;" - "&amp;'Non-Salary'!#REF!)</f>
        <v>#REF!</v>
      </c>
      <c r="AM242" s="385" t="e">
        <f>IF('Non-Salary'!#REF!="","",#REF!&amp;" - "&amp;'Non-Salary'!#REF!)</f>
        <v>#REF!</v>
      </c>
      <c r="AN242" s="386" t="e">
        <f>IF('Non-Salary'!#REF!="","",#REF!&amp;" - "&amp;'Non-Salary'!#REF!)</f>
        <v>#REF!</v>
      </c>
      <c r="AO242" s="386" t="e">
        <f>IF('Non-Salary'!#REF!="","",#REF!&amp;" - "&amp;'Non-Salary'!#REF!)</f>
        <v>#REF!</v>
      </c>
      <c r="AP242" s="386" t="e">
        <f>IF('Non-Salary'!#REF!="","",#REF!&amp;" - "&amp;'Non-Salary'!#REF!)</f>
        <v>#REF!</v>
      </c>
      <c r="AQ242" s="385" t="e">
        <f>IF('Non-Salary'!#REF!="","",#REF!&amp;" - "&amp;'Non-Salary'!#REF!)</f>
        <v>#REF!</v>
      </c>
      <c r="AR242" s="386" t="e">
        <f>IF('Non-Salary'!#REF!="","",#REF!&amp;" - "&amp;'Non-Salary'!#REF!)</f>
        <v>#REF!</v>
      </c>
      <c r="AS242" s="386" t="e">
        <f>IF('Non-Salary'!#REF!="","",#REF!&amp;" - "&amp;'Non-Salary'!#REF!)</f>
        <v>#REF!</v>
      </c>
      <c r="AT242" s="395" t="e">
        <f>IF('Non-Salary'!#REF!="","",#REF!&amp;" - "&amp;'Non-Salary'!#REF!)</f>
        <v>#REF!</v>
      </c>
      <c r="AU242" s="65"/>
      <c r="AV242" s="394" t="e">
        <f>IF('Non-Salary'!#REF!="","",#REF!&amp;" - "&amp;'Non-Salary'!#REF!)</f>
        <v>#REF!</v>
      </c>
      <c r="AW242" s="395" t="e">
        <f>IF('Non-Salary'!#REF!="","",#REF!&amp;" - "&amp;'Non-Salary'!#REF!)</f>
        <v>#REF!</v>
      </c>
    </row>
    <row r="243" spans="1:49" ht="12.75" customHeight="1" outlineLevel="1">
      <c r="A243" s="360"/>
      <c r="B243" s="361" t="e">
        <f>IF(OR(I243="",I243="HS"),'Non-Salary'!#REF!,Assumptions!#REF!)</f>
        <v>#REF!</v>
      </c>
      <c r="C243" s="19" t="s">
        <v>92</v>
      </c>
      <c r="D243" s="20" t="e">
        <f>Assumptions!#REF!</f>
        <v>#REF!</v>
      </c>
      <c r="E243" s="341"/>
      <c r="F243" s="341">
        <v>2</v>
      </c>
      <c r="G243" s="362" t="s">
        <v>27</v>
      </c>
      <c r="H243" s="866"/>
      <c r="I243" s="318"/>
      <c r="J243" s="82" t="s">
        <v>1555</v>
      </c>
      <c r="K243" s="83"/>
      <c r="L243" s="164"/>
      <c r="M243" s="274"/>
      <c r="N243" s="9"/>
      <c r="O243" s="290"/>
      <c r="P243" s="291"/>
      <c r="Q243" s="291"/>
      <c r="R243" s="291"/>
      <c r="S243" s="291"/>
      <c r="T243" s="398" t="e">
        <f>IF('Non-Salary'!#REF!="","",#REF!&amp;" - "&amp;'Non-Salary'!#REF!)</f>
        <v>#REF!</v>
      </c>
      <c r="U243" s="399" t="e">
        <f>IF('Non-Salary'!#REF!="","",#REF!&amp;" - "&amp;'Non-Salary'!#REF!)</f>
        <v>#REF!</v>
      </c>
      <c r="V243" s="399" t="e">
        <f>IF('Non-Salary'!#REF!="","",#REF!&amp;" - "&amp;'Non-Salary'!#REF!)</f>
        <v>#REF!</v>
      </c>
      <c r="W243" s="399" t="e">
        <f>IF('Non-Salary'!#REF!="","",#REF!&amp;" - "&amp;'Non-Salary'!#REF!)</f>
        <v>#REF!</v>
      </c>
      <c r="X243" s="399" t="e">
        <f>IF('Non-Salary'!#REF!="","",#REF!&amp;" - "&amp;'Non-Salary'!#REF!)</f>
        <v>#REF!</v>
      </c>
      <c r="Y243" s="386" t="e">
        <f>IF('Non-Salary'!#REF!="","",#REF!&amp;" - "&amp;'Non-Salary'!#REF!)</f>
        <v>#REF!</v>
      </c>
      <c r="Z243" s="386" t="e">
        <f>IF('Non-Salary'!#REF!="","",#REF!&amp;" - "&amp;'Non-Salary'!#REF!)</f>
        <v>#REF!</v>
      </c>
      <c r="AA243" s="386" t="e">
        <f>IF('Non-Salary'!#REF!="","",#REF!&amp;" - "&amp;'Non-Salary'!#REF!)</f>
        <v>#REF!</v>
      </c>
      <c r="AB243" s="386" t="e">
        <f>IF('Non-Salary'!#REF!="","",#REF!&amp;" - "&amp;'Non-Salary'!#REF!)</f>
        <v>#REF!</v>
      </c>
      <c r="AC243" s="386" t="e">
        <f>IF('Non-Salary'!#REF!="","",#REF!&amp;" - "&amp;'Non-Salary'!#REF!)</f>
        <v>#REF!</v>
      </c>
      <c r="AD243" s="386" t="e">
        <f>IF('Non-Salary'!#REF!="","",#REF!&amp;" - "&amp;'Non-Salary'!#REF!)</f>
        <v>#REF!</v>
      </c>
      <c r="AE243" s="386" t="e">
        <f>IF('Non-Salary'!#REF!="","",#REF!&amp;" - "&amp;'Non-Salary'!#REF!)</f>
        <v>#REF!</v>
      </c>
      <c r="AF243" s="386" t="e">
        <f>IF('Non-Salary'!#REF!="","",#REF!&amp;" - "&amp;'Non-Salary'!#REF!)</f>
        <v>#REF!</v>
      </c>
      <c r="AG243" s="386" t="e">
        <f>IF('Non-Salary'!#REF!="","",#REF!&amp;" - "&amp;'Non-Salary'!#REF!)</f>
        <v>#REF!</v>
      </c>
      <c r="AH243" s="386" t="e">
        <f>IF('Non-Salary'!#REF!="","",#REF!&amp;" - "&amp;'Non-Salary'!#REF!)</f>
        <v>#REF!</v>
      </c>
      <c r="AI243" s="386" t="e">
        <f>IF('Non-Salary'!#REF!="","",#REF!&amp;" - "&amp;'Non-Salary'!#REF!)</f>
        <v>#REF!</v>
      </c>
      <c r="AJ243" s="386" t="e">
        <f>IF('Non-Salary'!#REF!="","",#REF!&amp;" - "&amp;'Non-Salary'!#REF!)</f>
        <v>#REF!</v>
      </c>
      <c r="AK243" s="386" t="e">
        <f>IF('Non-Salary'!#REF!="","",#REF!&amp;" - "&amp;'Non-Salary'!#REF!)</f>
        <v>#REF!</v>
      </c>
      <c r="AL243" s="399" t="e">
        <f>IF('Non-Salary'!#REF!="","",#REF!&amp;" - "&amp;'Non-Salary'!#REF!)</f>
        <v>#REF!</v>
      </c>
      <c r="AM243" s="399" t="e">
        <f>IF('Non-Salary'!#REF!="","",#REF!&amp;" - "&amp;'Non-Salary'!#REF!)</f>
        <v>#REF!</v>
      </c>
      <c r="AN243" s="386" t="e">
        <f>IF('Non-Salary'!#REF!="","",#REF!&amp;" - "&amp;'Non-Salary'!#REF!)</f>
        <v>#REF!</v>
      </c>
      <c r="AO243" s="386" t="e">
        <f>IF('Non-Salary'!#REF!="","",#REF!&amp;" - "&amp;'Non-Salary'!#REF!)</f>
        <v>#REF!</v>
      </c>
      <c r="AP243" s="386" t="e">
        <f>IF('Non-Salary'!#REF!="","",#REF!&amp;" - "&amp;'Non-Salary'!#REF!)</f>
        <v>#REF!</v>
      </c>
      <c r="AQ243" s="399" t="e">
        <f>IF('Non-Salary'!#REF!="","",#REF!&amp;" - "&amp;'Non-Salary'!#REF!)</f>
        <v>#REF!</v>
      </c>
      <c r="AR243" s="386" t="e">
        <f>IF('Non-Salary'!#REF!="","",#REF!&amp;" - "&amp;'Non-Salary'!#REF!)</f>
        <v>#REF!</v>
      </c>
      <c r="AS243" s="386" t="e">
        <f>IF('Non-Salary'!#REF!="","",#REF!&amp;" - "&amp;'Non-Salary'!#REF!)</f>
        <v>#REF!</v>
      </c>
      <c r="AT243" s="400" t="e">
        <f>IF('Non-Salary'!#REF!="","",#REF!&amp;" - "&amp;'Non-Salary'!#REF!)</f>
        <v>#REF!</v>
      </c>
      <c r="AU243" s="67"/>
      <c r="AV243" s="394" t="e">
        <f>IF('Non-Salary'!#REF!="","",#REF!&amp;" - "&amp;'Non-Salary'!#REF!)</f>
        <v>#REF!</v>
      </c>
      <c r="AW243" s="400" t="e">
        <f>IF('Non-Salary'!#REF!="","",#REF!&amp;" - "&amp;'Non-Salary'!#REF!)</f>
        <v>#REF!</v>
      </c>
    </row>
    <row r="244" spans="1:49" ht="13.5" customHeight="1" outlineLevel="1">
      <c r="A244" s="228"/>
      <c r="B244" s="19" t="e">
        <f>IF(OR(I244="",I244="HS"),'Non-Salary'!#REF!,Assumptions!#REF!)</f>
        <v>#REF!</v>
      </c>
      <c r="C244" s="19" t="s">
        <v>92</v>
      </c>
      <c r="D244" s="20" t="e">
        <f>Assumptions!#REF!</f>
        <v>#REF!</v>
      </c>
      <c r="E244" s="20"/>
      <c r="F244" s="20" t="s">
        <v>94</v>
      </c>
      <c r="G244" s="300" t="s">
        <v>226</v>
      </c>
      <c r="H244" s="866"/>
      <c r="I244" s="318"/>
      <c r="J244" s="342" t="s">
        <v>1544</v>
      </c>
      <c r="K244" s="343"/>
      <c r="L244" s="164"/>
      <c r="M244" s="229"/>
      <c r="N244" s="9"/>
      <c r="O244" s="290"/>
      <c r="P244" s="291"/>
      <c r="Q244" s="291"/>
      <c r="R244" s="291"/>
      <c r="S244" s="291"/>
      <c r="T244" s="398" t="e">
        <f>IF('Non-Salary'!#REF!="","",#REF!&amp;" - "&amp;'Non-Salary'!#REF!)</f>
        <v>#REF!</v>
      </c>
      <c r="U244" s="399" t="e">
        <f>IF('Non-Salary'!#REF!="","",#REF!&amp;" - "&amp;'Non-Salary'!#REF!)</f>
        <v>#REF!</v>
      </c>
      <c r="V244" s="399" t="e">
        <f>IF('Non-Salary'!#REF!="","",#REF!&amp;" - "&amp;'Non-Salary'!#REF!)</f>
        <v>#REF!</v>
      </c>
      <c r="W244" s="399" t="e">
        <f>IF('Non-Salary'!#REF!="","",#REF!&amp;" - "&amp;'Non-Salary'!#REF!)</f>
        <v>#REF!</v>
      </c>
      <c r="X244" s="399" t="e">
        <f>IF('Non-Salary'!#REF!="","",#REF!&amp;" - "&amp;'Non-Salary'!#REF!)</f>
        <v>#REF!</v>
      </c>
      <c r="Y244" s="386" t="e">
        <f>IF('Non-Salary'!#REF!="","",#REF!&amp;" - "&amp;'Non-Salary'!#REF!)</f>
        <v>#REF!</v>
      </c>
      <c r="Z244" s="386" t="e">
        <f>IF('Non-Salary'!#REF!="","",#REF!&amp;" - "&amp;'Non-Salary'!#REF!)</f>
        <v>#REF!</v>
      </c>
      <c r="AA244" s="386" t="e">
        <f>IF('Non-Salary'!#REF!="","",#REF!&amp;" - "&amp;'Non-Salary'!#REF!)</f>
        <v>#REF!</v>
      </c>
      <c r="AB244" s="386" t="e">
        <f>IF('Non-Salary'!#REF!="","",#REF!&amp;" - "&amp;'Non-Salary'!#REF!)</f>
        <v>#REF!</v>
      </c>
      <c r="AC244" s="386" t="e">
        <f>IF('Non-Salary'!#REF!="","",#REF!&amp;" - "&amp;'Non-Salary'!#REF!)</f>
        <v>#REF!</v>
      </c>
      <c r="AD244" s="386" t="e">
        <f>IF('Non-Salary'!#REF!="","",#REF!&amp;" - "&amp;'Non-Salary'!#REF!)</f>
        <v>#REF!</v>
      </c>
      <c r="AE244" s="386" t="e">
        <f>IF('Non-Salary'!#REF!="","",#REF!&amp;" - "&amp;'Non-Salary'!#REF!)</f>
        <v>#REF!</v>
      </c>
      <c r="AF244" s="386" t="e">
        <f>IF('Non-Salary'!#REF!="","",#REF!&amp;" - "&amp;'Non-Salary'!#REF!)</f>
        <v>#REF!</v>
      </c>
      <c r="AG244" s="386" t="e">
        <f>IF('Non-Salary'!#REF!="","",#REF!&amp;" - "&amp;'Non-Salary'!#REF!)</f>
        <v>#REF!</v>
      </c>
      <c r="AH244" s="386" t="e">
        <f>IF('Non-Salary'!#REF!="","",#REF!&amp;" - "&amp;'Non-Salary'!#REF!)</f>
        <v>#REF!</v>
      </c>
      <c r="AI244" s="386" t="e">
        <f>IF('Non-Salary'!#REF!="","",#REF!&amp;" - "&amp;'Non-Salary'!#REF!)</f>
        <v>#REF!</v>
      </c>
      <c r="AJ244" s="386" t="e">
        <f>IF('Non-Salary'!#REF!="","",#REF!&amp;" - "&amp;'Non-Salary'!#REF!)</f>
        <v>#REF!</v>
      </c>
      <c r="AK244" s="386" t="e">
        <f>IF('Non-Salary'!#REF!="","",#REF!&amp;" - "&amp;'Non-Salary'!#REF!)</f>
        <v>#REF!</v>
      </c>
      <c r="AL244" s="399" t="e">
        <f>IF('Non-Salary'!#REF!="","",#REF!&amp;" - "&amp;'Non-Salary'!#REF!)</f>
        <v>#REF!</v>
      </c>
      <c r="AM244" s="399" t="e">
        <f>IF('Non-Salary'!#REF!="","",#REF!&amp;" - "&amp;'Non-Salary'!#REF!)</f>
        <v>#REF!</v>
      </c>
      <c r="AN244" s="386" t="e">
        <f>IF('Non-Salary'!#REF!="","",#REF!&amp;" - "&amp;'Non-Salary'!#REF!)</f>
        <v>#REF!</v>
      </c>
      <c r="AO244" s="386" t="e">
        <f>IF('Non-Salary'!#REF!="","",#REF!&amp;" - "&amp;'Non-Salary'!#REF!)</f>
        <v>#REF!</v>
      </c>
      <c r="AP244" s="386" t="e">
        <f>IF('Non-Salary'!#REF!="","",#REF!&amp;" - "&amp;'Non-Salary'!#REF!)</f>
        <v>#REF!</v>
      </c>
      <c r="AQ244" s="399" t="e">
        <f>IF('Non-Salary'!#REF!="","",#REF!&amp;" - "&amp;'Non-Salary'!#REF!)</f>
        <v>#REF!</v>
      </c>
      <c r="AR244" s="386" t="e">
        <f>IF('Non-Salary'!#REF!="","",#REF!&amp;" - "&amp;'Non-Salary'!#REF!)</f>
        <v>#REF!</v>
      </c>
      <c r="AS244" s="386" t="e">
        <f>IF('Non-Salary'!#REF!="","",#REF!&amp;" - "&amp;'Non-Salary'!#REF!)</f>
        <v>#REF!</v>
      </c>
      <c r="AT244" s="400" t="e">
        <f>IF('Non-Salary'!#REF!="","",#REF!&amp;" - "&amp;'Non-Salary'!#REF!)</f>
        <v>#REF!</v>
      </c>
      <c r="AU244" s="65"/>
      <c r="AV244" s="394" t="e">
        <f>IF('Non-Salary'!#REF!="","",#REF!&amp;" - "&amp;'Non-Salary'!#REF!)</f>
        <v>#REF!</v>
      </c>
      <c r="AW244" s="400" t="e">
        <f>IF('Non-Salary'!#REF!="","",#REF!&amp;" - "&amp;'Non-Salary'!#REF!)</f>
        <v>#REF!</v>
      </c>
    </row>
    <row r="245" spans="1:49" ht="13.5" customHeight="1" outlineLevel="1">
      <c r="A245" s="228"/>
      <c r="B245" s="19" t="e">
        <f>IF(OR(I245="",I245="HS"),'Non-Salary'!#REF!,Assumptions!#REF!)</f>
        <v>#REF!</v>
      </c>
      <c r="C245" s="19" t="s">
        <v>92</v>
      </c>
      <c r="D245" s="20" t="e">
        <f>Assumptions!#REF!</f>
        <v>#REF!</v>
      </c>
      <c r="E245" s="20"/>
      <c r="F245" s="20" t="s">
        <v>66</v>
      </c>
      <c r="G245" s="56" t="s">
        <v>119</v>
      </c>
      <c r="H245" s="866"/>
      <c r="I245" s="317"/>
      <c r="J245" s="82" t="str">
        <f>CONCATENATE("PRO TECH ",IF(ISERROR(VLOOKUP(G245,[3]Object!Query_from_cayprod,2,FALSE)),"",VLOOKUP(G245,[3]Object!Query_from_cayprod,2,FALSE)))</f>
        <v>PRO TECH SALARIES FOR OVERTIME</v>
      </c>
      <c r="K245" s="83"/>
      <c r="L245" s="164"/>
      <c r="M245" s="229"/>
      <c r="N245" s="9"/>
      <c r="O245" s="290"/>
      <c r="P245" s="291"/>
      <c r="Q245" s="291"/>
      <c r="R245" s="291"/>
      <c r="S245" s="291"/>
      <c r="T245" s="384" t="e">
        <f>IF('Non-Salary'!#REF!="","",#REF!&amp;" - "&amp;'Non-Salary'!#REF!)</f>
        <v>#REF!</v>
      </c>
      <c r="U245" s="385" t="e">
        <f>IF('Non-Salary'!#REF!="","",#REF!&amp;" - "&amp;'Non-Salary'!#REF!)</f>
        <v>#REF!</v>
      </c>
      <c r="V245" s="385" t="e">
        <f>IF('Non-Salary'!#REF!="","",#REF!&amp;" - "&amp;'Non-Salary'!#REF!)</f>
        <v>#REF!</v>
      </c>
      <c r="W245" s="386" t="e">
        <f>IF('Non-Salary'!#REF!="","",#REF!&amp;" - "&amp;'Non-Salary'!#REF!)</f>
        <v>#REF!</v>
      </c>
      <c r="X245" s="386" t="e">
        <f>IF('Non-Salary'!#REF!="","",#REF!&amp;" - "&amp;'Non-Salary'!#REF!)</f>
        <v>#REF!</v>
      </c>
      <c r="Y245" s="386" t="e">
        <f>IF('Non-Salary'!#REF!="","",#REF!&amp;" - "&amp;'Non-Salary'!#REF!)</f>
        <v>#REF!</v>
      </c>
      <c r="Z245" s="386" t="e">
        <f>IF('Non-Salary'!#REF!="","",#REF!&amp;" - "&amp;'Non-Salary'!#REF!)</f>
        <v>#REF!</v>
      </c>
      <c r="AA245" s="386" t="e">
        <f>IF('Non-Salary'!#REF!="","",#REF!&amp;" - "&amp;'Non-Salary'!#REF!)</f>
        <v>#REF!</v>
      </c>
      <c r="AB245" s="386" t="e">
        <f>IF('Non-Salary'!#REF!="","",#REF!&amp;" - "&amp;'Non-Salary'!#REF!)</f>
        <v>#REF!</v>
      </c>
      <c r="AC245" s="386" t="e">
        <f>IF('Non-Salary'!#REF!="","",#REF!&amp;" - "&amp;'Non-Salary'!#REF!)</f>
        <v>#REF!</v>
      </c>
      <c r="AD245" s="386" t="e">
        <f>IF('Non-Salary'!#REF!="","",#REF!&amp;" - "&amp;'Non-Salary'!#REF!)</f>
        <v>#REF!</v>
      </c>
      <c r="AE245" s="386" t="e">
        <f>IF('Non-Salary'!#REF!="","",#REF!&amp;" - "&amp;'Non-Salary'!#REF!)</f>
        <v>#REF!</v>
      </c>
      <c r="AF245" s="386" t="e">
        <f>IF('Non-Salary'!#REF!="","",#REF!&amp;" - "&amp;'Non-Salary'!#REF!)</f>
        <v>#REF!</v>
      </c>
      <c r="AG245" s="386" t="e">
        <f>IF('Non-Salary'!#REF!="","",#REF!&amp;" - "&amp;'Non-Salary'!#REF!)</f>
        <v>#REF!</v>
      </c>
      <c r="AH245" s="386" t="e">
        <f>IF('Non-Salary'!#REF!="","",#REF!&amp;" - "&amp;'Non-Salary'!#REF!)</f>
        <v>#REF!</v>
      </c>
      <c r="AI245" s="386" t="e">
        <f>IF('Non-Salary'!#REF!="","",#REF!&amp;" - "&amp;'Non-Salary'!#REF!)</f>
        <v>#REF!</v>
      </c>
      <c r="AJ245" s="386" t="e">
        <f>IF('Non-Salary'!#REF!="","",#REF!&amp;" - "&amp;'Non-Salary'!#REF!)</f>
        <v>#REF!</v>
      </c>
      <c r="AK245" s="386" t="e">
        <f>IF('Non-Salary'!#REF!="","",#REF!&amp;" - "&amp;'Non-Salary'!#REF!)</f>
        <v>#REF!</v>
      </c>
      <c r="AL245" s="385" t="e">
        <f>IF('Non-Salary'!#REF!="","",#REF!&amp;" - "&amp;'Non-Salary'!#REF!)</f>
        <v>#REF!</v>
      </c>
      <c r="AM245" s="385" t="e">
        <f>IF('Non-Salary'!#REF!="","",#REF!&amp;" - "&amp;'Non-Salary'!#REF!)</f>
        <v>#REF!</v>
      </c>
      <c r="AN245" s="386" t="e">
        <f>IF('Non-Salary'!#REF!="","",#REF!&amp;" - "&amp;'Non-Salary'!#REF!)</f>
        <v>#REF!</v>
      </c>
      <c r="AO245" s="386" t="e">
        <f>IF('Non-Salary'!#REF!="","",#REF!&amp;" - "&amp;'Non-Salary'!#REF!)</f>
        <v>#REF!</v>
      </c>
      <c r="AP245" s="386" t="e">
        <f>IF('Non-Salary'!#REF!="","",#REF!&amp;" - "&amp;'Non-Salary'!#REF!)</f>
        <v>#REF!</v>
      </c>
      <c r="AQ245" s="385" t="e">
        <f>IF('Non-Salary'!#REF!="","",#REF!&amp;" - "&amp;'Non-Salary'!#REF!)</f>
        <v>#REF!</v>
      </c>
      <c r="AR245" s="386" t="e">
        <f>IF('Non-Salary'!#REF!="","",#REF!&amp;" - "&amp;'Non-Salary'!#REF!)</f>
        <v>#REF!</v>
      </c>
      <c r="AS245" s="386" t="e">
        <f>IF('Non-Salary'!#REF!="","",#REF!&amp;" - "&amp;'Non-Salary'!#REF!)</f>
        <v>#REF!</v>
      </c>
      <c r="AT245" s="395" t="e">
        <f>IF('Non-Salary'!#REF!="","",#REF!&amp;" - "&amp;'Non-Salary'!#REF!)</f>
        <v>#REF!</v>
      </c>
      <c r="AU245" s="65"/>
      <c r="AV245" s="394" t="e">
        <f>IF('Non-Salary'!#REF!="","",#REF!&amp;" - "&amp;'Non-Salary'!#REF!)</f>
        <v>#REF!</v>
      </c>
      <c r="AW245" s="395" t="e">
        <f>IF('Non-Salary'!#REF!="","",#REF!&amp;" - "&amp;'Non-Salary'!#REF!)</f>
        <v>#REF!</v>
      </c>
    </row>
    <row r="246" spans="1:49" outlineLevel="1">
      <c r="A246" s="228"/>
      <c r="B246" s="19" t="e">
        <f>IF(OR(I246="",I246="HS"),'Non-Salary'!#REF!,Assumptions!#REF!)</f>
        <v>#REF!</v>
      </c>
      <c r="C246" s="19" t="s">
        <v>92</v>
      </c>
      <c r="D246" s="20" t="e">
        <f>Assumptions!#REF!</f>
        <v>#REF!</v>
      </c>
      <c r="E246" s="20"/>
      <c r="F246" s="20" t="s">
        <v>66</v>
      </c>
      <c r="G246" s="56" t="s">
        <v>43</v>
      </c>
      <c r="H246" s="866"/>
      <c r="I246" s="317"/>
      <c r="J246" s="82" t="str">
        <f>CONCATENATE("PRO TECH ",IF(ISERROR(VLOOKUP(G246,[3]Object!Query_from_cayprod,2,FALSE)),"",VLOOKUP(G246,[3]Object!Query_from_cayprod,2,FALSE)))</f>
        <v>PRO TECH ADDITIONAL/EXTRA DUTY PAY/STIP</v>
      </c>
      <c r="K246" s="83"/>
      <c r="L246" s="164"/>
      <c r="M246" s="229"/>
      <c r="N246" s="9"/>
      <c r="O246" s="290"/>
      <c r="P246" s="291"/>
      <c r="Q246" s="291"/>
      <c r="R246" s="291"/>
      <c r="S246" s="291"/>
      <c r="T246" s="384" t="e">
        <f>IF('Non-Salary'!#REF!="","",#REF!&amp;" - "&amp;'Non-Salary'!#REF!)</f>
        <v>#REF!</v>
      </c>
      <c r="U246" s="385" t="e">
        <f>IF('Non-Salary'!#REF!="","",#REF!&amp;" - "&amp;'Non-Salary'!#REF!)</f>
        <v>#REF!</v>
      </c>
      <c r="V246" s="385" t="e">
        <f>IF('Non-Salary'!#REF!="","",#REF!&amp;" - "&amp;'Non-Salary'!#REF!)</f>
        <v>#REF!</v>
      </c>
      <c r="W246" s="386" t="e">
        <f>IF('Non-Salary'!#REF!="","",#REF!&amp;" - "&amp;'Non-Salary'!#REF!)</f>
        <v>#REF!</v>
      </c>
      <c r="X246" s="386" t="e">
        <f>IF('Non-Salary'!#REF!="","",#REF!&amp;" - "&amp;'Non-Salary'!#REF!)</f>
        <v>#REF!</v>
      </c>
      <c r="Y246" s="386" t="e">
        <f>IF('Non-Salary'!#REF!="","",#REF!&amp;" - "&amp;'Non-Salary'!#REF!)</f>
        <v>#REF!</v>
      </c>
      <c r="Z246" s="386" t="e">
        <f>IF('Non-Salary'!#REF!="","",#REF!&amp;" - "&amp;'Non-Salary'!#REF!)</f>
        <v>#REF!</v>
      </c>
      <c r="AA246" s="386" t="e">
        <f>IF('Non-Salary'!#REF!="","",#REF!&amp;" - "&amp;'Non-Salary'!#REF!)</f>
        <v>#REF!</v>
      </c>
      <c r="AB246" s="386" t="e">
        <f>IF('Non-Salary'!#REF!="","",#REF!&amp;" - "&amp;'Non-Salary'!#REF!)</f>
        <v>#REF!</v>
      </c>
      <c r="AC246" s="386" t="e">
        <f>IF('Non-Salary'!#REF!="","",#REF!&amp;" - "&amp;'Non-Salary'!#REF!)</f>
        <v>#REF!</v>
      </c>
      <c r="AD246" s="386" t="e">
        <f>IF('Non-Salary'!#REF!="","",#REF!&amp;" - "&amp;'Non-Salary'!#REF!)</f>
        <v>#REF!</v>
      </c>
      <c r="AE246" s="386" t="e">
        <f>IF('Non-Salary'!#REF!="","",#REF!&amp;" - "&amp;'Non-Salary'!#REF!)</f>
        <v>#REF!</v>
      </c>
      <c r="AF246" s="386" t="e">
        <f>IF('Non-Salary'!#REF!="","",#REF!&amp;" - "&amp;'Non-Salary'!#REF!)</f>
        <v>#REF!</v>
      </c>
      <c r="AG246" s="386" t="e">
        <f>IF('Non-Salary'!#REF!="","",#REF!&amp;" - "&amp;'Non-Salary'!#REF!)</f>
        <v>#REF!</v>
      </c>
      <c r="AH246" s="386" t="e">
        <f>IF('Non-Salary'!#REF!="","",#REF!&amp;" - "&amp;'Non-Salary'!#REF!)</f>
        <v>#REF!</v>
      </c>
      <c r="AI246" s="386" t="e">
        <f>IF('Non-Salary'!#REF!="","",#REF!&amp;" - "&amp;'Non-Salary'!#REF!)</f>
        <v>#REF!</v>
      </c>
      <c r="AJ246" s="386" t="e">
        <f>IF('Non-Salary'!#REF!="","",#REF!&amp;" - "&amp;'Non-Salary'!#REF!)</f>
        <v>#REF!</v>
      </c>
      <c r="AK246" s="386" t="e">
        <f>IF('Non-Salary'!#REF!="","",#REF!&amp;" - "&amp;'Non-Salary'!#REF!)</f>
        <v>#REF!</v>
      </c>
      <c r="AL246" s="385" t="e">
        <f>IF('Non-Salary'!#REF!="","",#REF!&amp;" - "&amp;'Non-Salary'!#REF!)</f>
        <v>#REF!</v>
      </c>
      <c r="AM246" s="385" t="e">
        <f>IF('Non-Salary'!#REF!="","",#REF!&amp;" - "&amp;'Non-Salary'!#REF!)</f>
        <v>#REF!</v>
      </c>
      <c r="AN246" s="386" t="e">
        <f>IF('Non-Salary'!#REF!="","",#REF!&amp;" - "&amp;'Non-Salary'!#REF!)</f>
        <v>#REF!</v>
      </c>
      <c r="AO246" s="386" t="e">
        <f>IF('Non-Salary'!#REF!="","",#REF!&amp;" - "&amp;'Non-Salary'!#REF!)</f>
        <v>#REF!</v>
      </c>
      <c r="AP246" s="386" t="e">
        <f>IF('Non-Salary'!#REF!="","",#REF!&amp;" - "&amp;'Non-Salary'!#REF!)</f>
        <v>#REF!</v>
      </c>
      <c r="AQ246" s="385" t="e">
        <f>IF('Non-Salary'!#REF!="","",#REF!&amp;" - "&amp;'Non-Salary'!#REF!)</f>
        <v>#REF!</v>
      </c>
      <c r="AR246" s="386" t="e">
        <f>IF('Non-Salary'!#REF!="","",#REF!&amp;" - "&amp;'Non-Salary'!#REF!)</f>
        <v>#REF!</v>
      </c>
      <c r="AS246" s="386" t="e">
        <f>IF('Non-Salary'!#REF!="","",#REF!&amp;" - "&amp;'Non-Salary'!#REF!)</f>
        <v>#REF!</v>
      </c>
      <c r="AT246" s="395" t="e">
        <f>IF('Non-Salary'!#REF!="","",#REF!&amp;" - "&amp;'Non-Salary'!#REF!)</f>
        <v>#REF!</v>
      </c>
      <c r="AU246" s="65"/>
      <c r="AV246" s="394" t="e">
        <f>IF('Non-Salary'!#REF!="","",#REF!&amp;" - "&amp;'Non-Salary'!#REF!)</f>
        <v>#REF!</v>
      </c>
      <c r="AW246" s="395" t="e">
        <f>IF('Non-Salary'!#REF!="","",#REF!&amp;" - "&amp;'Non-Salary'!#REF!)</f>
        <v>#REF!</v>
      </c>
    </row>
    <row r="247" spans="1:49" outlineLevel="1">
      <c r="A247" s="228"/>
      <c r="B247" s="19" t="e">
        <f>IF(OR(I247="",I247="HS"),'Non-Salary'!#REF!,Assumptions!#REF!)</f>
        <v>#REF!</v>
      </c>
      <c r="C247" s="19" t="s">
        <v>92</v>
      </c>
      <c r="D247" s="20" t="e">
        <f>Assumptions!#REF!</f>
        <v>#REF!</v>
      </c>
      <c r="E247" s="20"/>
      <c r="F247" s="20" t="s">
        <v>66</v>
      </c>
      <c r="G247" s="300" t="s">
        <v>226</v>
      </c>
      <c r="H247" s="866"/>
      <c r="I247" s="317"/>
      <c r="J247" s="82" t="str">
        <f>CONCATENATE("PRO TECH ",IF(ISERROR(VLOOKUP(G247,[3]Object!Query_from_cayprod,2,FALSE)),"",VLOOKUP(G247,[3]Object!Query_from_cayprod,2,FALSE)))</f>
        <v>PRO TECH EMPLOYEE BENEFITS</v>
      </c>
      <c r="K247" s="83"/>
      <c r="L247" s="164"/>
      <c r="M247" s="229"/>
      <c r="N247" s="9"/>
      <c r="O247" s="290"/>
      <c r="P247" s="291"/>
      <c r="Q247" s="291"/>
      <c r="R247" s="291"/>
      <c r="S247" s="291"/>
      <c r="T247" s="398" t="e">
        <f>IF('Non-Salary'!#REF!="","",#REF!&amp;" - "&amp;'Non-Salary'!#REF!)</f>
        <v>#REF!</v>
      </c>
      <c r="U247" s="399" t="e">
        <f>IF('Non-Salary'!#REF!="","",#REF!&amp;" - "&amp;'Non-Salary'!#REF!)</f>
        <v>#REF!</v>
      </c>
      <c r="V247" s="399" t="e">
        <f>IF('Non-Salary'!#REF!="","",#REF!&amp;" - "&amp;'Non-Salary'!#REF!)</f>
        <v>#REF!</v>
      </c>
      <c r="W247" s="386" t="e">
        <f>IF('Non-Salary'!#REF!="","",#REF!&amp;" - "&amp;'Non-Salary'!#REF!)</f>
        <v>#REF!</v>
      </c>
      <c r="X247" s="386" t="e">
        <f>IF('Non-Salary'!#REF!="","",#REF!&amp;" - "&amp;'Non-Salary'!#REF!)</f>
        <v>#REF!</v>
      </c>
      <c r="Y247" s="386" t="e">
        <f>IF('Non-Salary'!#REF!="","",#REF!&amp;" - "&amp;'Non-Salary'!#REF!)</f>
        <v>#REF!</v>
      </c>
      <c r="Z247" s="386" t="e">
        <f>IF('Non-Salary'!#REF!="","",#REF!&amp;" - "&amp;'Non-Salary'!#REF!)</f>
        <v>#REF!</v>
      </c>
      <c r="AA247" s="386" t="e">
        <f>IF('Non-Salary'!#REF!="","",#REF!&amp;" - "&amp;'Non-Salary'!#REF!)</f>
        <v>#REF!</v>
      </c>
      <c r="AB247" s="386" t="e">
        <f>IF('Non-Salary'!#REF!="","",#REF!&amp;" - "&amp;'Non-Salary'!#REF!)</f>
        <v>#REF!</v>
      </c>
      <c r="AC247" s="386" t="e">
        <f>IF('Non-Salary'!#REF!="","",#REF!&amp;" - "&amp;'Non-Salary'!#REF!)</f>
        <v>#REF!</v>
      </c>
      <c r="AD247" s="386" t="e">
        <f>IF('Non-Salary'!#REF!="","",#REF!&amp;" - "&amp;'Non-Salary'!#REF!)</f>
        <v>#REF!</v>
      </c>
      <c r="AE247" s="386" t="e">
        <f>IF('Non-Salary'!#REF!="","",#REF!&amp;" - "&amp;'Non-Salary'!#REF!)</f>
        <v>#REF!</v>
      </c>
      <c r="AF247" s="386" t="e">
        <f>IF('Non-Salary'!#REF!="","",#REF!&amp;" - "&amp;'Non-Salary'!#REF!)</f>
        <v>#REF!</v>
      </c>
      <c r="AG247" s="386" t="e">
        <f>IF('Non-Salary'!#REF!="","",#REF!&amp;" - "&amp;'Non-Salary'!#REF!)</f>
        <v>#REF!</v>
      </c>
      <c r="AH247" s="386" t="e">
        <f>IF('Non-Salary'!#REF!="","",#REF!&amp;" - "&amp;'Non-Salary'!#REF!)</f>
        <v>#REF!</v>
      </c>
      <c r="AI247" s="386" t="e">
        <f>IF('Non-Salary'!#REF!="","",#REF!&amp;" - "&amp;'Non-Salary'!#REF!)</f>
        <v>#REF!</v>
      </c>
      <c r="AJ247" s="386" t="e">
        <f>IF('Non-Salary'!#REF!="","",#REF!&amp;" - "&amp;'Non-Salary'!#REF!)</f>
        <v>#REF!</v>
      </c>
      <c r="AK247" s="386" t="e">
        <f>IF('Non-Salary'!#REF!="","",#REF!&amp;" - "&amp;'Non-Salary'!#REF!)</f>
        <v>#REF!</v>
      </c>
      <c r="AL247" s="399" t="e">
        <f>IF('Non-Salary'!#REF!="","",#REF!&amp;" - "&amp;'Non-Salary'!#REF!)</f>
        <v>#REF!</v>
      </c>
      <c r="AM247" s="399" t="e">
        <f>IF('Non-Salary'!#REF!="","",#REF!&amp;" - "&amp;'Non-Salary'!#REF!)</f>
        <v>#REF!</v>
      </c>
      <c r="AN247" s="386" t="e">
        <f>IF('Non-Salary'!#REF!="","",#REF!&amp;" - "&amp;'Non-Salary'!#REF!)</f>
        <v>#REF!</v>
      </c>
      <c r="AO247" s="386" t="e">
        <f>IF('Non-Salary'!#REF!="","",#REF!&amp;" - "&amp;'Non-Salary'!#REF!)</f>
        <v>#REF!</v>
      </c>
      <c r="AP247" s="386" t="e">
        <f>IF('Non-Salary'!#REF!="","",#REF!&amp;" - "&amp;'Non-Salary'!#REF!)</f>
        <v>#REF!</v>
      </c>
      <c r="AQ247" s="399" t="e">
        <f>IF('Non-Salary'!#REF!="","",#REF!&amp;" - "&amp;'Non-Salary'!#REF!)</f>
        <v>#REF!</v>
      </c>
      <c r="AR247" s="386" t="e">
        <f>IF('Non-Salary'!#REF!="","",#REF!&amp;" - "&amp;'Non-Salary'!#REF!)</f>
        <v>#REF!</v>
      </c>
      <c r="AS247" s="386" t="e">
        <f>IF('Non-Salary'!#REF!="","",#REF!&amp;" - "&amp;'Non-Salary'!#REF!)</f>
        <v>#REF!</v>
      </c>
      <c r="AT247" s="400" t="e">
        <f>IF('Non-Salary'!#REF!="","",#REF!&amp;" - "&amp;'Non-Salary'!#REF!)</f>
        <v>#REF!</v>
      </c>
      <c r="AU247" s="65"/>
      <c r="AV247" s="394" t="e">
        <f>IF('Non-Salary'!#REF!="","",#REF!&amp;" - "&amp;'Non-Salary'!#REF!)</f>
        <v>#REF!</v>
      </c>
      <c r="AW247" s="400" t="e">
        <f>IF('Non-Salary'!#REF!="","",#REF!&amp;" - "&amp;'Non-Salary'!#REF!)</f>
        <v>#REF!</v>
      </c>
    </row>
    <row r="248" spans="1:49" outlineLevel="1">
      <c r="A248" s="228"/>
      <c r="B248" s="19" t="e">
        <f>IF(OR(I248="",I248="HS"),'Non-Salary'!#REF!,Assumptions!#REF!)</f>
        <v>#REF!</v>
      </c>
      <c r="C248" s="19" t="s">
        <v>92</v>
      </c>
      <c r="D248" s="20" t="e">
        <f>Assumptions!#REF!</f>
        <v>#REF!</v>
      </c>
      <c r="E248" s="20"/>
      <c r="F248" s="20" t="s">
        <v>17</v>
      </c>
      <c r="G248" s="56" t="s">
        <v>119</v>
      </c>
      <c r="H248" s="866"/>
      <c r="I248" s="317"/>
      <c r="J248" s="82" t="str">
        <f>CONCATENATE("PARA ",IF(ISERROR(VLOOKUP(G248,[3]Object!Query_from_cayprod,2,FALSE)),"",VLOOKUP(G248,[3]Object!Query_from_cayprod,2,FALSE)))</f>
        <v>PARA SALARIES FOR OVERTIME</v>
      </c>
      <c r="K248" s="83"/>
      <c r="L248" s="164"/>
      <c r="M248" s="229"/>
      <c r="N248" s="9"/>
      <c r="O248" s="290"/>
      <c r="P248" s="291"/>
      <c r="Q248" s="291"/>
      <c r="R248" s="291"/>
      <c r="S248" s="291"/>
      <c r="T248" s="384" t="e">
        <f>IF('Non-Salary'!#REF!="","",#REF!&amp;" - "&amp;'Non-Salary'!#REF!)</f>
        <v>#REF!</v>
      </c>
      <c r="U248" s="385" t="e">
        <f>IF('Non-Salary'!#REF!="","",#REF!&amp;" - "&amp;'Non-Salary'!#REF!)</f>
        <v>#REF!</v>
      </c>
      <c r="V248" s="385" t="e">
        <f>IF('Non-Salary'!#REF!="","",#REF!&amp;" - "&amp;'Non-Salary'!#REF!)</f>
        <v>#REF!</v>
      </c>
      <c r="W248" s="385" t="e">
        <f>IF('Non-Salary'!#REF!="","",#REF!&amp;" - "&amp;'Non-Salary'!#REF!)</f>
        <v>#REF!</v>
      </c>
      <c r="X248" s="386" t="e">
        <f>IF('Non-Salary'!#REF!="","",#REF!&amp;" - "&amp;'Non-Salary'!#REF!)</f>
        <v>#REF!</v>
      </c>
      <c r="Y248" s="386" t="e">
        <f>IF('Non-Salary'!#REF!="","",#REF!&amp;" - "&amp;'Non-Salary'!#REF!)</f>
        <v>#REF!</v>
      </c>
      <c r="Z248" s="386" t="e">
        <f>IF('Non-Salary'!#REF!="","",#REF!&amp;" - "&amp;'Non-Salary'!#REF!)</f>
        <v>#REF!</v>
      </c>
      <c r="AA248" s="386" t="e">
        <f>IF('Non-Salary'!#REF!="","",#REF!&amp;" - "&amp;'Non-Salary'!#REF!)</f>
        <v>#REF!</v>
      </c>
      <c r="AB248" s="386" t="e">
        <f>IF('Non-Salary'!#REF!="","",#REF!&amp;" - "&amp;'Non-Salary'!#REF!)</f>
        <v>#REF!</v>
      </c>
      <c r="AC248" s="386" t="e">
        <f>IF('Non-Salary'!#REF!="","",#REF!&amp;" - "&amp;'Non-Salary'!#REF!)</f>
        <v>#REF!</v>
      </c>
      <c r="AD248" s="386" t="e">
        <f>IF('Non-Salary'!#REF!="","",#REF!&amp;" - "&amp;'Non-Salary'!#REF!)</f>
        <v>#REF!</v>
      </c>
      <c r="AE248" s="386" t="e">
        <f>IF('Non-Salary'!#REF!="","",#REF!&amp;" - "&amp;'Non-Salary'!#REF!)</f>
        <v>#REF!</v>
      </c>
      <c r="AF248" s="386" t="e">
        <f>IF('Non-Salary'!#REF!="","",#REF!&amp;" - "&amp;'Non-Salary'!#REF!)</f>
        <v>#REF!</v>
      </c>
      <c r="AG248" s="386" t="e">
        <f>IF('Non-Salary'!#REF!="","",#REF!&amp;" - "&amp;'Non-Salary'!#REF!)</f>
        <v>#REF!</v>
      </c>
      <c r="AH248" s="386" t="e">
        <f>IF('Non-Salary'!#REF!="","",#REF!&amp;" - "&amp;'Non-Salary'!#REF!)</f>
        <v>#REF!</v>
      </c>
      <c r="AI248" s="386" t="e">
        <f>IF('Non-Salary'!#REF!="","",#REF!&amp;" - "&amp;'Non-Salary'!#REF!)</f>
        <v>#REF!</v>
      </c>
      <c r="AJ248" s="386" t="e">
        <f>IF('Non-Salary'!#REF!="","",#REF!&amp;" - "&amp;'Non-Salary'!#REF!)</f>
        <v>#REF!</v>
      </c>
      <c r="AK248" s="386" t="e">
        <f>IF('Non-Salary'!#REF!="","",#REF!&amp;" - "&amp;'Non-Salary'!#REF!)</f>
        <v>#REF!</v>
      </c>
      <c r="AL248" s="385" t="e">
        <f>IF('Non-Salary'!#REF!="","",#REF!&amp;" - "&amp;'Non-Salary'!#REF!)</f>
        <v>#REF!</v>
      </c>
      <c r="AM248" s="386" t="e">
        <f>IF('Non-Salary'!#REF!="","",#REF!&amp;" - "&amp;'Non-Salary'!#REF!)</f>
        <v>#REF!</v>
      </c>
      <c r="AN248" s="386" t="e">
        <f>IF('Non-Salary'!#REF!="","",#REF!&amp;" - "&amp;'Non-Salary'!#REF!)</f>
        <v>#REF!</v>
      </c>
      <c r="AO248" s="386" t="e">
        <f>IF('Non-Salary'!#REF!="","",#REF!&amp;" - "&amp;'Non-Salary'!#REF!)</f>
        <v>#REF!</v>
      </c>
      <c r="AP248" s="386" t="e">
        <f>IF('Non-Salary'!#REF!="","",#REF!&amp;" - "&amp;'Non-Salary'!#REF!)</f>
        <v>#REF!</v>
      </c>
      <c r="AQ248" s="385" t="e">
        <f>IF('Non-Salary'!#REF!="","",#REF!&amp;" - "&amp;'Non-Salary'!#REF!)</f>
        <v>#REF!</v>
      </c>
      <c r="AR248" s="386" t="e">
        <f>IF('Non-Salary'!#REF!="","",#REF!&amp;" - "&amp;'Non-Salary'!#REF!)</f>
        <v>#REF!</v>
      </c>
      <c r="AS248" s="386" t="e">
        <f>IF('Non-Salary'!#REF!="","",#REF!&amp;" - "&amp;'Non-Salary'!#REF!)</f>
        <v>#REF!</v>
      </c>
      <c r="AT248" s="395" t="e">
        <f>IF('Non-Salary'!#REF!="","",#REF!&amp;" - "&amp;'Non-Salary'!#REF!)</f>
        <v>#REF!</v>
      </c>
      <c r="AU248" s="65"/>
      <c r="AV248" s="394" t="e">
        <f>IF('Non-Salary'!#REF!="","",#REF!&amp;" - "&amp;'Non-Salary'!#REF!)</f>
        <v>#REF!</v>
      </c>
      <c r="AW248" s="395" t="e">
        <f>IF('Non-Salary'!#REF!="","",#REF!&amp;" - "&amp;'Non-Salary'!#REF!)</f>
        <v>#REF!</v>
      </c>
    </row>
    <row r="249" spans="1:49" outlineLevel="1">
      <c r="A249" s="228"/>
      <c r="B249" s="19" t="e">
        <f>IF(OR(I249="",I249="HS"),'Non-Salary'!#REF!,Assumptions!#REF!)</f>
        <v>#REF!</v>
      </c>
      <c r="C249" s="19" t="s">
        <v>92</v>
      </c>
      <c r="D249" s="20" t="e">
        <f>Assumptions!#REF!</f>
        <v>#REF!</v>
      </c>
      <c r="E249" s="20"/>
      <c r="F249" s="20" t="s">
        <v>17</v>
      </c>
      <c r="G249" s="56" t="s">
        <v>43</v>
      </c>
      <c r="H249" s="866"/>
      <c r="I249" s="317"/>
      <c r="J249" s="82" t="str">
        <f>CONCATENATE("PARA ",IF(ISERROR(VLOOKUP(G249,[3]Object!Query_from_cayprod,2,FALSE)),"",VLOOKUP(G249,[3]Object!Query_from_cayprod,2,FALSE)))</f>
        <v>PARA ADDITIONAL/EXTRA DUTY PAY/STIP</v>
      </c>
      <c r="K249" s="83"/>
      <c r="L249" s="164"/>
      <c r="M249" s="229"/>
      <c r="N249" s="9"/>
      <c r="O249" s="290"/>
      <c r="P249" s="291"/>
      <c r="Q249" s="291"/>
      <c r="R249" s="291"/>
      <c r="S249" s="291"/>
      <c r="T249" s="384" t="e">
        <f>IF('Non-Salary'!#REF!="","",#REF!&amp;" - "&amp;'Non-Salary'!#REF!)</f>
        <v>#REF!</v>
      </c>
      <c r="U249" s="385" t="e">
        <f>IF('Non-Salary'!#REF!="","",#REF!&amp;" - "&amp;'Non-Salary'!#REF!)</f>
        <v>#REF!</v>
      </c>
      <c r="V249" s="385" t="e">
        <f>IF('Non-Salary'!#REF!="","",#REF!&amp;" - "&amp;'Non-Salary'!#REF!)</f>
        <v>#REF!</v>
      </c>
      <c r="W249" s="385" t="e">
        <f>IF('Non-Salary'!#REF!="","",#REF!&amp;" - "&amp;'Non-Salary'!#REF!)</f>
        <v>#REF!</v>
      </c>
      <c r="X249" s="386" t="e">
        <f>IF('Non-Salary'!#REF!="","",#REF!&amp;" - "&amp;'Non-Salary'!#REF!)</f>
        <v>#REF!</v>
      </c>
      <c r="Y249" s="386" t="e">
        <f>IF('Non-Salary'!#REF!="","",#REF!&amp;" - "&amp;'Non-Salary'!#REF!)</f>
        <v>#REF!</v>
      </c>
      <c r="Z249" s="386" t="e">
        <f>IF('Non-Salary'!#REF!="","",#REF!&amp;" - "&amp;'Non-Salary'!#REF!)</f>
        <v>#REF!</v>
      </c>
      <c r="AA249" s="386" t="e">
        <f>IF('Non-Salary'!#REF!="","",#REF!&amp;" - "&amp;'Non-Salary'!#REF!)</f>
        <v>#REF!</v>
      </c>
      <c r="AB249" s="386" t="e">
        <f>IF('Non-Salary'!#REF!="","",#REF!&amp;" - "&amp;'Non-Salary'!#REF!)</f>
        <v>#REF!</v>
      </c>
      <c r="AC249" s="386" t="e">
        <f>IF('Non-Salary'!#REF!="","",#REF!&amp;" - "&amp;'Non-Salary'!#REF!)</f>
        <v>#REF!</v>
      </c>
      <c r="AD249" s="386" t="e">
        <f>IF('Non-Salary'!#REF!="","",#REF!&amp;" - "&amp;'Non-Salary'!#REF!)</f>
        <v>#REF!</v>
      </c>
      <c r="AE249" s="386" t="e">
        <f>IF('Non-Salary'!#REF!="","",#REF!&amp;" - "&amp;'Non-Salary'!#REF!)</f>
        <v>#REF!</v>
      </c>
      <c r="AF249" s="386" t="e">
        <f>IF('Non-Salary'!#REF!="","",#REF!&amp;" - "&amp;'Non-Salary'!#REF!)</f>
        <v>#REF!</v>
      </c>
      <c r="AG249" s="386" t="e">
        <f>IF('Non-Salary'!#REF!="","",#REF!&amp;" - "&amp;'Non-Salary'!#REF!)</f>
        <v>#REF!</v>
      </c>
      <c r="AH249" s="386" t="e">
        <f>IF('Non-Salary'!#REF!="","",#REF!&amp;" - "&amp;'Non-Salary'!#REF!)</f>
        <v>#REF!</v>
      </c>
      <c r="AI249" s="386" t="e">
        <f>IF('Non-Salary'!#REF!="","",#REF!&amp;" - "&amp;'Non-Salary'!#REF!)</f>
        <v>#REF!</v>
      </c>
      <c r="AJ249" s="386" t="e">
        <f>IF('Non-Salary'!#REF!="","",#REF!&amp;" - "&amp;'Non-Salary'!#REF!)</f>
        <v>#REF!</v>
      </c>
      <c r="AK249" s="386" t="e">
        <f>IF('Non-Salary'!#REF!="","",#REF!&amp;" - "&amp;'Non-Salary'!#REF!)</f>
        <v>#REF!</v>
      </c>
      <c r="AL249" s="385" t="e">
        <f>IF('Non-Salary'!#REF!="","",#REF!&amp;" - "&amp;'Non-Salary'!#REF!)</f>
        <v>#REF!</v>
      </c>
      <c r="AM249" s="386" t="e">
        <f>IF('Non-Salary'!#REF!="","",#REF!&amp;" - "&amp;'Non-Salary'!#REF!)</f>
        <v>#REF!</v>
      </c>
      <c r="AN249" s="386" t="e">
        <f>IF('Non-Salary'!#REF!="","",#REF!&amp;" - "&amp;'Non-Salary'!#REF!)</f>
        <v>#REF!</v>
      </c>
      <c r="AO249" s="386" t="e">
        <f>IF('Non-Salary'!#REF!="","",#REF!&amp;" - "&amp;'Non-Salary'!#REF!)</f>
        <v>#REF!</v>
      </c>
      <c r="AP249" s="386" t="e">
        <f>IF('Non-Salary'!#REF!="","",#REF!&amp;" - "&amp;'Non-Salary'!#REF!)</f>
        <v>#REF!</v>
      </c>
      <c r="AQ249" s="385" t="e">
        <f>IF('Non-Salary'!#REF!="","",#REF!&amp;" - "&amp;'Non-Salary'!#REF!)</f>
        <v>#REF!</v>
      </c>
      <c r="AR249" s="386" t="e">
        <f>IF('Non-Salary'!#REF!="","",#REF!&amp;" - "&amp;'Non-Salary'!#REF!)</f>
        <v>#REF!</v>
      </c>
      <c r="AS249" s="386" t="e">
        <f>IF('Non-Salary'!#REF!="","",#REF!&amp;" - "&amp;'Non-Salary'!#REF!)</f>
        <v>#REF!</v>
      </c>
      <c r="AT249" s="395" t="e">
        <f>IF('Non-Salary'!#REF!="","",#REF!&amp;" - "&amp;'Non-Salary'!#REF!)</f>
        <v>#REF!</v>
      </c>
      <c r="AU249" s="65"/>
      <c r="AV249" s="394" t="e">
        <f>IF('Non-Salary'!#REF!="","",#REF!&amp;" - "&amp;'Non-Salary'!#REF!)</f>
        <v>#REF!</v>
      </c>
      <c r="AW249" s="395" t="e">
        <f>IF('Non-Salary'!#REF!="","",#REF!&amp;" - "&amp;'Non-Salary'!#REF!)</f>
        <v>#REF!</v>
      </c>
    </row>
    <row r="250" spans="1:49" outlineLevel="1">
      <c r="A250" s="228"/>
      <c r="B250" s="19" t="e">
        <f>IF(OR(I250="",I250="HS"),'Non-Salary'!#REF!,Assumptions!#REF!)</f>
        <v>#REF!</v>
      </c>
      <c r="C250" s="19" t="s">
        <v>92</v>
      </c>
      <c r="D250" s="20" t="e">
        <f>Assumptions!#REF!</f>
        <v>#REF!</v>
      </c>
      <c r="E250" s="20"/>
      <c r="F250" s="20" t="s">
        <v>17</v>
      </c>
      <c r="G250" s="300" t="s">
        <v>226</v>
      </c>
      <c r="H250" s="866"/>
      <c r="I250" s="317"/>
      <c r="J250" s="82" t="str">
        <f>CONCATENATE("PARA ",IF(ISERROR(VLOOKUP(G250,[3]Object!Query_from_cayprod,2,FALSE)),"",VLOOKUP(G250,[3]Object!Query_from_cayprod,2,FALSE)))</f>
        <v>PARA EMPLOYEE BENEFITS</v>
      </c>
      <c r="K250" s="83"/>
      <c r="L250" s="164"/>
      <c r="M250" s="229"/>
      <c r="N250" s="9"/>
      <c r="O250" s="290"/>
      <c r="P250" s="291"/>
      <c r="Q250" s="291"/>
      <c r="R250" s="291"/>
      <c r="S250" s="291"/>
      <c r="T250" s="398" t="e">
        <f>IF('Non-Salary'!#REF!="","",#REF!&amp;" - "&amp;'Non-Salary'!#REF!)</f>
        <v>#REF!</v>
      </c>
      <c r="U250" s="399" t="e">
        <f>IF('Non-Salary'!#REF!="","",#REF!&amp;" - "&amp;'Non-Salary'!#REF!)</f>
        <v>#REF!</v>
      </c>
      <c r="V250" s="399" t="e">
        <f>IF('Non-Salary'!#REF!="","",#REF!&amp;" - "&amp;'Non-Salary'!#REF!)</f>
        <v>#REF!</v>
      </c>
      <c r="W250" s="399" t="e">
        <f>IF('Non-Salary'!#REF!="","",#REF!&amp;" - "&amp;'Non-Salary'!#REF!)</f>
        <v>#REF!</v>
      </c>
      <c r="X250" s="386" t="e">
        <f>IF('Non-Salary'!#REF!="","",#REF!&amp;" - "&amp;'Non-Salary'!#REF!)</f>
        <v>#REF!</v>
      </c>
      <c r="Y250" s="386" t="e">
        <f>IF('Non-Salary'!#REF!="","",#REF!&amp;" - "&amp;'Non-Salary'!#REF!)</f>
        <v>#REF!</v>
      </c>
      <c r="Z250" s="386" t="e">
        <f>IF('Non-Salary'!#REF!="","",#REF!&amp;" - "&amp;'Non-Salary'!#REF!)</f>
        <v>#REF!</v>
      </c>
      <c r="AA250" s="386" t="e">
        <f>IF('Non-Salary'!#REF!="","",#REF!&amp;" - "&amp;'Non-Salary'!#REF!)</f>
        <v>#REF!</v>
      </c>
      <c r="AB250" s="386" t="e">
        <f>IF('Non-Salary'!#REF!="","",#REF!&amp;" - "&amp;'Non-Salary'!#REF!)</f>
        <v>#REF!</v>
      </c>
      <c r="AC250" s="386" t="e">
        <f>IF('Non-Salary'!#REF!="","",#REF!&amp;" - "&amp;'Non-Salary'!#REF!)</f>
        <v>#REF!</v>
      </c>
      <c r="AD250" s="386" t="e">
        <f>IF('Non-Salary'!#REF!="","",#REF!&amp;" - "&amp;'Non-Salary'!#REF!)</f>
        <v>#REF!</v>
      </c>
      <c r="AE250" s="386" t="e">
        <f>IF('Non-Salary'!#REF!="","",#REF!&amp;" - "&amp;'Non-Salary'!#REF!)</f>
        <v>#REF!</v>
      </c>
      <c r="AF250" s="386" t="e">
        <f>IF('Non-Salary'!#REF!="","",#REF!&amp;" - "&amp;'Non-Salary'!#REF!)</f>
        <v>#REF!</v>
      </c>
      <c r="AG250" s="386" t="e">
        <f>IF('Non-Salary'!#REF!="","",#REF!&amp;" - "&amp;'Non-Salary'!#REF!)</f>
        <v>#REF!</v>
      </c>
      <c r="AH250" s="386" t="e">
        <f>IF('Non-Salary'!#REF!="","",#REF!&amp;" - "&amp;'Non-Salary'!#REF!)</f>
        <v>#REF!</v>
      </c>
      <c r="AI250" s="386" t="e">
        <f>IF('Non-Salary'!#REF!="","",#REF!&amp;" - "&amp;'Non-Salary'!#REF!)</f>
        <v>#REF!</v>
      </c>
      <c r="AJ250" s="386" t="e">
        <f>IF('Non-Salary'!#REF!="","",#REF!&amp;" - "&amp;'Non-Salary'!#REF!)</f>
        <v>#REF!</v>
      </c>
      <c r="AK250" s="386" t="e">
        <f>IF('Non-Salary'!#REF!="","",#REF!&amp;" - "&amp;'Non-Salary'!#REF!)</f>
        <v>#REF!</v>
      </c>
      <c r="AL250" s="399" t="e">
        <f>IF('Non-Salary'!#REF!="","",#REF!&amp;" - "&amp;'Non-Salary'!#REF!)</f>
        <v>#REF!</v>
      </c>
      <c r="AM250" s="386" t="e">
        <f>IF('Non-Salary'!#REF!="","",#REF!&amp;" - "&amp;'Non-Salary'!#REF!)</f>
        <v>#REF!</v>
      </c>
      <c r="AN250" s="386" t="e">
        <f>IF('Non-Salary'!#REF!="","",#REF!&amp;" - "&amp;'Non-Salary'!#REF!)</f>
        <v>#REF!</v>
      </c>
      <c r="AO250" s="386" t="e">
        <f>IF('Non-Salary'!#REF!="","",#REF!&amp;" - "&amp;'Non-Salary'!#REF!)</f>
        <v>#REF!</v>
      </c>
      <c r="AP250" s="386" t="e">
        <f>IF('Non-Salary'!#REF!="","",#REF!&amp;" - "&amp;'Non-Salary'!#REF!)</f>
        <v>#REF!</v>
      </c>
      <c r="AQ250" s="399" t="e">
        <f>IF('Non-Salary'!#REF!="","",#REF!&amp;" - "&amp;'Non-Salary'!#REF!)</f>
        <v>#REF!</v>
      </c>
      <c r="AR250" s="386" t="e">
        <f>IF('Non-Salary'!#REF!="","",#REF!&amp;" - "&amp;'Non-Salary'!#REF!)</f>
        <v>#REF!</v>
      </c>
      <c r="AS250" s="386" t="e">
        <f>IF('Non-Salary'!#REF!="","",#REF!&amp;" - "&amp;'Non-Salary'!#REF!)</f>
        <v>#REF!</v>
      </c>
      <c r="AT250" s="400" t="e">
        <f>IF('Non-Salary'!#REF!="","",#REF!&amp;" - "&amp;'Non-Salary'!#REF!)</f>
        <v>#REF!</v>
      </c>
      <c r="AU250" s="65"/>
      <c r="AV250" s="394" t="e">
        <f>IF('Non-Salary'!#REF!="","",#REF!&amp;" - "&amp;'Non-Salary'!#REF!)</f>
        <v>#REF!</v>
      </c>
      <c r="AW250" s="400" t="e">
        <f>IF('Non-Salary'!#REF!="","",#REF!&amp;" - "&amp;'Non-Salary'!#REF!)</f>
        <v>#REF!</v>
      </c>
    </row>
    <row r="251" spans="1:49" outlineLevel="1">
      <c r="A251" s="228"/>
      <c r="B251" s="19" t="e">
        <f>IF(OR(I251="",I251="HS"),'Non-Salary'!#REF!,Assumptions!#REF!)</f>
        <v>#REF!</v>
      </c>
      <c r="C251" s="19" t="s">
        <v>18</v>
      </c>
      <c r="D251" s="20" t="s">
        <v>19</v>
      </c>
      <c r="E251" s="20"/>
      <c r="F251" s="20" t="s">
        <v>21</v>
      </c>
      <c r="G251" s="56" t="s">
        <v>119</v>
      </c>
      <c r="H251" s="866"/>
      <c r="I251" s="317"/>
      <c r="J251" s="82" t="str">
        <f>CONCATENATE("CLERICAL ",IF(ISERROR(VLOOKUP(G251,[3]Object!Query_from_cayprod,2,FALSE)),"",VLOOKUP(G251,[3]Object!Query_from_cayprod,2,FALSE)))</f>
        <v>CLERICAL SALARIES FOR OVERTIME</v>
      </c>
      <c r="K251" s="83"/>
      <c r="L251" s="164"/>
      <c r="M251" s="229"/>
      <c r="N251" s="9"/>
      <c r="O251" s="290"/>
      <c r="P251" s="291"/>
      <c r="Q251" s="291"/>
      <c r="R251" s="291"/>
      <c r="S251" s="291"/>
      <c r="T251" s="384" t="e">
        <f>IF('Non-Salary'!#REF!="","",#REF!&amp;" - "&amp;'Non-Salary'!#REF!)</f>
        <v>#REF!</v>
      </c>
      <c r="U251" s="385" t="e">
        <f>IF('Non-Salary'!#REF!="","",#REF!&amp;" - "&amp;'Non-Salary'!#REF!)</f>
        <v>#REF!</v>
      </c>
      <c r="V251" s="385" t="e">
        <f>IF('Non-Salary'!#REF!="","",#REF!&amp;" - "&amp;'Non-Salary'!#REF!)</f>
        <v>#REF!</v>
      </c>
      <c r="W251" s="386" t="e">
        <f>IF('Non-Salary'!#REF!="","",#REF!&amp;" - "&amp;'Non-Salary'!#REF!)</f>
        <v>#REF!</v>
      </c>
      <c r="X251" s="386" t="e">
        <f>IF('Non-Salary'!#REF!="","",#REF!&amp;" - "&amp;'Non-Salary'!#REF!)</f>
        <v>#REF!</v>
      </c>
      <c r="Y251" s="386" t="e">
        <f>IF('Non-Salary'!#REF!="","",#REF!&amp;" - "&amp;'Non-Salary'!#REF!)</f>
        <v>#REF!</v>
      </c>
      <c r="Z251" s="386" t="e">
        <f>IF('Non-Salary'!#REF!="","",#REF!&amp;" - "&amp;'Non-Salary'!#REF!)</f>
        <v>#REF!</v>
      </c>
      <c r="AA251" s="386" t="e">
        <f>IF('Non-Salary'!#REF!="","",#REF!&amp;" - "&amp;'Non-Salary'!#REF!)</f>
        <v>#REF!</v>
      </c>
      <c r="AB251" s="386" t="e">
        <f>IF('Non-Salary'!#REF!="","",#REF!&amp;" - "&amp;'Non-Salary'!#REF!)</f>
        <v>#REF!</v>
      </c>
      <c r="AC251" s="386" t="e">
        <f>IF('Non-Salary'!#REF!="","",#REF!&amp;" - "&amp;'Non-Salary'!#REF!)</f>
        <v>#REF!</v>
      </c>
      <c r="AD251" s="386" t="e">
        <f>IF('Non-Salary'!#REF!="","",#REF!&amp;" - "&amp;'Non-Salary'!#REF!)</f>
        <v>#REF!</v>
      </c>
      <c r="AE251" s="386" t="e">
        <f>IF('Non-Salary'!#REF!="","",#REF!&amp;" - "&amp;'Non-Salary'!#REF!)</f>
        <v>#REF!</v>
      </c>
      <c r="AF251" s="386" t="e">
        <f>IF('Non-Salary'!#REF!="","",#REF!&amp;" - "&amp;'Non-Salary'!#REF!)</f>
        <v>#REF!</v>
      </c>
      <c r="AG251" s="386" t="e">
        <f>IF('Non-Salary'!#REF!="","",#REF!&amp;" - "&amp;'Non-Salary'!#REF!)</f>
        <v>#REF!</v>
      </c>
      <c r="AH251" s="386" t="e">
        <f>IF('Non-Salary'!#REF!="","",#REF!&amp;" - "&amp;'Non-Salary'!#REF!)</f>
        <v>#REF!</v>
      </c>
      <c r="AI251" s="386" t="e">
        <f>IF('Non-Salary'!#REF!="","",#REF!&amp;" - "&amp;'Non-Salary'!#REF!)</f>
        <v>#REF!</v>
      </c>
      <c r="AJ251" s="386" t="e">
        <f>IF('Non-Salary'!#REF!="","",#REF!&amp;" - "&amp;'Non-Salary'!#REF!)</f>
        <v>#REF!</v>
      </c>
      <c r="AK251" s="386" t="e">
        <f>IF('Non-Salary'!#REF!="","",#REF!&amp;" - "&amp;'Non-Salary'!#REF!)</f>
        <v>#REF!</v>
      </c>
      <c r="AL251" s="385" t="e">
        <f>IF('Non-Salary'!#REF!="","",#REF!&amp;" - "&amp;'Non-Salary'!#REF!)</f>
        <v>#REF!</v>
      </c>
      <c r="AM251" s="386" t="e">
        <f>IF('Non-Salary'!#REF!="","",#REF!&amp;" - "&amp;'Non-Salary'!#REF!)</f>
        <v>#REF!</v>
      </c>
      <c r="AN251" s="386" t="e">
        <f>IF('Non-Salary'!#REF!="","",#REF!&amp;" - "&amp;'Non-Salary'!#REF!)</f>
        <v>#REF!</v>
      </c>
      <c r="AO251" s="386" t="e">
        <f>IF('Non-Salary'!#REF!="","",#REF!&amp;" - "&amp;'Non-Salary'!#REF!)</f>
        <v>#REF!</v>
      </c>
      <c r="AP251" s="386" t="e">
        <f>IF('Non-Salary'!#REF!="","",#REF!&amp;" - "&amp;'Non-Salary'!#REF!)</f>
        <v>#REF!</v>
      </c>
      <c r="AQ251" s="385" t="e">
        <f>IF('Non-Salary'!#REF!="","",#REF!&amp;" - "&amp;'Non-Salary'!#REF!)</f>
        <v>#REF!</v>
      </c>
      <c r="AR251" s="386" t="e">
        <f>IF('Non-Salary'!#REF!="","",#REF!&amp;" - "&amp;'Non-Salary'!#REF!)</f>
        <v>#REF!</v>
      </c>
      <c r="AS251" s="386" t="e">
        <f>IF('Non-Salary'!#REF!="","",#REF!&amp;" - "&amp;'Non-Salary'!#REF!)</f>
        <v>#REF!</v>
      </c>
      <c r="AT251" s="395" t="e">
        <f>IF('Non-Salary'!#REF!="","",#REF!&amp;" - "&amp;'Non-Salary'!#REF!)</f>
        <v>#REF!</v>
      </c>
      <c r="AU251" s="65"/>
      <c r="AV251" s="394" t="e">
        <f>IF('Non-Salary'!#REF!="","",#REF!&amp;" - "&amp;'Non-Salary'!#REF!)</f>
        <v>#REF!</v>
      </c>
      <c r="AW251" s="395" t="e">
        <f>IF('Non-Salary'!#REF!="","",#REF!&amp;" - "&amp;'Non-Salary'!#REF!)</f>
        <v>#REF!</v>
      </c>
    </row>
    <row r="252" spans="1:49" outlineLevel="1">
      <c r="A252" s="228"/>
      <c r="B252" s="19" t="e">
        <f>IF(OR(I252="",I252="HS"),'Non-Salary'!#REF!,Assumptions!#REF!)</f>
        <v>#REF!</v>
      </c>
      <c r="C252" s="19" t="s">
        <v>18</v>
      </c>
      <c r="D252" s="20" t="s">
        <v>19</v>
      </c>
      <c r="E252" s="20"/>
      <c r="F252" s="20" t="s">
        <v>21</v>
      </c>
      <c r="G252" s="56" t="s">
        <v>43</v>
      </c>
      <c r="H252" s="866"/>
      <c r="I252" s="317"/>
      <c r="J252" s="82" t="str">
        <f>CONCATENATE("CLERICAL ",IF(ISERROR(VLOOKUP(G252,[3]Object!Query_from_cayprod,2,FALSE)),"",VLOOKUP(G252,[3]Object!Query_from_cayprod,2,FALSE)))</f>
        <v>CLERICAL ADDITIONAL/EXTRA DUTY PAY/STIP</v>
      </c>
      <c r="K252" s="83"/>
      <c r="L252" s="164"/>
      <c r="M252" s="229"/>
      <c r="N252" s="9"/>
      <c r="O252" s="290"/>
      <c r="P252" s="291"/>
      <c r="Q252" s="291"/>
      <c r="R252" s="291"/>
      <c r="S252" s="291"/>
      <c r="T252" s="384" t="e">
        <f>IF('Non-Salary'!#REF!="","",#REF!&amp;" - "&amp;'Non-Salary'!#REF!)</f>
        <v>#REF!</v>
      </c>
      <c r="U252" s="385" t="e">
        <f>IF('Non-Salary'!#REF!="","",#REF!&amp;" - "&amp;'Non-Salary'!#REF!)</f>
        <v>#REF!</v>
      </c>
      <c r="V252" s="385" t="e">
        <f>IF('Non-Salary'!#REF!="","",#REF!&amp;" - "&amp;'Non-Salary'!#REF!)</f>
        <v>#REF!</v>
      </c>
      <c r="W252" s="386" t="e">
        <f>IF('Non-Salary'!#REF!="","",#REF!&amp;" - "&amp;'Non-Salary'!#REF!)</f>
        <v>#REF!</v>
      </c>
      <c r="X252" s="386" t="e">
        <f>IF('Non-Salary'!#REF!="","",#REF!&amp;" - "&amp;'Non-Salary'!#REF!)</f>
        <v>#REF!</v>
      </c>
      <c r="Y252" s="386" t="e">
        <f>IF('Non-Salary'!#REF!="","",#REF!&amp;" - "&amp;'Non-Salary'!#REF!)</f>
        <v>#REF!</v>
      </c>
      <c r="Z252" s="386" t="e">
        <f>IF('Non-Salary'!#REF!="","",#REF!&amp;" - "&amp;'Non-Salary'!#REF!)</f>
        <v>#REF!</v>
      </c>
      <c r="AA252" s="386" t="e">
        <f>IF('Non-Salary'!#REF!="","",#REF!&amp;" - "&amp;'Non-Salary'!#REF!)</f>
        <v>#REF!</v>
      </c>
      <c r="AB252" s="386" t="e">
        <f>IF('Non-Salary'!#REF!="","",#REF!&amp;" - "&amp;'Non-Salary'!#REF!)</f>
        <v>#REF!</v>
      </c>
      <c r="AC252" s="386" t="e">
        <f>IF('Non-Salary'!#REF!="","",#REF!&amp;" - "&amp;'Non-Salary'!#REF!)</f>
        <v>#REF!</v>
      </c>
      <c r="AD252" s="386" t="e">
        <f>IF('Non-Salary'!#REF!="","",#REF!&amp;" - "&amp;'Non-Salary'!#REF!)</f>
        <v>#REF!</v>
      </c>
      <c r="AE252" s="386" t="e">
        <f>IF('Non-Salary'!#REF!="","",#REF!&amp;" - "&amp;'Non-Salary'!#REF!)</f>
        <v>#REF!</v>
      </c>
      <c r="AF252" s="386" t="e">
        <f>IF('Non-Salary'!#REF!="","",#REF!&amp;" - "&amp;'Non-Salary'!#REF!)</f>
        <v>#REF!</v>
      </c>
      <c r="AG252" s="386" t="e">
        <f>IF('Non-Salary'!#REF!="","",#REF!&amp;" - "&amp;'Non-Salary'!#REF!)</f>
        <v>#REF!</v>
      </c>
      <c r="AH252" s="386" t="e">
        <f>IF('Non-Salary'!#REF!="","",#REF!&amp;" - "&amp;'Non-Salary'!#REF!)</f>
        <v>#REF!</v>
      </c>
      <c r="AI252" s="386" t="e">
        <f>IF('Non-Salary'!#REF!="","",#REF!&amp;" - "&amp;'Non-Salary'!#REF!)</f>
        <v>#REF!</v>
      </c>
      <c r="AJ252" s="386" t="e">
        <f>IF('Non-Salary'!#REF!="","",#REF!&amp;" - "&amp;'Non-Salary'!#REF!)</f>
        <v>#REF!</v>
      </c>
      <c r="AK252" s="386" t="e">
        <f>IF('Non-Salary'!#REF!="","",#REF!&amp;" - "&amp;'Non-Salary'!#REF!)</f>
        <v>#REF!</v>
      </c>
      <c r="AL252" s="385" t="e">
        <f>IF('Non-Salary'!#REF!="","",#REF!&amp;" - "&amp;'Non-Salary'!#REF!)</f>
        <v>#REF!</v>
      </c>
      <c r="AM252" s="386" t="e">
        <f>IF('Non-Salary'!#REF!="","",#REF!&amp;" - "&amp;'Non-Salary'!#REF!)</f>
        <v>#REF!</v>
      </c>
      <c r="AN252" s="386" t="e">
        <f>IF('Non-Salary'!#REF!="","",#REF!&amp;" - "&amp;'Non-Salary'!#REF!)</f>
        <v>#REF!</v>
      </c>
      <c r="AO252" s="386" t="e">
        <f>IF('Non-Salary'!#REF!="","",#REF!&amp;" - "&amp;'Non-Salary'!#REF!)</f>
        <v>#REF!</v>
      </c>
      <c r="AP252" s="386" t="e">
        <f>IF('Non-Salary'!#REF!="","",#REF!&amp;" - "&amp;'Non-Salary'!#REF!)</f>
        <v>#REF!</v>
      </c>
      <c r="AQ252" s="385" t="e">
        <f>IF('Non-Salary'!#REF!="","",#REF!&amp;" - "&amp;'Non-Salary'!#REF!)</f>
        <v>#REF!</v>
      </c>
      <c r="AR252" s="386" t="e">
        <f>IF('Non-Salary'!#REF!="","",#REF!&amp;" - "&amp;'Non-Salary'!#REF!)</f>
        <v>#REF!</v>
      </c>
      <c r="AS252" s="386" t="e">
        <f>IF('Non-Salary'!#REF!="","",#REF!&amp;" - "&amp;'Non-Salary'!#REF!)</f>
        <v>#REF!</v>
      </c>
      <c r="AT252" s="395" t="e">
        <f>IF('Non-Salary'!#REF!="","",#REF!&amp;" - "&amp;'Non-Salary'!#REF!)</f>
        <v>#REF!</v>
      </c>
      <c r="AU252" s="65"/>
      <c r="AV252" s="394" t="e">
        <f>IF('Non-Salary'!#REF!="","",#REF!&amp;" - "&amp;'Non-Salary'!#REF!)</f>
        <v>#REF!</v>
      </c>
      <c r="AW252" s="395" t="e">
        <f>IF('Non-Salary'!#REF!="","",#REF!&amp;" - "&amp;'Non-Salary'!#REF!)</f>
        <v>#REF!</v>
      </c>
    </row>
    <row r="253" spans="1:49" outlineLevel="1">
      <c r="A253" s="228"/>
      <c r="B253" s="19" t="e">
        <f>IF(OR(I253="",I253="HS"),'Non-Salary'!#REF!,Assumptions!#REF!)</f>
        <v>#REF!</v>
      </c>
      <c r="C253" s="19" t="s">
        <v>18</v>
      </c>
      <c r="D253" s="20" t="s">
        <v>19</v>
      </c>
      <c r="E253" s="20"/>
      <c r="F253" s="20" t="s">
        <v>21</v>
      </c>
      <c r="G253" s="300" t="s">
        <v>226</v>
      </c>
      <c r="H253" s="866"/>
      <c r="I253" s="317"/>
      <c r="J253" s="82" t="str">
        <f>CONCATENATE("CLERICAL ",IF(ISERROR(VLOOKUP(G253,[3]Object!Query_from_cayprod,2,FALSE)),"",VLOOKUP(G253,[3]Object!Query_from_cayprod,2,FALSE)))</f>
        <v>CLERICAL EMPLOYEE BENEFITS</v>
      </c>
      <c r="K253" s="83"/>
      <c r="L253" s="164"/>
      <c r="M253" s="229"/>
      <c r="N253" s="9"/>
      <c r="O253" s="290"/>
      <c r="P253" s="291"/>
      <c r="Q253" s="291"/>
      <c r="R253" s="291"/>
      <c r="S253" s="291"/>
      <c r="T253" s="398" t="e">
        <f>IF('Non-Salary'!#REF!="","",#REF!&amp;" - "&amp;'Non-Salary'!#REF!)</f>
        <v>#REF!</v>
      </c>
      <c r="U253" s="399" t="e">
        <f>IF('Non-Salary'!#REF!="","",#REF!&amp;" - "&amp;'Non-Salary'!#REF!)</f>
        <v>#REF!</v>
      </c>
      <c r="V253" s="399" t="e">
        <f>IF('Non-Salary'!#REF!="","",#REF!&amp;" - "&amp;'Non-Salary'!#REF!)</f>
        <v>#REF!</v>
      </c>
      <c r="W253" s="386" t="e">
        <f>IF('Non-Salary'!#REF!="","",#REF!&amp;" - "&amp;'Non-Salary'!#REF!)</f>
        <v>#REF!</v>
      </c>
      <c r="X253" s="386" t="e">
        <f>IF('Non-Salary'!#REF!="","",#REF!&amp;" - "&amp;'Non-Salary'!#REF!)</f>
        <v>#REF!</v>
      </c>
      <c r="Y253" s="386" t="e">
        <f>IF('Non-Salary'!#REF!="","",#REF!&amp;" - "&amp;'Non-Salary'!#REF!)</f>
        <v>#REF!</v>
      </c>
      <c r="Z253" s="386" t="e">
        <f>IF('Non-Salary'!#REF!="","",#REF!&amp;" - "&amp;'Non-Salary'!#REF!)</f>
        <v>#REF!</v>
      </c>
      <c r="AA253" s="386" t="e">
        <f>IF('Non-Salary'!#REF!="","",#REF!&amp;" - "&amp;'Non-Salary'!#REF!)</f>
        <v>#REF!</v>
      </c>
      <c r="AB253" s="386" t="e">
        <f>IF('Non-Salary'!#REF!="","",#REF!&amp;" - "&amp;'Non-Salary'!#REF!)</f>
        <v>#REF!</v>
      </c>
      <c r="AC253" s="386" t="e">
        <f>IF('Non-Salary'!#REF!="","",#REF!&amp;" - "&amp;'Non-Salary'!#REF!)</f>
        <v>#REF!</v>
      </c>
      <c r="AD253" s="386" t="e">
        <f>IF('Non-Salary'!#REF!="","",#REF!&amp;" - "&amp;'Non-Salary'!#REF!)</f>
        <v>#REF!</v>
      </c>
      <c r="AE253" s="386" t="e">
        <f>IF('Non-Salary'!#REF!="","",#REF!&amp;" - "&amp;'Non-Salary'!#REF!)</f>
        <v>#REF!</v>
      </c>
      <c r="AF253" s="386" t="e">
        <f>IF('Non-Salary'!#REF!="","",#REF!&amp;" - "&amp;'Non-Salary'!#REF!)</f>
        <v>#REF!</v>
      </c>
      <c r="AG253" s="386" t="e">
        <f>IF('Non-Salary'!#REF!="","",#REF!&amp;" - "&amp;'Non-Salary'!#REF!)</f>
        <v>#REF!</v>
      </c>
      <c r="AH253" s="386" t="e">
        <f>IF('Non-Salary'!#REF!="","",#REF!&amp;" - "&amp;'Non-Salary'!#REF!)</f>
        <v>#REF!</v>
      </c>
      <c r="AI253" s="386" t="e">
        <f>IF('Non-Salary'!#REF!="","",#REF!&amp;" - "&amp;'Non-Salary'!#REF!)</f>
        <v>#REF!</v>
      </c>
      <c r="AJ253" s="386" t="e">
        <f>IF('Non-Salary'!#REF!="","",#REF!&amp;" - "&amp;'Non-Salary'!#REF!)</f>
        <v>#REF!</v>
      </c>
      <c r="AK253" s="386" t="e">
        <f>IF('Non-Salary'!#REF!="","",#REF!&amp;" - "&amp;'Non-Salary'!#REF!)</f>
        <v>#REF!</v>
      </c>
      <c r="AL253" s="399" t="e">
        <f>IF('Non-Salary'!#REF!="","",#REF!&amp;" - "&amp;'Non-Salary'!#REF!)</f>
        <v>#REF!</v>
      </c>
      <c r="AM253" s="386" t="e">
        <f>IF('Non-Salary'!#REF!="","",#REF!&amp;" - "&amp;'Non-Salary'!#REF!)</f>
        <v>#REF!</v>
      </c>
      <c r="AN253" s="386" t="e">
        <f>IF('Non-Salary'!#REF!="","",#REF!&amp;" - "&amp;'Non-Salary'!#REF!)</f>
        <v>#REF!</v>
      </c>
      <c r="AO253" s="386" t="e">
        <f>IF('Non-Salary'!#REF!="","",#REF!&amp;" - "&amp;'Non-Salary'!#REF!)</f>
        <v>#REF!</v>
      </c>
      <c r="AP253" s="386" t="e">
        <f>IF('Non-Salary'!#REF!="","",#REF!&amp;" - "&amp;'Non-Salary'!#REF!)</f>
        <v>#REF!</v>
      </c>
      <c r="AQ253" s="399" t="e">
        <f>IF('Non-Salary'!#REF!="","",#REF!&amp;" - "&amp;'Non-Salary'!#REF!)</f>
        <v>#REF!</v>
      </c>
      <c r="AR253" s="386" t="e">
        <f>IF('Non-Salary'!#REF!="","",#REF!&amp;" - "&amp;'Non-Salary'!#REF!)</f>
        <v>#REF!</v>
      </c>
      <c r="AS253" s="386" t="e">
        <f>IF('Non-Salary'!#REF!="","",#REF!&amp;" - "&amp;'Non-Salary'!#REF!)</f>
        <v>#REF!</v>
      </c>
      <c r="AT253" s="400" t="e">
        <f>IF('Non-Salary'!#REF!="","",#REF!&amp;" - "&amp;'Non-Salary'!#REF!)</f>
        <v>#REF!</v>
      </c>
      <c r="AU253" s="65"/>
      <c r="AV253" s="394" t="e">
        <f>IF('Non-Salary'!#REF!="","",#REF!&amp;" - "&amp;'Non-Salary'!#REF!)</f>
        <v>#REF!</v>
      </c>
      <c r="AW253" s="400" t="e">
        <f>IF('Non-Salary'!#REF!="","",#REF!&amp;" - "&amp;'Non-Salary'!#REF!)</f>
        <v>#REF!</v>
      </c>
    </row>
    <row r="254" spans="1:49" ht="12.75" customHeight="1" outlineLevel="1">
      <c r="A254" s="228"/>
      <c r="B254" s="19" t="e">
        <f>IF(OR(I254="",I254="HS"),'Non-Salary'!#REF!,Assumptions!#REF!)</f>
        <v>#REF!</v>
      </c>
      <c r="C254" s="57" t="s">
        <v>9</v>
      </c>
      <c r="D254" s="20" t="s">
        <v>50</v>
      </c>
      <c r="E254" s="20"/>
      <c r="F254" s="20" t="s">
        <v>94</v>
      </c>
      <c r="G254" s="56" t="s">
        <v>43</v>
      </c>
      <c r="H254" s="866"/>
      <c r="I254" s="319"/>
      <c r="J254" s="82" t="str">
        <f>CONCATENATE("COUNSELOR ",IF(ISERROR(VLOOKUP(G254,[3]Object!Query_from_cayprod,2,FALSE)),"",VLOOKUP(G254,[3]Object!Query_from_cayprod,2,FALSE)))</f>
        <v>COUNSELOR ADDITIONAL/EXTRA DUTY PAY/STIP</v>
      </c>
      <c r="K254" s="83"/>
      <c r="L254" s="164"/>
      <c r="M254" s="229"/>
      <c r="N254" s="9"/>
      <c r="O254" s="290"/>
      <c r="P254" s="291"/>
      <c r="Q254" s="291"/>
      <c r="R254" s="291"/>
      <c r="S254" s="291"/>
      <c r="T254" s="384" t="e">
        <f>IF('Non-Salary'!#REF!="","",#REF!&amp;" - "&amp;'Non-Salary'!#REF!)</f>
        <v>#REF!</v>
      </c>
      <c r="U254" s="385" t="e">
        <f>IF('Non-Salary'!#REF!="","",#REF!&amp;" - "&amp;'Non-Salary'!#REF!)</f>
        <v>#REF!</v>
      </c>
      <c r="V254" s="385" t="e">
        <f>IF('Non-Salary'!#REF!="","",#REF!&amp;" - "&amp;'Non-Salary'!#REF!)</f>
        <v>#REF!</v>
      </c>
      <c r="W254" s="386" t="e">
        <f>IF('Non-Salary'!#REF!="","",#REF!&amp;" - "&amp;'Non-Salary'!#REF!)</f>
        <v>#REF!</v>
      </c>
      <c r="X254" s="386" t="e">
        <f>IF('Non-Salary'!#REF!="","",#REF!&amp;" - "&amp;'Non-Salary'!#REF!)</f>
        <v>#REF!</v>
      </c>
      <c r="Y254" s="386" t="e">
        <f>IF('Non-Salary'!#REF!="","",#REF!&amp;" - "&amp;'Non-Salary'!#REF!)</f>
        <v>#REF!</v>
      </c>
      <c r="Z254" s="386" t="e">
        <f>IF('Non-Salary'!#REF!="","",#REF!&amp;" - "&amp;'Non-Salary'!#REF!)</f>
        <v>#REF!</v>
      </c>
      <c r="AA254" s="386" t="e">
        <f>IF('Non-Salary'!#REF!="","",#REF!&amp;" - "&amp;'Non-Salary'!#REF!)</f>
        <v>#REF!</v>
      </c>
      <c r="AB254" s="386" t="e">
        <f>IF('Non-Salary'!#REF!="","",#REF!&amp;" - "&amp;'Non-Salary'!#REF!)</f>
        <v>#REF!</v>
      </c>
      <c r="AC254" s="386" t="e">
        <f>IF('Non-Salary'!#REF!="","",#REF!&amp;" - "&amp;'Non-Salary'!#REF!)</f>
        <v>#REF!</v>
      </c>
      <c r="AD254" s="386" t="e">
        <f>IF('Non-Salary'!#REF!="","",#REF!&amp;" - "&amp;'Non-Salary'!#REF!)</f>
        <v>#REF!</v>
      </c>
      <c r="AE254" s="386" t="e">
        <f>IF('Non-Salary'!#REF!="","",#REF!&amp;" - "&amp;'Non-Salary'!#REF!)</f>
        <v>#REF!</v>
      </c>
      <c r="AF254" s="386" t="e">
        <f>IF('Non-Salary'!#REF!="","",#REF!&amp;" - "&amp;'Non-Salary'!#REF!)</f>
        <v>#REF!</v>
      </c>
      <c r="AG254" s="386" t="e">
        <f>IF('Non-Salary'!#REF!="","",#REF!&amp;" - "&amp;'Non-Salary'!#REF!)</f>
        <v>#REF!</v>
      </c>
      <c r="AH254" s="386" t="e">
        <f>IF('Non-Salary'!#REF!="","",#REF!&amp;" - "&amp;'Non-Salary'!#REF!)</f>
        <v>#REF!</v>
      </c>
      <c r="AI254" s="386" t="e">
        <f>IF('Non-Salary'!#REF!="","",#REF!&amp;" - "&amp;'Non-Salary'!#REF!)</f>
        <v>#REF!</v>
      </c>
      <c r="AJ254" s="386" t="e">
        <f>IF('Non-Salary'!#REF!="","",#REF!&amp;" - "&amp;'Non-Salary'!#REF!)</f>
        <v>#REF!</v>
      </c>
      <c r="AK254" s="386" t="e">
        <f>IF('Non-Salary'!#REF!="","",#REF!&amp;" - "&amp;'Non-Salary'!#REF!)</f>
        <v>#REF!</v>
      </c>
      <c r="AL254" s="385" t="e">
        <f>IF('Non-Salary'!#REF!="","",#REF!&amp;" - "&amp;'Non-Salary'!#REF!)</f>
        <v>#REF!</v>
      </c>
      <c r="AM254" s="386" t="e">
        <f>IF('Non-Salary'!#REF!="","",#REF!&amp;" - "&amp;'Non-Salary'!#REF!)</f>
        <v>#REF!</v>
      </c>
      <c r="AN254" s="386" t="e">
        <f>IF('Non-Salary'!#REF!="","",#REF!&amp;" - "&amp;'Non-Salary'!#REF!)</f>
        <v>#REF!</v>
      </c>
      <c r="AO254" s="386" t="e">
        <f>IF('Non-Salary'!#REF!="","",#REF!&amp;" - "&amp;'Non-Salary'!#REF!)</f>
        <v>#REF!</v>
      </c>
      <c r="AP254" s="386" t="e">
        <f>IF('Non-Salary'!#REF!="","",#REF!&amp;" - "&amp;'Non-Salary'!#REF!)</f>
        <v>#REF!</v>
      </c>
      <c r="AQ254" s="385" t="e">
        <f>IF('Non-Salary'!#REF!="","",#REF!&amp;" - "&amp;'Non-Salary'!#REF!)</f>
        <v>#REF!</v>
      </c>
      <c r="AR254" s="386" t="e">
        <f>IF('Non-Salary'!#REF!="","",#REF!&amp;" - "&amp;'Non-Salary'!#REF!)</f>
        <v>#REF!</v>
      </c>
      <c r="AS254" s="386" t="e">
        <f>IF('Non-Salary'!#REF!="","",#REF!&amp;" - "&amp;'Non-Salary'!#REF!)</f>
        <v>#REF!</v>
      </c>
      <c r="AT254" s="395" t="e">
        <f>IF('Non-Salary'!#REF!="","",#REF!&amp;" - "&amp;'Non-Salary'!#REF!)</f>
        <v>#REF!</v>
      </c>
      <c r="AU254" s="65"/>
      <c r="AV254" s="394" t="e">
        <f>IF('Non-Salary'!#REF!="","",#REF!&amp;" - "&amp;'Non-Salary'!#REF!)</f>
        <v>#REF!</v>
      </c>
      <c r="AW254" s="395" t="e">
        <f>IF('Non-Salary'!#REF!="","",#REF!&amp;" - "&amp;'Non-Salary'!#REF!)</f>
        <v>#REF!</v>
      </c>
    </row>
    <row r="255" spans="1:49" ht="12.75" customHeight="1" outlineLevel="1" thickBot="1">
      <c r="A255" s="228"/>
      <c r="B255" s="19" t="e">
        <f>IF(OR(I255="",I255="HS"),'Non-Salary'!#REF!,Assumptions!#REF!)</f>
        <v>#REF!</v>
      </c>
      <c r="C255" s="57" t="s">
        <v>9</v>
      </c>
      <c r="D255" s="20" t="s">
        <v>50</v>
      </c>
      <c r="E255" s="20"/>
      <c r="F255" s="20" t="s">
        <v>94</v>
      </c>
      <c r="G255" s="300" t="s">
        <v>226</v>
      </c>
      <c r="H255" s="866"/>
      <c r="I255" s="322"/>
      <c r="J255" s="82" t="str">
        <f>CONCATENATE("COUNSELOR ",IF(ISERROR(VLOOKUP(G255,[3]Object!Query_from_cayprod,2,FALSE)),"",VLOOKUP(G255,[3]Object!Query_from_cayprod,2,FALSE)))</f>
        <v>COUNSELOR EMPLOYEE BENEFITS</v>
      </c>
      <c r="K255" s="83"/>
      <c r="L255" s="164"/>
      <c r="M255" s="229"/>
      <c r="N255" s="9"/>
      <c r="O255" s="290"/>
      <c r="P255" s="291"/>
      <c r="Q255" s="291"/>
      <c r="R255" s="291"/>
      <c r="S255" s="291"/>
      <c r="T255" s="398" t="e">
        <f>IF('Non-Salary'!#REF!="","",#REF!&amp;" - "&amp;'Non-Salary'!#REF!)</f>
        <v>#REF!</v>
      </c>
      <c r="U255" s="399" t="e">
        <f>IF('Non-Salary'!#REF!="","",#REF!&amp;" - "&amp;'Non-Salary'!#REF!)</f>
        <v>#REF!</v>
      </c>
      <c r="V255" s="399" t="e">
        <f>IF('Non-Salary'!#REF!="","",#REF!&amp;" - "&amp;'Non-Salary'!#REF!)</f>
        <v>#REF!</v>
      </c>
      <c r="W255" s="386" t="e">
        <f>IF('Non-Salary'!#REF!="","",#REF!&amp;" - "&amp;'Non-Salary'!#REF!)</f>
        <v>#REF!</v>
      </c>
      <c r="X255" s="386" t="e">
        <f>IF('Non-Salary'!#REF!="","",#REF!&amp;" - "&amp;'Non-Salary'!#REF!)</f>
        <v>#REF!</v>
      </c>
      <c r="Y255" s="386" t="e">
        <f>IF('Non-Salary'!#REF!="","",#REF!&amp;" - "&amp;'Non-Salary'!#REF!)</f>
        <v>#REF!</v>
      </c>
      <c r="Z255" s="386" t="e">
        <f>IF('Non-Salary'!#REF!="","",#REF!&amp;" - "&amp;'Non-Salary'!#REF!)</f>
        <v>#REF!</v>
      </c>
      <c r="AA255" s="386" t="e">
        <f>IF('Non-Salary'!#REF!="","",#REF!&amp;" - "&amp;'Non-Salary'!#REF!)</f>
        <v>#REF!</v>
      </c>
      <c r="AB255" s="386" t="e">
        <f>IF('Non-Salary'!#REF!="","",#REF!&amp;" - "&amp;'Non-Salary'!#REF!)</f>
        <v>#REF!</v>
      </c>
      <c r="AC255" s="386" t="e">
        <f>IF('Non-Salary'!#REF!="","",#REF!&amp;" - "&amp;'Non-Salary'!#REF!)</f>
        <v>#REF!</v>
      </c>
      <c r="AD255" s="386" t="e">
        <f>IF('Non-Salary'!#REF!="","",#REF!&amp;" - "&amp;'Non-Salary'!#REF!)</f>
        <v>#REF!</v>
      </c>
      <c r="AE255" s="386" t="e">
        <f>IF('Non-Salary'!#REF!="","",#REF!&amp;" - "&amp;'Non-Salary'!#REF!)</f>
        <v>#REF!</v>
      </c>
      <c r="AF255" s="386" t="e">
        <f>IF('Non-Salary'!#REF!="","",#REF!&amp;" - "&amp;'Non-Salary'!#REF!)</f>
        <v>#REF!</v>
      </c>
      <c r="AG255" s="386" t="e">
        <f>IF('Non-Salary'!#REF!="","",#REF!&amp;" - "&amp;'Non-Salary'!#REF!)</f>
        <v>#REF!</v>
      </c>
      <c r="AH255" s="386" t="e">
        <f>IF('Non-Salary'!#REF!="","",#REF!&amp;" - "&amp;'Non-Salary'!#REF!)</f>
        <v>#REF!</v>
      </c>
      <c r="AI255" s="386" t="e">
        <f>IF('Non-Salary'!#REF!="","",#REF!&amp;" - "&amp;'Non-Salary'!#REF!)</f>
        <v>#REF!</v>
      </c>
      <c r="AJ255" s="386" t="e">
        <f>IF('Non-Salary'!#REF!="","",#REF!&amp;" - "&amp;'Non-Salary'!#REF!)</f>
        <v>#REF!</v>
      </c>
      <c r="AK255" s="386" t="e">
        <f>IF('Non-Salary'!#REF!="","",#REF!&amp;" - "&amp;'Non-Salary'!#REF!)</f>
        <v>#REF!</v>
      </c>
      <c r="AL255" s="399" t="e">
        <f>IF('Non-Salary'!#REF!="","",#REF!&amp;" - "&amp;'Non-Salary'!#REF!)</f>
        <v>#REF!</v>
      </c>
      <c r="AM255" s="386" t="e">
        <f>IF('Non-Salary'!#REF!="","",#REF!&amp;" - "&amp;'Non-Salary'!#REF!)</f>
        <v>#REF!</v>
      </c>
      <c r="AN255" s="386" t="e">
        <f>IF('Non-Salary'!#REF!="","",#REF!&amp;" - "&amp;'Non-Salary'!#REF!)</f>
        <v>#REF!</v>
      </c>
      <c r="AO255" s="386" t="e">
        <f>IF('Non-Salary'!#REF!="","",#REF!&amp;" - "&amp;'Non-Salary'!#REF!)</f>
        <v>#REF!</v>
      </c>
      <c r="AP255" s="386" t="e">
        <f>IF('Non-Salary'!#REF!="","",#REF!&amp;" - "&amp;'Non-Salary'!#REF!)</f>
        <v>#REF!</v>
      </c>
      <c r="AQ255" s="399" t="e">
        <f>IF('Non-Salary'!#REF!="","",#REF!&amp;" - "&amp;'Non-Salary'!#REF!)</f>
        <v>#REF!</v>
      </c>
      <c r="AR255" s="386" t="e">
        <f>IF('Non-Salary'!#REF!="","",#REF!&amp;" - "&amp;'Non-Salary'!#REF!)</f>
        <v>#REF!</v>
      </c>
      <c r="AS255" s="386" t="e">
        <f>IF('Non-Salary'!#REF!="","",#REF!&amp;" - "&amp;'Non-Salary'!#REF!)</f>
        <v>#REF!</v>
      </c>
      <c r="AT255" s="400" t="e">
        <f>IF('Non-Salary'!#REF!="","",#REF!&amp;" - "&amp;'Non-Salary'!#REF!)</f>
        <v>#REF!</v>
      </c>
      <c r="AU255" s="65"/>
      <c r="AV255" s="394" t="e">
        <f>IF('Non-Salary'!#REF!="","",#REF!&amp;" - "&amp;'Non-Salary'!#REF!)</f>
        <v>#REF!</v>
      </c>
      <c r="AW255" s="400" t="e">
        <f>IF('Non-Salary'!#REF!="","",#REF!&amp;" - "&amp;'Non-Salary'!#REF!)</f>
        <v>#REF!</v>
      </c>
    </row>
    <row r="256" spans="1:49" ht="13.5" thickBot="1">
      <c r="A256" s="27"/>
      <c r="B256" s="27"/>
      <c r="C256" s="27" t="s">
        <v>151</v>
      </c>
      <c r="D256" s="35" t="s">
        <v>151</v>
      </c>
      <c r="E256" s="35" t="s">
        <v>151</v>
      </c>
      <c r="F256" s="35" t="s">
        <v>151</v>
      </c>
      <c r="G256" s="27" t="s">
        <v>151</v>
      </c>
      <c r="H256" s="867"/>
      <c r="I256" s="152"/>
      <c r="J256" s="73" t="s">
        <v>1545</v>
      </c>
      <c r="K256" s="75"/>
      <c r="L256" s="164"/>
      <c r="M256" s="276"/>
      <c r="N256" s="27"/>
      <c r="O256" s="78">
        <f t="shared" ref="O256:AT256" si="11">SUM(O228:O255)</f>
        <v>0</v>
      </c>
      <c r="P256" s="105">
        <f t="shared" si="11"/>
        <v>0</v>
      </c>
      <c r="Q256" s="105">
        <f t="shared" si="11"/>
        <v>0</v>
      </c>
      <c r="R256" s="105">
        <f t="shared" si="11"/>
        <v>0</v>
      </c>
      <c r="S256" s="106">
        <f t="shared" si="11"/>
        <v>0</v>
      </c>
      <c r="T256" s="270" t="e">
        <f t="shared" si="11"/>
        <v>#REF!</v>
      </c>
      <c r="U256" s="283" t="e">
        <f t="shared" si="11"/>
        <v>#REF!</v>
      </c>
      <c r="V256" s="283" t="e">
        <f t="shared" si="11"/>
        <v>#REF!</v>
      </c>
      <c r="W256" s="283" t="e">
        <f t="shared" si="11"/>
        <v>#REF!</v>
      </c>
      <c r="X256" s="283" t="e">
        <f t="shared" si="11"/>
        <v>#REF!</v>
      </c>
      <c r="Y256" s="283" t="e">
        <f t="shared" si="11"/>
        <v>#REF!</v>
      </c>
      <c r="Z256" s="283" t="e">
        <f t="shared" si="11"/>
        <v>#REF!</v>
      </c>
      <c r="AA256" s="283" t="e">
        <f t="shared" si="11"/>
        <v>#REF!</v>
      </c>
      <c r="AB256" s="283" t="e">
        <f t="shared" si="11"/>
        <v>#REF!</v>
      </c>
      <c r="AC256" s="283" t="e">
        <f t="shared" si="11"/>
        <v>#REF!</v>
      </c>
      <c r="AD256" s="283" t="e">
        <f t="shared" si="11"/>
        <v>#REF!</v>
      </c>
      <c r="AE256" s="283" t="e">
        <f t="shared" si="11"/>
        <v>#REF!</v>
      </c>
      <c r="AF256" s="283" t="e">
        <f t="shared" si="11"/>
        <v>#REF!</v>
      </c>
      <c r="AG256" s="283" t="e">
        <f t="shared" si="11"/>
        <v>#REF!</v>
      </c>
      <c r="AH256" s="283" t="e">
        <f t="shared" si="11"/>
        <v>#REF!</v>
      </c>
      <c r="AI256" s="283" t="e">
        <f t="shared" si="11"/>
        <v>#REF!</v>
      </c>
      <c r="AJ256" s="283" t="e">
        <f t="shared" si="11"/>
        <v>#REF!</v>
      </c>
      <c r="AK256" s="283" t="e">
        <f t="shared" si="11"/>
        <v>#REF!</v>
      </c>
      <c r="AL256" s="283" t="e">
        <f t="shared" si="11"/>
        <v>#REF!</v>
      </c>
      <c r="AM256" s="283" t="e">
        <f t="shared" si="11"/>
        <v>#REF!</v>
      </c>
      <c r="AN256" s="283" t="e">
        <f t="shared" si="11"/>
        <v>#REF!</v>
      </c>
      <c r="AO256" s="283" t="e">
        <f t="shared" si="11"/>
        <v>#REF!</v>
      </c>
      <c r="AP256" s="283" t="e">
        <f t="shared" si="11"/>
        <v>#REF!</v>
      </c>
      <c r="AQ256" s="283" t="e">
        <f t="shared" si="11"/>
        <v>#REF!</v>
      </c>
      <c r="AR256" s="332" t="e">
        <f t="shared" si="11"/>
        <v>#REF!</v>
      </c>
      <c r="AS256" s="283" t="e">
        <f t="shared" si="11"/>
        <v>#REF!</v>
      </c>
      <c r="AT256" s="281" t="e">
        <f t="shared" si="11"/>
        <v>#REF!</v>
      </c>
      <c r="AU256" s="280"/>
      <c r="AV256" s="282" t="e">
        <f>SUM(AV228:AV255)</f>
        <v>#REF!</v>
      </c>
      <c r="AW256" s="281" t="e">
        <f>SUM(AW228:AW255)</f>
        <v>#REF!</v>
      </c>
    </row>
    <row r="257" spans="1:50" ht="13.5" thickBot="1">
      <c r="A257" s="27"/>
      <c r="B257" s="27"/>
      <c r="C257" s="27"/>
      <c r="D257" s="35"/>
      <c r="E257" s="35"/>
      <c r="F257" s="35"/>
      <c r="G257" s="27"/>
      <c r="H257" s="9"/>
      <c r="I257" s="9"/>
      <c r="J257" s="28"/>
      <c r="K257" s="28"/>
      <c r="L257" s="164"/>
      <c r="M257" s="206"/>
      <c r="N257" s="9"/>
      <c r="O257" s="108"/>
      <c r="P257" s="22"/>
      <c r="Q257" s="22"/>
      <c r="R257" s="22"/>
      <c r="S257" s="22"/>
      <c r="T257" s="22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5"/>
      <c r="AU257" s="44"/>
      <c r="AV257" s="45"/>
      <c r="AW257" s="44"/>
      <c r="AX257" s="64"/>
    </row>
    <row r="258" spans="1:50" ht="12.75" customHeight="1">
      <c r="A258" s="219"/>
      <c r="B258" s="50" t="e">
        <f>IF(OR(I258="",I258="HS"),'Non-Salary'!#REF!,Assumptions!#REF!)</f>
        <v>#REF!</v>
      </c>
      <c r="C258" s="50" t="s">
        <v>9</v>
      </c>
      <c r="D258" s="51" t="s">
        <v>100</v>
      </c>
      <c r="E258" s="51"/>
      <c r="F258" s="51" t="s">
        <v>41</v>
      </c>
      <c r="G258" s="55" t="s">
        <v>40</v>
      </c>
      <c r="H258" s="868" t="s">
        <v>169</v>
      </c>
      <c r="I258" s="316"/>
      <c r="J258" s="86" t="str">
        <f>CONCATENATE("SOCIAL WORK ",IF(ISERROR(VLOOKUP(G258,[3]Object!Query_from_cayprod,2,FALSE)),"",VLOOKUP(G258,[3]Object!Query_from_cayprod,2,FALSE)))</f>
        <v>SOCIAL WORK TRAVEL AND REGISTRATION</v>
      </c>
      <c r="K258" s="87"/>
      <c r="L258" s="164"/>
      <c r="M258" s="220"/>
      <c r="N258" s="9"/>
      <c r="O258" s="288"/>
      <c r="P258" s="289"/>
      <c r="Q258" s="289"/>
      <c r="R258" s="289"/>
      <c r="S258" s="289"/>
      <c r="T258" s="380" t="e">
        <f>IF('Non-Salary'!#REF!="","",#REF!&amp;" - "&amp;'Non-Salary'!#REF!)</f>
        <v>#REF!</v>
      </c>
      <c r="U258" s="381" t="e">
        <f>IF('Non-Salary'!#REF!="","",#REF!&amp;" - "&amp;'Non-Salary'!#REF!)</f>
        <v>#REF!</v>
      </c>
      <c r="V258" s="381" t="e">
        <f>IF('Non-Salary'!#REF!="","",#REF!&amp;" - "&amp;'Non-Salary'!#REF!)</f>
        <v>#REF!</v>
      </c>
      <c r="W258" s="382" t="e">
        <f>IF('Non-Salary'!#REF!="","",#REF!&amp;" - "&amp;'Non-Salary'!#REF!)</f>
        <v>#REF!</v>
      </c>
      <c r="X258" s="382" t="e">
        <f>IF('Non-Salary'!#REF!="","",#REF!&amp;" - "&amp;'Non-Salary'!#REF!)</f>
        <v>#REF!</v>
      </c>
      <c r="Y258" s="382" t="e">
        <f>IF('Non-Salary'!#REF!="","",#REF!&amp;" - "&amp;'Non-Salary'!#REF!)</f>
        <v>#REF!</v>
      </c>
      <c r="Z258" s="382" t="e">
        <f>IF('Non-Salary'!#REF!="","",#REF!&amp;" - "&amp;'Non-Salary'!#REF!)</f>
        <v>#REF!</v>
      </c>
      <c r="AA258" s="382" t="e">
        <f>IF('Non-Salary'!#REF!="","",#REF!&amp;" - "&amp;'Non-Salary'!#REF!)</f>
        <v>#REF!</v>
      </c>
      <c r="AB258" s="382" t="e">
        <f>IF('Non-Salary'!#REF!="","",#REF!&amp;" - "&amp;'Non-Salary'!#REF!)</f>
        <v>#REF!</v>
      </c>
      <c r="AC258" s="382" t="e">
        <f>IF('Non-Salary'!#REF!="","",#REF!&amp;" - "&amp;'Non-Salary'!#REF!)</f>
        <v>#REF!</v>
      </c>
      <c r="AD258" s="382" t="e">
        <f>IF('Non-Salary'!#REF!="","",#REF!&amp;" - "&amp;'Non-Salary'!#REF!)</f>
        <v>#REF!</v>
      </c>
      <c r="AE258" s="382" t="e">
        <f>IF('Non-Salary'!#REF!="","",#REF!&amp;" - "&amp;'Non-Salary'!#REF!)</f>
        <v>#REF!</v>
      </c>
      <c r="AF258" s="382" t="e">
        <f>IF('Non-Salary'!#REF!="","",#REF!&amp;" - "&amp;'Non-Salary'!#REF!)</f>
        <v>#REF!</v>
      </c>
      <c r="AG258" s="382" t="e">
        <f>IF('Non-Salary'!#REF!="","",#REF!&amp;" - "&amp;'Non-Salary'!#REF!)</f>
        <v>#REF!</v>
      </c>
      <c r="AH258" s="382" t="e">
        <f>IF('Non-Salary'!#REF!="","",#REF!&amp;" - "&amp;'Non-Salary'!#REF!)</f>
        <v>#REF!</v>
      </c>
      <c r="AI258" s="382" t="e">
        <f>IF('Non-Salary'!#REF!="","",#REF!&amp;" - "&amp;'Non-Salary'!#REF!)</f>
        <v>#REF!</v>
      </c>
      <c r="AJ258" s="382" t="e">
        <f>IF('Non-Salary'!#REF!="","",#REF!&amp;" - "&amp;'Non-Salary'!#REF!)</f>
        <v>#REF!</v>
      </c>
      <c r="AK258" s="382" t="e">
        <f>IF('Non-Salary'!#REF!="","",#REF!&amp;" - "&amp;'Non-Salary'!#REF!)</f>
        <v>#REF!</v>
      </c>
      <c r="AL258" s="382" t="e">
        <f>IF('Non-Salary'!#REF!="","",#REF!&amp;" - "&amp;'Non-Salary'!#REF!)</f>
        <v>#REF!</v>
      </c>
      <c r="AM258" s="382" t="e">
        <f>IF('Non-Salary'!#REF!="","",#REF!&amp;" - "&amp;'Non-Salary'!#REF!)</f>
        <v>#REF!</v>
      </c>
      <c r="AN258" s="382" t="e">
        <f>IF('Non-Salary'!#REF!="","",#REF!&amp;" - "&amp;'Non-Salary'!#REF!)</f>
        <v>#REF!</v>
      </c>
      <c r="AO258" s="382" t="e">
        <f>IF('Non-Salary'!#REF!="","",#REF!&amp;" - "&amp;'Non-Salary'!#REF!)</f>
        <v>#REF!</v>
      </c>
      <c r="AP258" s="382" t="e">
        <f>IF('Non-Salary'!#REF!="","",#REF!&amp;" - "&amp;'Non-Salary'!#REF!)</f>
        <v>#REF!</v>
      </c>
      <c r="AQ258" s="382" t="e">
        <f>IF('Non-Salary'!#REF!="","",#REF!&amp;" - "&amp;'Non-Salary'!#REF!)</f>
        <v>#REF!</v>
      </c>
      <c r="AR258" s="382" t="e">
        <f>IF('Non-Salary'!#REF!="","",#REF!&amp;" - "&amp;'Non-Salary'!#REF!)</f>
        <v>#REF!</v>
      </c>
      <c r="AS258" s="382" t="e">
        <f>IF('Non-Salary'!#REF!="","",#REF!&amp;" - "&amp;'Non-Salary'!#REF!)</f>
        <v>#REF!</v>
      </c>
      <c r="AT258" s="393" t="e">
        <f>IF('Non-Salary'!#REF!="","",#REF!&amp;" - "&amp;'Non-Salary'!#REF!)</f>
        <v>#REF!</v>
      </c>
      <c r="AU258" s="65"/>
      <c r="AV258" s="392" t="e">
        <f>IF('Non-Salary'!#REF!="","",#REF!&amp;" - "&amp;'Non-Salary'!#REF!)</f>
        <v>#REF!</v>
      </c>
      <c r="AW258" s="393" t="e">
        <f>IF('Non-Salary'!#REF!="","",#REF!&amp;" - "&amp;'Non-Salary'!#REF!)</f>
        <v>#REF!</v>
      </c>
    </row>
    <row r="259" spans="1:50">
      <c r="A259" s="228"/>
      <c r="B259" s="19" t="e">
        <f>IF(OR(I259="",I259="HS"),'Non-Salary'!#REF!,Assumptions!#REF!)</f>
        <v>#REF!</v>
      </c>
      <c r="C259" s="19" t="s">
        <v>9</v>
      </c>
      <c r="D259" s="20" t="s">
        <v>100</v>
      </c>
      <c r="E259" s="20"/>
      <c r="F259" s="20" t="s">
        <v>41</v>
      </c>
      <c r="G259" s="56" t="s">
        <v>42</v>
      </c>
      <c r="H259" s="869"/>
      <c r="I259" s="317"/>
      <c r="J259" s="88" t="str">
        <f>CONCATENATE("SOCIAL WORK ",IF(ISERROR(VLOOKUP(G259,[3]Object!Query_from_cayprod,2,FALSE)),"",VLOOKUP(G259,[3]Object!Query_from_cayprod,2,FALSE)))</f>
        <v>SOCIAL WORK GENERAL SUPPLIES</v>
      </c>
      <c r="K259" s="89"/>
      <c r="L259" s="164"/>
      <c r="M259" s="229"/>
      <c r="N259" s="9"/>
      <c r="O259" s="290"/>
      <c r="P259" s="291"/>
      <c r="Q259" s="291"/>
      <c r="R259" s="291"/>
      <c r="S259" s="291"/>
      <c r="T259" s="384" t="e">
        <f>IF('Non-Salary'!#REF!="","",#REF!&amp;" - "&amp;'Non-Salary'!#REF!)</f>
        <v>#REF!</v>
      </c>
      <c r="U259" s="385" t="e">
        <f>IF('Non-Salary'!#REF!="","",#REF!&amp;" - "&amp;'Non-Salary'!#REF!)</f>
        <v>#REF!</v>
      </c>
      <c r="V259" s="385" t="e">
        <f>IF('Non-Salary'!#REF!="","",#REF!&amp;" - "&amp;'Non-Salary'!#REF!)</f>
        <v>#REF!</v>
      </c>
      <c r="W259" s="386" t="e">
        <f>IF('Non-Salary'!#REF!="","",#REF!&amp;" - "&amp;'Non-Salary'!#REF!)</f>
        <v>#REF!</v>
      </c>
      <c r="X259" s="386" t="e">
        <f>IF('Non-Salary'!#REF!="","",#REF!&amp;" - "&amp;'Non-Salary'!#REF!)</f>
        <v>#REF!</v>
      </c>
      <c r="Y259" s="386" t="e">
        <f>IF('Non-Salary'!#REF!="","",#REF!&amp;" - "&amp;'Non-Salary'!#REF!)</f>
        <v>#REF!</v>
      </c>
      <c r="Z259" s="386" t="e">
        <f>IF('Non-Salary'!#REF!="","",#REF!&amp;" - "&amp;'Non-Salary'!#REF!)</f>
        <v>#REF!</v>
      </c>
      <c r="AA259" s="386" t="e">
        <f>IF('Non-Salary'!#REF!="","",#REF!&amp;" - "&amp;'Non-Salary'!#REF!)</f>
        <v>#REF!</v>
      </c>
      <c r="AB259" s="386" t="e">
        <f>IF('Non-Salary'!#REF!="","",#REF!&amp;" - "&amp;'Non-Salary'!#REF!)</f>
        <v>#REF!</v>
      </c>
      <c r="AC259" s="386" t="e">
        <f>IF('Non-Salary'!#REF!="","",#REF!&amp;" - "&amp;'Non-Salary'!#REF!)</f>
        <v>#REF!</v>
      </c>
      <c r="AD259" s="386" t="e">
        <f>IF('Non-Salary'!#REF!="","",#REF!&amp;" - "&amp;'Non-Salary'!#REF!)</f>
        <v>#REF!</v>
      </c>
      <c r="AE259" s="386" t="e">
        <f>IF('Non-Salary'!#REF!="","",#REF!&amp;" - "&amp;'Non-Salary'!#REF!)</f>
        <v>#REF!</v>
      </c>
      <c r="AF259" s="386" t="e">
        <f>IF('Non-Salary'!#REF!="","",#REF!&amp;" - "&amp;'Non-Salary'!#REF!)</f>
        <v>#REF!</v>
      </c>
      <c r="AG259" s="386" t="e">
        <f>IF('Non-Salary'!#REF!="","",#REF!&amp;" - "&amp;'Non-Salary'!#REF!)</f>
        <v>#REF!</v>
      </c>
      <c r="AH259" s="386" t="e">
        <f>IF('Non-Salary'!#REF!="","",#REF!&amp;" - "&amp;'Non-Salary'!#REF!)</f>
        <v>#REF!</v>
      </c>
      <c r="AI259" s="386" t="e">
        <f>IF('Non-Salary'!#REF!="","",#REF!&amp;" - "&amp;'Non-Salary'!#REF!)</f>
        <v>#REF!</v>
      </c>
      <c r="AJ259" s="386" t="e">
        <f>IF('Non-Salary'!#REF!="","",#REF!&amp;" - "&amp;'Non-Salary'!#REF!)</f>
        <v>#REF!</v>
      </c>
      <c r="AK259" s="386" t="e">
        <f>IF('Non-Salary'!#REF!="","",#REF!&amp;" - "&amp;'Non-Salary'!#REF!)</f>
        <v>#REF!</v>
      </c>
      <c r="AL259" s="386" t="e">
        <f>IF('Non-Salary'!#REF!="","",#REF!&amp;" - "&amp;'Non-Salary'!#REF!)</f>
        <v>#REF!</v>
      </c>
      <c r="AM259" s="386" t="e">
        <f>IF('Non-Salary'!#REF!="","",#REF!&amp;" - "&amp;'Non-Salary'!#REF!)</f>
        <v>#REF!</v>
      </c>
      <c r="AN259" s="386" t="e">
        <f>IF('Non-Salary'!#REF!="","",#REF!&amp;" - "&amp;'Non-Salary'!#REF!)</f>
        <v>#REF!</v>
      </c>
      <c r="AO259" s="386" t="e">
        <f>IF('Non-Salary'!#REF!="","",#REF!&amp;" - "&amp;'Non-Salary'!#REF!)</f>
        <v>#REF!</v>
      </c>
      <c r="AP259" s="386" t="e">
        <f>IF('Non-Salary'!#REF!="","",#REF!&amp;" - "&amp;'Non-Salary'!#REF!)</f>
        <v>#REF!</v>
      </c>
      <c r="AQ259" s="386" t="e">
        <f>IF('Non-Salary'!#REF!="","",#REF!&amp;" - "&amp;'Non-Salary'!#REF!)</f>
        <v>#REF!</v>
      </c>
      <c r="AR259" s="386" t="e">
        <f>IF('Non-Salary'!#REF!="","",#REF!&amp;" - "&amp;'Non-Salary'!#REF!)</f>
        <v>#REF!</v>
      </c>
      <c r="AS259" s="386" t="e">
        <f>IF('Non-Salary'!#REF!="","",#REF!&amp;" - "&amp;'Non-Salary'!#REF!)</f>
        <v>#REF!</v>
      </c>
      <c r="AT259" s="395" t="e">
        <f>IF('Non-Salary'!#REF!="","",#REF!&amp;" - "&amp;'Non-Salary'!#REF!)</f>
        <v>#REF!</v>
      </c>
      <c r="AU259" s="65"/>
      <c r="AV259" s="394" t="e">
        <f>IF('Non-Salary'!#REF!="","",#REF!&amp;" - "&amp;'Non-Salary'!#REF!)</f>
        <v>#REF!</v>
      </c>
      <c r="AW259" s="395" t="e">
        <f>IF('Non-Salary'!#REF!="","",#REF!&amp;" - "&amp;'Non-Salary'!#REF!)</f>
        <v>#REF!</v>
      </c>
    </row>
    <row r="260" spans="1:50">
      <c r="A260" s="228"/>
      <c r="B260" s="19" t="e">
        <f>IF(OR(I260="",I260="HS"),'Non-Salary'!#REF!,Assumptions!#REF!)</f>
        <v>#REF!</v>
      </c>
      <c r="C260" s="19" t="s">
        <v>9</v>
      </c>
      <c r="D260" s="20" t="s">
        <v>100</v>
      </c>
      <c r="E260" s="20"/>
      <c r="F260" s="20" t="s">
        <v>41</v>
      </c>
      <c r="G260" s="56" t="s">
        <v>120</v>
      </c>
      <c r="H260" s="869"/>
      <c r="I260" s="317"/>
      <c r="J260" s="88" t="str">
        <f>CONCATENATE("SOCIAL WORK ",IF(ISERROR(VLOOKUP(G260,[3]Object!Query_from_cayprod,2,FALSE)),"",VLOOKUP(G260,[3]Object!Query_from_cayprod,2,FALSE)))</f>
        <v>SOCIAL WORK TESTS</v>
      </c>
      <c r="K260" s="89"/>
      <c r="L260" s="164"/>
      <c r="M260" s="229"/>
      <c r="N260" s="9"/>
      <c r="O260" s="290"/>
      <c r="P260" s="291"/>
      <c r="Q260" s="291"/>
      <c r="R260" s="291"/>
      <c r="S260" s="291"/>
      <c r="T260" s="384" t="e">
        <f>IF('Non-Salary'!#REF!="","",#REF!&amp;" - "&amp;'Non-Salary'!#REF!)</f>
        <v>#REF!</v>
      </c>
      <c r="U260" s="385" t="e">
        <f>IF('Non-Salary'!#REF!="","",#REF!&amp;" - "&amp;'Non-Salary'!#REF!)</f>
        <v>#REF!</v>
      </c>
      <c r="V260" s="385" t="e">
        <f>IF('Non-Salary'!#REF!="","",#REF!&amp;" - "&amp;'Non-Salary'!#REF!)</f>
        <v>#REF!</v>
      </c>
      <c r="W260" s="386" t="e">
        <f>IF('Non-Salary'!#REF!="","",#REF!&amp;" - "&amp;'Non-Salary'!#REF!)</f>
        <v>#REF!</v>
      </c>
      <c r="X260" s="386" t="e">
        <f>IF('Non-Salary'!#REF!="","",#REF!&amp;" - "&amp;'Non-Salary'!#REF!)</f>
        <v>#REF!</v>
      </c>
      <c r="Y260" s="386" t="e">
        <f>IF('Non-Salary'!#REF!="","",#REF!&amp;" - "&amp;'Non-Salary'!#REF!)</f>
        <v>#REF!</v>
      </c>
      <c r="Z260" s="386" t="e">
        <f>IF('Non-Salary'!#REF!="","",#REF!&amp;" - "&amp;'Non-Salary'!#REF!)</f>
        <v>#REF!</v>
      </c>
      <c r="AA260" s="386" t="e">
        <f>IF('Non-Salary'!#REF!="","",#REF!&amp;" - "&amp;'Non-Salary'!#REF!)</f>
        <v>#REF!</v>
      </c>
      <c r="AB260" s="386" t="e">
        <f>IF('Non-Salary'!#REF!="","",#REF!&amp;" - "&amp;'Non-Salary'!#REF!)</f>
        <v>#REF!</v>
      </c>
      <c r="AC260" s="386" t="e">
        <f>IF('Non-Salary'!#REF!="","",#REF!&amp;" - "&amp;'Non-Salary'!#REF!)</f>
        <v>#REF!</v>
      </c>
      <c r="AD260" s="386" t="e">
        <f>IF('Non-Salary'!#REF!="","",#REF!&amp;" - "&amp;'Non-Salary'!#REF!)</f>
        <v>#REF!</v>
      </c>
      <c r="AE260" s="386" t="e">
        <f>IF('Non-Salary'!#REF!="","",#REF!&amp;" - "&amp;'Non-Salary'!#REF!)</f>
        <v>#REF!</v>
      </c>
      <c r="AF260" s="386" t="e">
        <f>IF('Non-Salary'!#REF!="","",#REF!&amp;" - "&amp;'Non-Salary'!#REF!)</f>
        <v>#REF!</v>
      </c>
      <c r="AG260" s="386" t="e">
        <f>IF('Non-Salary'!#REF!="","",#REF!&amp;" - "&amp;'Non-Salary'!#REF!)</f>
        <v>#REF!</v>
      </c>
      <c r="AH260" s="386" t="e">
        <f>IF('Non-Salary'!#REF!="","",#REF!&amp;" - "&amp;'Non-Salary'!#REF!)</f>
        <v>#REF!</v>
      </c>
      <c r="AI260" s="386" t="e">
        <f>IF('Non-Salary'!#REF!="","",#REF!&amp;" - "&amp;'Non-Salary'!#REF!)</f>
        <v>#REF!</v>
      </c>
      <c r="AJ260" s="386" t="e">
        <f>IF('Non-Salary'!#REF!="","",#REF!&amp;" - "&amp;'Non-Salary'!#REF!)</f>
        <v>#REF!</v>
      </c>
      <c r="AK260" s="386" t="e">
        <f>IF('Non-Salary'!#REF!="","",#REF!&amp;" - "&amp;'Non-Salary'!#REF!)</f>
        <v>#REF!</v>
      </c>
      <c r="AL260" s="386" t="e">
        <f>IF('Non-Salary'!#REF!="","",#REF!&amp;" - "&amp;'Non-Salary'!#REF!)</f>
        <v>#REF!</v>
      </c>
      <c r="AM260" s="386" t="e">
        <f>IF('Non-Salary'!#REF!="","",#REF!&amp;" - "&amp;'Non-Salary'!#REF!)</f>
        <v>#REF!</v>
      </c>
      <c r="AN260" s="386" t="e">
        <f>IF('Non-Salary'!#REF!="","",#REF!&amp;" - "&amp;'Non-Salary'!#REF!)</f>
        <v>#REF!</v>
      </c>
      <c r="AO260" s="386" t="e">
        <f>IF('Non-Salary'!#REF!="","",#REF!&amp;" - "&amp;'Non-Salary'!#REF!)</f>
        <v>#REF!</v>
      </c>
      <c r="AP260" s="386" t="e">
        <f>IF('Non-Salary'!#REF!="","",#REF!&amp;" - "&amp;'Non-Salary'!#REF!)</f>
        <v>#REF!</v>
      </c>
      <c r="AQ260" s="386" t="e">
        <f>IF('Non-Salary'!#REF!="","",#REF!&amp;" - "&amp;'Non-Salary'!#REF!)</f>
        <v>#REF!</v>
      </c>
      <c r="AR260" s="386" t="e">
        <f>IF('Non-Salary'!#REF!="","",#REF!&amp;" - "&amp;'Non-Salary'!#REF!)</f>
        <v>#REF!</v>
      </c>
      <c r="AS260" s="386" t="e">
        <f>IF('Non-Salary'!#REF!="","",#REF!&amp;" - "&amp;'Non-Salary'!#REF!)</f>
        <v>#REF!</v>
      </c>
      <c r="AT260" s="395" t="e">
        <f>IF('Non-Salary'!#REF!="","",#REF!&amp;" - "&amp;'Non-Salary'!#REF!)</f>
        <v>#REF!</v>
      </c>
      <c r="AU260" s="65"/>
      <c r="AV260" s="394" t="e">
        <f>IF('Non-Salary'!#REF!="","",#REF!&amp;" - "&amp;'Non-Salary'!#REF!)</f>
        <v>#REF!</v>
      </c>
      <c r="AW260" s="395" t="e">
        <f>IF('Non-Salary'!#REF!="","",#REF!&amp;" - "&amp;'Non-Salary'!#REF!)</f>
        <v>#REF!</v>
      </c>
    </row>
    <row r="261" spans="1:50">
      <c r="A261" s="228"/>
      <c r="B261" s="19" t="e">
        <f>IF(OR(I261="",I261="HS"),'Non-Salary'!#REF!,Assumptions!#REF!)</f>
        <v>#REF!</v>
      </c>
      <c r="C261" s="19" t="s">
        <v>9</v>
      </c>
      <c r="D261" s="20" t="s">
        <v>100</v>
      </c>
      <c r="E261" s="20"/>
      <c r="F261" s="20" t="s">
        <v>41</v>
      </c>
      <c r="G261" s="56" t="s">
        <v>45</v>
      </c>
      <c r="H261" s="869"/>
      <c r="I261" s="317"/>
      <c r="J261" s="88" t="str">
        <f>CONCATENATE("SOCIAL WORK ",IF(ISERROR(VLOOKUP(G261,[3]Object!Query_from_cayprod,2,FALSE)),"",VLOOKUP(G261,[3]Object!Query_from_cayprod,2,FALSE)))</f>
        <v>SOCIAL WORK BOOKS AND PERIODICALS</v>
      </c>
      <c r="K261" s="89"/>
      <c r="L261" s="164"/>
      <c r="M261" s="229"/>
      <c r="N261" s="9"/>
      <c r="O261" s="290"/>
      <c r="P261" s="291"/>
      <c r="Q261" s="291"/>
      <c r="R261" s="291"/>
      <c r="S261" s="291"/>
      <c r="T261" s="384" t="e">
        <f>IF('Non-Salary'!#REF!="","",#REF!&amp;" - "&amp;'Non-Salary'!#REF!)</f>
        <v>#REF!</v>
      </c>
      <c r="U261" s="385" t="e">
        <f>IF('Non-Salary'!#REF!="","",#REF!&amp;" - "&amp;'Non-Salary'!#REF!)</f>
        <v>#REF!</v>
      </c>
      <c r="V261" s="385" t="e">
        <f>IF('Non-Salary'!#REF!="","",#REF!&amp;" - "&amp;'Non-Salary'!#REF!)</f>
        <v>#REF!</v>
      </c>
      <c r="W261" s="386" t="e">
        <f>IF('Non-Salary'!#REF!="","",#REF!&amp;" - "&amp;'Non-Salary'!#REF!)</f>
        <v>#REF!</v>
      </c>
      <c r="X261" s="386" t="e">
        <f>IF('Non-Salary'!#REF!="","",#REF!&amp;" - "&amp;'Non-Salary'!#REF!)</f>
        <v>#REF!</v>
      </c>
      <c r="Y261" s="386" t="e">
        <f>IF('Non-Salary'!#REF!="","",#REF!&amp;" - "&amp;'Non-Salary'!#REF!)</f>
        <v>#REF!</v>
      </c>
      <c r="Z261" s="386" t="e">
        <f>IF('Non-Salary'!#REF!="","",#REF!&amp;" - "&amp;'Non-Salary'!#REF!)</f>
        <v>#REF!</v>
      </c>
      <c r="AA261" s="386" t="e">
        <f>IF('Non-Salary'!#REF!="","",#REF!&amp;" - "&amp;'Non-Salary'!#REF!)</f>
        <v>#REF!</v>
      </c>
      <c r="AB261" s="386" t="e">
        <f>IF('Non-Salary'!#REF!="","",#REF!&amp;" - "&amp;'Non-Salary'!#REF!)</f>
        <v>#REF!</v>
      </c>
      <c r="AC261" s="386" t="e">
        <f>IF('Non-Salary'!#REF!="","",#REF!&amp;" - "&amp;'Non-Salary'!#REF!)</f>
        <v>#REF!</v>
      </c>
      <c r="AD261" s="386" t="e">
        <f>IF('Non-Salary'!#REF!="","",#REF!&amp;" - "&amp;'Non-Salary'!#REF!)</f>
        <v>#REF!</v>
      </c>
      <c r="AE261" s="386" t="e">
        <f>IF('Non-Salary'!#REF!="","",#REF!&amp;" - "&amp;'Non-Salary'!#REF!)</f>
        <v>#REF!</v>
      </c>
      <c r="AF261" s="386" t="e">
        <f>IF('Non-Salary'!#REF!="","",#REF!&amp;" - "&amp;'Non-Salary'!#REF!)</f>
        <v>#REF!</v>
      </c>
      <c r="AG261" s="386" t="e">
        <f>IF('Non-Salary'!#REF!="","",#REF!&amp;" - "&amp;'Non-Salary'!#REF!)</f>
        <v>#REF!</v>
      </c>
      <c r="AH261" s="386" t="e">
        <f>IF('Non-Salary'!#REF!="","",#REF!&amp;" - "&amp;'Non-Salary'!#REF!)</f>
        <v>#REF!</v>
      </c>
      <c r="AI261" s="386" t="e">
        <f>IF('Non-Salary'!#REF!="","",#REF!&amp;" - "&amp;'Non-Salary'!#REF!)</f>
        <v>#REF!</v>
      </c>
      <c r="AJ261" s="386" t="e">
        <f>IF('Non-Salary'!#REF!="","",#REF!&amp;" - "&amp;'Non-Salary'!#REF!)</f>
        <v>#REF!</v>
      </c>
      <c r="AK261" s="386" t="e">
        <f>IF('Non-Salary'!#REF!="","",#REF!&amp;" - "&amp;'Non-Salary'!#REF!)</f>
        <v>#REF!</v>
      </c>
      <c r="AL261" s="386" t="e">
        <f>IF('Non-Salary'!#REF!="","",#REF!&amp;" - "&amp;'Non-Salary'!#REF!)</f>
        <v>#REF!</v>
      </c>
      <c r="AM261" s="386" t="e">
        <f>IF('Non-Salary'!#REF!="","",#REF!&amp;" - "&amp;'Non-Salary'!#REF!)</f>
        <v>#REF!</v>
      </c>
      <c r="AN261" s="386" t="e">
        <f>IF('Non-Salary'!#REF!="","",#REF!&amp;" - "&amp;'Non-Salary'!#REF!)</f>
        <v>#REF!</v>
      </c>
      <c r="AO261" s="386" t="e">
        <f>IF('Non-Salary'!#REF!="","",#REF!&amp;" - "&amp;'Non-Salary'!#REF!)</f>
        <v>#REF!</v>
      </c>
      <c r="AP261" s="386" t="e">
        <f>IF('Non-Salary'!#REF!="","",#REF!&amp;" - "&amp;'Non-Salary'!#REF!)</f>
        <v>#REF!</v>
      </c>
      <c r="AQ261" s="386" t="e">
        <f>IF('Non-Salary'!#REF!="","",#REF!&amp;" - "&amp;'Non-Salary'!#REF!)</f>
        <v>#REF!</v>
      </c>
      <c r="AR261" s="386" t="e">
        <f>IF('Non-Salary'!#REF!="","",#REF!&amp;" - "&amp;'Non-Salary'!#REF!)</f>
        <v>#REF!</v>
      </c>
      <c r="AS261" s="386" t="e">
        <f>IF('Non-Salary'!#REF!="","",#REF!&amp;" - "&amp;'Non-Salary'!#REF!)</f>
        <v>#REF!</v>
      </c>
      <c r="AT261" s="395" t="e">
        <f>IF('Non-Salary'!#REF!="","",#REF!&amp;" - "&amp;'Non-Salary'!#REF!)</f>
        <v>#REF!</v>
      </c>
      <c r="AU261" s="65"/>
      <c r="AV261" s="394" t="e">
        <f>IF('Non-Salary'!#REF!="","",#REF!&amp;" - "&amp;'Non-Salary'!#REF!)</f>
        <v>#REF!</v>
      </c>
      <c r="AW261" s="395" t="e">
        <f>IF('Non-Salary'!#REF!="","",#REF!&amp;" - "&amp;'Non-Salary'!#REF!)</f>
        <v>#REF!</v>
      </c>
    </row>
    <row r="262" spans="1:50">
      <c r="A262" s="228"/>
      <c r="B262" s="19" t="e">
        <f>IF(OR(I262="",I262="HS"),'Non-Salary'!#REF!,Assumptions!#REF!)</f>
        <v>#REF!</v>
      </c>
      <c r="C262" s="19" t="s">
        <v>9</v>
      </c>
      <c r="D262" s="20" t="s">
        <v>100</v>
      </c>
      <c r="E262" s="20"/>
      <c r="F262" s="20" t="s">
        <v>94</v>
      </c>
      <c r="G262" s="56" t="s">
        <v>27</v>
      </c>
      <c r="H262" s="869"/>
      <c r="I262" s="317"/>
      <c r="J262" s="88" t="str">
        <f>CONCATENATE("SOCIAL WORK ",IF(ISERROR(VLOOKUP(G262,[3]Object!Query_from_cayprod,2,FALSE)),"",VLOOKUP(G262,[3]Object!Query_from_cayprod,2,FALSE)))</f>
        <v>SOCIAL WORK SALARIES OF PART TIME EMPLOYEE</v>
      </c>
      <c r="K262" s="89"/>
      <c r="L262" s="164"/>
      <c r="M262" s="229"/>
      <c r="N262" s="9"/>
      <c r="O262" s="290"/>
      <c r="P262" s="291"/>
      <c r="Q262" s="291"/>
      <c r="R262" s="291"/>
      <c r="S262" s="291"/>
      <c r="T262" s="384" t="e">
        <f>IF('Non-Salary'!#REF!="","",#REF!&amp;" - "&amp;'Non-Salary'!#REF!)</f>
        <v>#REF!</v>
      </c>
      <c r="U262" s="385" t="e">
        <f>IF('Non-Salary'!#REF!="","",#REF!&amp;" - "&amp;'Non-Salary'!#REF!)</f>
        <v>#REF!</v>
      </c>
      <c r="V262" s="385" t="e">
        <f>IF('Non-Salary'!#REF!="","",#REF!&amp;" - "&amp;'Non-Salary'!#REF!)</f>
        <v>#REF!</v>
      </c>
      <c r="W262" s="386" t="e">
        <f>IF('Non-Salary'!#REF!="","",#REF!&amp;" - "&amp;'Non-Salary'!#REF!)</f>
        <v>#REF!</v>
      </c>
      <c r="X262" s="386" t="e">
        <f>IF('Non-Salary'!#REF!="","",#REF!&amp;" - "&amp;'Non-Salary'!#REF!)</f>
        <v>#REF!</v>
      </c>
      <c r="Y262" s="386" t="e">
        <f>IF('Non-Salary'!#REF!="","",#REF!&amp;" - "&amp;'Non-Salary'!#REF!)</f>
        <v>#REF!</v>
      </c>
      <c r="Z262" s="386" t="e">
        <f>IF('Non-Salary'!#REF!="","",#REF!&amp;" - "&amp;'Non-Salary'!#REF!)</f>
        <v>#REF!</v>
      </c>
      <c r="AA262" s="386" t="e">
        <f>IF('Non-Salary'!#REF!="","",#REF!&amp;" - "&amp;'Non-Salary'!#REF!)</f>
        <v>#REF!</v>
      </c>
      <c r="AB262" s="386" t="e">
        <f>IF('Non-Salary'!#REF!="","",#REF!&amp;" - "&amp;'Non-Salary'!#REF!)</f>
        <v>#REF!</v>
      </c>
      <c r="AC262" s="386" t="e">
        <f>IF('Non-Salary'!#REF!="","",#REF!&amp;" - "&amp;'Non-Salary'!#REF!)</f>
        <v>#REF!</v>
      </c>
      <c r="AD262" s="386" t="e">
        <f>IF('Non-Salary'!#REF!="","",#REF!&amp;" - "&amp;'Non-Salary'!#REF!)</f>
        <v>#REF!</v>
      </c>
      <c r="AE262" s="386" t="e">
        <f>IF('Non-Salary'!#REF!="","",#REF!&amp;" - "&amp;'Non-Salary'!#REF!)</f>
        <v>#REF!</v>
      </c>
      <c r="AF262" s="386" t="e">
        <f>IF('Non-Salary'!#REF!="","",#REF!&amp;" - "&amp;'Non-Salary'!#REF!)</f>
        <v>#REF!</v>
      </c>
      <c r="AG262" s="386" t="e">
        <f>IF('Non-Salary'!#REF!="","",#REF!&amp;" - "&amp;'Non-Salary'!#REF!)</f>
        <v>#REF!</v>
      </c>
      <c r="AH262" s="386" t="e">
        <f>IF('Non-Salary'!#REF!="","",#REF!&amp;" - "&amp;'Non-Salary'!#REF!)</f>
        <v>#REF!</v>
      </c>
      <c r="AI262" s="386" t="e">
        <f>IF('Non-Salary'!#REF!="","",#REF!&amp;" - "&amp;'Non-Salary'!#REF!)</f>
        <v>#REF!</v>
      </c>
      <c r="AJ262" s="386" t="e">
        <f>IF('Non-Salary'!#REF!="","",#REF!&amp;" - "&amp;'Non-Salary'!#REF!)</f>
        <v>#REF!</v>
      </c>
      <c r="AK262" s="386" t="e">
        <f>IF('Non-Salary'!#REF!="","",#REF!&amp;" - "&amp;'Non-Salary'!#REF!)</f>
        <v>#REF!</v>
      </c>
      <c r="AL262" s="386" t="e">
        <f>IF('Non-Salary'!#REF!="","",#REF!&amp;" - "&amp;'Non-Salary'!#REF!)</f>
        <v>#REF!</v>
      </c>
      <c r="AM262" s="386" t="e">
        <f>IF('Non-Salary'!#REF!="","",#REF!&amp;" - "&amp;'Non-Salary'!#REF!)</f>
        <v>#REF!</v>
      </c>
      <c r="AN262" s="386" t="e">
        <f>IF('Non-Salary'!#REF!="","",#REF!&amp;" - "&amp;'Non-Salary'!#REF!)</f>
        <v>#REF!</v>
      </c>
      <c r="AO262" s="386" t="e">
        <f>IF('Non-Salary'!#REF!="","",#REF!&amp;" - "&amp;'Non-Salary'!#REF!)</f>
        <v>#REF!</v>
      </c>
      <c r="AP262" s="386" t="e">
        <f>IF('Non-Salary'!#REF!="","",#REF!&amp;" - "&amp;'Non-Salary'!#REF!)</f>
        <v>#REF!</v>
      </c>
      <c r="AQ262" s="386" t="e">
        <f>IF('Non-Salary'!#REF!="","",#REF!&amp;" - "&amp;'Non-Salary'!#REF!)</f>
        <v>#REF!</v>
      </c>
      <c r="AR262" s="386" t="e">
        <f>IF('Non-Salary'!#REF!="","",#REF!&amp;" - "&amp;'Non-Salary'!#REF!)</f>
        <v>#REF!</v>
      </c>
      <c r="AS262" s="386" t="e">
        <f>IF('Non-Salary'!#REF!="","",#REF!&amp;" - "&amp;'Non-Salary'!#REF!)</f>
        <v>#REF!</v>
      </c>
      <c r="AT262" s="395" t="e">
        <f>IF('Non-Salary'!#REF!="","",#REF!&amp;" - "&amp;'Non-Salary'!#REF!)</f>
        <v>#REF!</v>
      </c>
      <c r="AU262" s="65"/>
      <c r="AV262" s="394" t="e">
        <f>IF('Non-Salary'!#REF!="","",#REF!&amp;" - "&amp;'Non-Salary'!#REF!)</f>
        <v>#REF!</v>
      </c>
      <c r="AW262" s="395" t="e">
        <f>IF('Non-Salary'!#REF!="","",#REF!&amp;" - "&amp;'Non-Salary'!#REF!)</f>
        <v>#REF!</v>
      </c>
    </row>
    <row r="263" spans="1:50">
      <c r="A263" s="228"/>
      <c r="B263" s="19" t="e">
        <f>IF(OR(I263="",I263="HS"),'Non-Salary'!#REF!,Assumptions!#REF!)</f>
        <v>#REF!</v>
      </c>
      <c r="C263" s="19" t="s">
        <v>9</v>
      </c>
      <c r="D263" s="20" t="s">
        <v>100</v>
      </c>
      <c r="E263" s="20"/>
      <c r="F263" s="20" t="s">
        <v>94</v>
      </c>
      <c r="G263" s="300" t="s">
        <v>226</v>
      </c>
      <c r="H263" s="869"/>
      <c r="I263" s="317"/>
      <c r="J263" s="88" t="str">
        <f>CONCATENATE("SOCIAL WORK ",IF(ISERROR(VLOOKUP(G263,[3]Object!Query_from_cayprod,2,FALSE)),"",VLOOKUP(G263,[3]Object!Query_from_cayprod,2,FALSE)))</f>
        <v>SOCIAL WORK EMPLOYEE BENEFITS</v>
      </c>
      <c r="K263" s="89"/>
      <c r="L263" s="164"/>
      <c r="M263" s="229"/>
      <c r="N263" s="9"/>
      <c r="O263" s="290"/>
      <c r="P263" s="291"/>
      <c r="Q263" s="291"/>
      <c r="R263" s="291"/>
      <c r="S263" s="291"/>
      <c r="T263" s="398" t="e">
        <f>IF('Non-Salary'!#REF!="","",#REF!&amp;" - "&amp;'Non-Salary'!#REF!)</f>
        <v>#REF!</v>
      </c>
      <c r="U263" s="399" t="e">
        <f>IF('Non-Salary'!#REF!="","",#REF!&amp;" - "&amp;'Non-Salary'!#REF!)</f>
        <v>#REF!</v>
      </c>
      <c r="V263" s="399" t="e">
        <f>IF('Non-Salary'!#REF!="","",#REF!&amp;" - "&amp;'Non-Salary'!#REF!)</f>
        <v>#REF!</v>
      </c>
      <c r="W263" s="386" t="e">
        <f>IF('Non-Salary'!#REF!="","",#REF!&amp;" - "&amp;'Non-Salary'!#REF!)</f>
        <v>#REF!</v>
      </c>
      <c r="X263" s="386" t="e">
        <f>IF('Non-Salary'!#REF!="","",#REF!&amp;" - "&amp;'Non-Salary'!#REF!)</f>
        <v>#REF!</v>
      </c>
      <c r="Y263" s="386" t="e">
        <f>IF('Non-Salary'!#REF!="","",#REF!&amp;" - "&amp;'Non-Salary'!#REF!)</f>
        <v>#REF!</v>
      </c>
      <c r="Z263" s="386" t="e">
        <f>IF('Non-Salary'!#REF!="","",#REF!&amp;" - "&amp;'Non-Salary'!#REF!)</f>
        <v>#REF!</v>
      </c>
      <c r="AA263" s="386" t="e">
        <f>IF('Non-Salary'!#REF!="","",#REF!&amp;" - "&amp;'Non-Salary'!#REF!)</f>
        <v>#REF!</v>
      </c>
      <c r="AB263" s="386" t="e">
        <f>IF('Non-Salary'!#REF!="","",#REF!&amp;" - "&amp;'Non-Salary'!#REF!)</f>
        <v>#REF!</v>
      </c>
      <c r="AC263" s="386" t="e">
        <f>IF('Non-Salary'!#REF!="","",#REF!&amp;" - "&amp;'Non-Salary'!#REF!)</f>
        <v>#REF!</v>
      </c>
      <c r="AD263" s="386" t="e">
        <f>IF('Non-Salary'!#REF!="","",#REF!&amp;" - "&amp;'Non-Salary'!#REF!)</f>
        <v>#REF!</v>
      </c>
      <c r="AE263" s="386" t="e">
        <f>IF('Non-Salary'!#REF!="","",#REF!&amp;" - "&amp;'Non-Salary'!#REF!)</f>
        <v>#REF!</v>
      </c>
      <c r="AF263" s="386" t="e">
        <f>IF('Non-Salary'!#REF!="","",#REF!&amp;" - "&amp;'Non-Salary'!#REF!)</f>
        <v>#REF!</v>
      </c>
      <c r="AG263" s="386" t="e">
        <f>IF('Non-Salary'!#REF!="","",#REF!&amp;" - "&amp;'Non-Salary'!#REF!)</f>
        <v>#REF!</v>
      </c>
      <c r="AH263" s="386" t="e">
        <f>IF('Non-Salary'!#REF!="","",#REF!&amp;" - "&amp;'Non-Salary'!#REF!)</f>
        <v>#REF!</v>
      </c>
      <c r="AI263" s="386" t="e">
        <f>IF('Non-Salary'!#REF!="","",#REF!&amp;" - "&amp;'Non-Salary'!#REF!)</f>
        <v>#REF!</v>
      </c>
      <c r="AJ263" s="386" t="e">
        <f>IF('Non-Salary'!#REF!="","",#REF!&amp;" - "&amp;'Non-Salary'!#REF!)</f>
        <v>#REF!</v>
      </c>
      <c r="AK263" s="386" t="e">
        <f>IF('Non-Salary'!#REF!="","",#REF!&amp;" - "&amp;'Non-Salary'!#REF!)</f>
        <v>#REF!</v>
      </c>
      <c r="AL263" s="386" t="e">
        <f>IF('Non-Salary'!#REF!="","",#REF!&amp;" - "&amp;'Non-Salary'!#REF!)</f>
        <v>#REF!</v>
      </c>
      <c r="AM263" s="386" t="e">
        <f>IF('Non-Salary'!#REF!="","",#REF!&amp;" - "&amp;'Non-Salary'!#REF!)</f>
        <v>#REF!</v>
      </c>
      <c r="AN263" s="386" t="e">
        <f>IF('Non-Salary'!#REF!="","",#REF!&amp;" - "&amp;'Non-Salary'!#REF!)</f>
        <v>#REF!</v>
      </c>
      <c r="AO263" s="386" t="e">
        <f>IF('Non-Salary'!#REF!="","",#REF!&amp;" - "&amp;'Non-Salary'!#REF!)</f>
        <v>#REF!</v>
      </c>
      <c r="AP263" s="386" t="e">
        <f>IF('Non-Salary'!#REF!="","",#REF!&amp;" - "&amp;'Non-Salary'!#REF!)</f>
        <v>#REF!</v>
      </c>
      <c r="AQ263" s="386" t="e">
        <f>IF('Non-Salary'!#REF!="","",#REF!&amp;" - "&amp;'Non-Salary'!#REF!)</f>
        <v>#REF!</v>
      </c>
      <c r="AR263" s="386" t="e">
        <f>IF('Non-Salary'!#REF!="","",#REF!&amp;" - "&amp;'Non-Salary'!#REF!)</f>
        <v>#REF!</v>
      </c>
      <c r="AS263" s="386" t="e">
        <f>IF('Non-Salary'!#REF!="","",#REF!&amp;" - "&amp;'Non-Salary'!#REF!)</f>
        <v>#REF!</v>
      </c>
      <c r="AT263" s="400" t="e">
        <f>IF('Non-Salary'!#REF!="","",#REF!&amp;" - "&amp;'Non-Salary'!#REF!)</f>
        <v>#REF!</v>
      </c>
      <c r="AU263" s="65"/>
      <c r="AV263" s="394" t="e">
        <f>IF('Non-Salary'!#REF!="","",#REF!&amp;" - "&amp;'Non-Salary'!#REF!)</f>
        <v>#REF!</v>
      </c>
      <c r="AW263" s="400" t="e">
        <f>IF('Non-Salary'!#REF!="","",#REF!&amp;" - "&amp;'Non-Salary'!#REF!)</f>
        <v>#REF!</v>
      </c>
    </row>
    <row r="264" spans="1:50">
      <c r="A264" s="228"/>
      <c r="B264" s="19" t="e">
        <f>IF(OR(I264="",I264="HS"),'Non-Salary'!#REF!,Assumptions!#REF!)</f>
        <v>#REF!</v>
      </c>
      <c r="C264" s="19" t="s">
        <v>9</v>
      </c>
      <c r="D264" s="20" t="s">
        <v>10</v>
      </c>
      <c r="E264" s="20"/>
      <c r="F264" s="20" t="s">
        <v>41</v>
      </c>
      <c r="G264" s="56" t="s">
        <v>40</v>
      </c>
      <c r="H264" s="869"/>
      <c r="I264" s="317"/>
      <c r="J264" s="88" t="str">
        <f>CONCATENATE("NURSING ",IF(ISERROR(VLOOKUP(G264,[3]Object!Query_from_cayprod,2,FALSE)),"",VLOOKUP(G264,[3]Object!Query_from_cayprod,2,FALSE)))</f>
        <v>NURSING TRAVEL AND REGISTRATION</v>
      </c>
      <c r="K264" s="89"/>
      <c r="L264" s="164"/>
      <c r="M264" s="229"/>
      <c r="N264" s="9"/>
      <c r="O264" s="290"/>
      <c r="P264" s="291"/>
      <c r="Q264" s="291"/>
      <c r="R264" s="291"/>
      <c r="S264" s="291"/>
      <c r="T264" s="384" t="e">
        <f>IF('Non-Salary'!#REF!="","",#REF!&amp;" - "&amp;'Non-Salary'!#REF!)</f>
        <v>#REF!</v>
      </c>
      <c r="U264" s="385" t="e">
        <f>IF('Non-Salary'!#REF!="","",#REF!&amp;" - "&amp;'Non-Salary'!#REF!)</f>
        <v>#REF!</v>
      </c>
      <c r="V264" s="385" t="e">
        <f>IF('Non-Salary'!#REF!="","",#REF!&amp;" - "&amp;'Non-Salary'!#REF!)</f>
        <v>#REF!</v>
      </c>
      <c r="W264" s="386" t="e">
        <f>IF('Non-Salary'!#REF!="","",#REF!&amp;" - "&amp;'Non-Salary'!#REF!)</f>
        <v>#REF!</v>
      </c>
      <c r="X264" s="386" t="e">
        <f>IF('Non-Salary'!#REF!="","",#REF!&amp;" - "&amp;'Non-Salary'!#REF!)</f>
        <v>#REF!</v>
      </c>
      <c r="Y264" s="386" t="e">
        <f>IF('Non-Salary'!#REF!="","",#REF!&amp;" - "&amp;'Non-Salary'!#REF!)</f>
        <v>#REF!</v>
      </c>
      <c r="Z264" s="386" t="e">
        <f>IF('Non-Salary'!#REF!="","",#REF!&amp;" - "&amp;'Non-Salary'!#REF!)</f>
        <v>#REF!</v>
      </c>
      <c r="AA264" s="386" t="e">
        <f>IF('Non-Salary'!#REF!="","",#REF!&amp;" - "&amp;'Non-Salary'!#REF!)</f>
        <v>#REF!</v>
      </c>
      <c r="AB264" s="386" t="e">
        <f>IF('Non-Salary'!#REF!="","",#REF!&amp;" - "&amp;'Non-Salary'!#REF!)</f>
        <v>#REF!</v>
      </c>
      <c r="AC264" s="386" t="e">
        <f>IF('Non-Salary'!#REF!="","",#REF!&amp;" - "&amp;'Non-Salary'!#REF!)</f>
        <v>#REF!</v>
      </c>
      <c r="AD264" s="386" t="e">
        <f>IF('Non-Salary'!#REF!="","",#REF!&amp;" - "&amp;'Non-Salary'!#REF!)</f>
        <v>#REF!</v>
      </c>
      <c r="AE264" s="386" t="e">
        <f>IF('Non-Salary'!#REF!="","",#REF!&amp;" - "&amp;'Non-Salary'!#REF!)</f>
        <v>#REF!</v>
      </c>
      <c r="AF264" s="386" t="e">
        <f>IF('Non-Salary'!#REF!="","",#REF!&amp;" - "&amp;'Non-Salary'!#REF!)</f>
        <v>#REF!</v>
      </c>
      <c r="AG264" s="386" t="e">
        <f>IF('Non-Salary'!#REF!="","",#REF!&amp;" - "&amp;'Non-Salary'!#REF!)</f>
        <v>#REF!</v>
      </c>
      <c r="AH264" s="386" t="e">
        <f>IF('Non-Salary'!#REF!="","",#REF!&amp;" - "&amp;'Non-Salary'!#REF!)</f>
        <v>#REF!</v>
      </c>
      <c r="AI264" s="386" t="e">
        <f>IF('Non-Salary'!#REF!="","",#REF!&amp;" - "&amp;'Non-Salary'!#REF!)</f>
        <v>#REF!</v>
      </c>
      <c r="AJ264" s="386" t="e">
        <f>IF('Non-Salary'!#REF!="","",#REF!&amp;" - "&amp;'Non-Salary'!#REF!)</f>
        <v>#REF!</v>
      </c>
      <c r="AK264" s="386" t="e">
        <f>IF('Non-Salary'!#REF!="","",#REF!&amp;" - "&amp;'Non-Salary'!#REF!)</f>
        <v>#REF!</v>
      </c>
      <c r="AL264" s="386" t="e">
        <f>IF('Non-Salary'!#REF!="","",#REF!&amp;" - "&amp;'Non-Salary'!#REF!)</f>
        <v>#REF!</v>
      </c>
      <c r="AM264" s="386" t="e">
        <f>IF('Non-Salary'!#REF!="","",#REF!&amp;" - "&amp;'Non-Salary'!#REF!)</f>
        <v>#REF!</v>
      </c>
      <c r="AN264" s="386" t="e">
        <f>IF('Non-Salary'!#REF!="","",#REF!&amp;" - "&amp;'Non-Salary'!#REF!)</f>
        <v>#REF!</v>
      </c>
      <c r="AO264" s="386" t="e">
        <f>IF('Non-Salary'!#REF!="","",#REF!&amp;" - "&amp;'Non-Salary'!#REF!)</f>
        <v>#REF!</v>
      </c>
      <c r="AP264" s="386" t="e">
        <f>IF('Non-Salary'!#REF!="","",#REF!&amp;" - "&amp;'Non-Salary'!#REF!)</f>
        <v>#REF!</v>
      </c>
      <c r="AQ264" s="386" t="e">
        <f>IF('Non-Salary'!#REF!="","",#REF!&amp;" - "&amp;'Non-Salary'!#REF!)</f>
        <v>#REF!</v>
      </c>
      <c r="AR264" s="386" t="e">
        <f>IF('Non-Salary'!#REF!="","",#REF!&amp;" - "&amp;'Non-Salary'!#REF!)</f>
        <v>#REF!</v>
      </c>
      <c r="AS264" s="386" t="e">
        <f>IF('Non-Salary'!#REF!="","",#REF!&amp;" - "&amp;'Non-Salary'!#REF!)</f>
        <v>#REF!</v>
      </c>
      <c r="AT264" s="395" t="e">
        <f>IF('Non-Salary'!#REF!="","",#REF!&amp;" - "&amp;'Non-Salary'!#REF!)</f>
        <v>#REF!</v>
      </c>
      <c r="AU264" s="65"/>
      <c r="AV264" s="394" t="e">
        <f>IF('Non-Salary'!#REF!="","",#REF!&amp;" - "&amp;'Non-Salary'!#REF!)</f>
        <v>#REF!</v>
      </c>
      <c r="AW264" s="395" t="e">
        <f>IF('Non-Salary'!#REF!="","",#REF!&amp;" - "&amp;'Non-Salary'!#REF!)</f>
        <v>#REF!</v>
      </c>
    </row>
    <row r="265" spans="1:50">
      <c r="A265" s="228"/>
      <c r="B265" s="19" t="e">
        <f>IF(OR(I265="",I265="HS"),'Non-Salary'!#REF!,Assumptions!#REF!)</f>
        <v>#REF!</v>
      </c>
      <c r="C265" s="19" t="s">
        <v>9</v>
      </c>
      <c r="D265" s="20" t="s">
        <v>10</v>
      </c>
      <c r="E265" s="20"/>
      <c r="F265" s="20" t="s">
        <v>41</v>
      </c>
      <c r="G265" s="56" t="s">
        <v>42</v>
      </c>
      <c r="H265" s="869"/>
      <c r="I265" s="317"/>
      <c r="J265" s="88" t="str">
        <f>CONCATENATE("NURSING ",IF(ISERROR(VLOOKUP(G265,[3]Object!Query_from_cayprod,2,FALSE)),"",VLOOKUP(G265,[3]Object!Query_from_cayprod,2,FALSE)))</f>
        <v>NURSING GENERAL SUPPLIES</v>
      </c>
      <c r="K265" s="89"/>
      <c r="L265" s="164"/>
      <c r="M265" s="229"/>
      <c r="N265" s="9"/>
      <c r="O265" s="290"/>
      <c r="P265" s="291"/>
      <c r="Q265" s="291"/>
      <c r="R265" s="291"/>
      <c r="S265" s="291"/>
      <c r="T265" s="384" t="e">
        <f>IF('Non-Salary'!#REF!="","",#REF!&amp;" - "&amp;'Non-Salary'!#REF!)</f>
        <v>#REF!</v>
      </c>
      <c r="U265" s="385" t="e">
        <f>IF('Non-Salary'!#REF!="","",#REF!&amp;" - "&amp;'Non-Salary'!#REF!)</f>
        <v>#REF!</v>
      </c>
      <c r="V265" s="385" t="e">
        <f>IF('Non-Salary'!#REF!="","",#REF!&amp;" - "&amp;'Non-Salary'!#REF!)</f>
        <v>#REF!</v>
      </c>
      <c r="W265" s="386" t="e">
        <f>IF('Non-Salary'!#REF!="","",#REF!&amp;" - "&amp;'Non-Salary'!#REF!)</f>
        <v>#REF!</v>
      </c>
      <c r="X265" s="386" t="e">
        <f>IF('Non-Salary'!#REF!="","",#REF!&amp;" - "&amp;'Non-Salary'!#REF!)</f>
        <v>#REF!</v>
      </c>
      <c r="Y265" s="386" t="e">
        <f>IF('Non-Salary'!#REF!="","",#REF!&amp;" - "&amp;'Non-Salary'!#REF!)</f>
        <v>#REF!</v>
      </c>
      <c r="Z265" s="386" t="e">
        <f>IF('Non-Salary'!#REF!="","",#REF!&amp;" - "&amp;'Non-Salary'!#REF!)</f>
        <v>#REF!</v>
      </c>
      <c r="AA265" s="386" t="e">
        <f>IF('Non-Salary'!#REF!="","",#REF!&amp;" - "&amp;'Non-Salary'!#REF!)</f>
        <v>#REF!</v>
      </c>
      <c r="AB265" s="386" t="e">
        <f>IF('Non-Salary'!#REF!="","",#REF!&amp;" - "&amp;'Non-Salary'!#REF!)</f>
        <v>#REF!</v>
      </c>
      <c r="AC265" s="386" t="e">
        <f>IF('Non-Salary'!#REF!="","",#REF!&amp;" - "&amp;'Non-Salary'!#REF!)</f>
        <v>#REF!</v>
      </c>
      <c r="AD265" s="386" t="e">
        <f>IF('Non-Salary'!#REF!="","",#REF!&amp;" - "&amp;'Non-Salary'!#REF!)</f>
        <v>#REF!</v>
      </c>
      <c r="AE265" s="386" t="e">
        <f>IF('Non-Salary'!#REF!="","",#REF!&amp;" - "&amp;'Non-Salary'!#REF!)</f>
        <v>#REF!</v>
      </c>
      <c r="AF265" s="386" t="e">
        <f>IF('Non-Salary'!#REF!="","",#REF!&amp;" - "&amp;'Non-Salary'!#REF!)</f>
        <v>#REF!</v>
      </c>
      <c r="AG265" s="386" t="e">
        <f>IF('Non-Salary'!#REF!="","",#REF!&amp;" - "&amp;'Non-Salary'!#REF!)</f>
        <v>#REF!</v>
      </c>
      <c r="AH265" s="386" t="e">
        <f>IF('Non-Salary'!#REF!="","",#REF!&amp;" - "&amp;'Non-Salary'!#REF!)</f>
        <v>#REF!</v>
      </c>
      <c r="AI265" s="386" t="e">
        <f>IF('Non-Salary'!#REF!="","",#REF!&amp;" - "&amp;'Non-Salary'!#REF!)</f>
        <v>#REF!</v>
      </c>
      <c r="AJ265" s="386" t="e">
        <f>IF('Non-Salary'!#REF!="","",#REF!&amp;" - "&amp;'Non-Salary'!#REF!)</f>
        <v>#REF!</v>
      </c>
      <c r="AK265" s="386" t="e">
        <f>IF('Non-Salary'!#REF!="","",#REF!&amp;" - "&amp;'Non-Salary'!#REF!)</f>
        <v>#REF!</v>
      </c>
      <c r="AL265" s="386" t="e">
        <f>IF('Non-Salary'!#REF!="","",#REF!&amp;" - "&amp;'Non-Salary'!#REF!)</f>
        <v>#REF!</v>
      </c>
      <c r="AM265" s="386" t="e">
        <f>IF('Non-Salary'!#REF!="","",#REF!&amp;" - "&amp;'Non-Salary'!#REF!)</f>
        <v>#REF!</v>
      </c>
      <c r="AN265" s="386" t="e">
        <f>IF('Non-Salary'!#REF!="","",#REF!&amp;" - "&amp;'Non-Salary'!#REF!)</f>
        <v>#REF!</v>
      </c>
      <c r="AO265" s="386" t="e">
        <f>IF('Non-Salary'!#REF!="","",#REF!&amp;" - "&amp;'Non-Salary'!#REF!)</f>
        <v>#REF!</v>
      </c>
      <c r="AP265" s="386" t="e">
        <f>IF('Non-Salary'!#REF!="","",#REF!&amp;" - "&amp;'Non-Salary'!#REF!)</f>
        <v>#REF!</v>
      </c>
      <c r="AQ265" s="386" t="e">
        <f>IF('Non-Salary'!#REF!="","",#REF!&amp;" - "&amp;'Non-Salary'!#REF!)</f>
        <v>#REF!</v>
      </c>
      <c r="AR265" s="386" t="e">
        <f>IF('Non-Salary'!#REF!="","",#REF!&amp;" - "&amp;'Non-Salary'!#REF!)</f>
        <v>#REF!</v>
      </c>
      <c r="AS265" s="386" t="e">
        <f>IF('Non-Salary'!#REF!="","",#REF!&amp;" - "&amp;'Non-Salary'!#REF!)</f>
        <v>#REF!</v>
      </c>
      <c r="AT265" s="395" t="e">
        <f>IF('Non-Salary'!#REF!="","",#REF!&amp;" - "&amp;'Non-Salary'!#REF!)</f>
        <v>#REF!</v>
      </c>
      <c r="AU265" s="65"/>
      <c r="AV265" s="394" t="e">
        <f>IF('Non-Salary'!#REF!="","",#REF!&amp;" - "&amp;'Non-Salary'!#REF!)</f>
        <v>#REF!</v>
      </c>
      <c r="AW265" s="395" t="e">
        <f>IF('Non-Salary'!#REF!="","",#REF!&amp;" - "&amp;'Non-Salary'!#REF!)</f>
        <v>#REF!</v>
      </c>
    </row>
    <row r="266" spans="1:50">
      <c r="A266" s="228"/>
      <c r="B266" s="19" t="e">
        <f>IF(OR(I266="",I266="HS"),'Non-Salary'!#REF!,Assumptions!#REF!)</f>
        <v>#REF!</v>
      </c>
      <c r="C266" s="19" t="s">
        <v>9</v>
      </c>
      <c r="D266" s="20" t="s">
        <v>10</v>
      </c>
      <c r="E266" s="20"/>
      <c r="F266" s="20" t="s">
        <v>41</v>
      </c>
      <c r="G266" s="56" t="s">
        <v>120</v>
      </c>
      <c r="H266" s="869"/>
      <c r="I266" s="317"/>
      <c r="J266" s="88" t="str">
        <f>CONCATENATE("NURSING ",IF(ISERROR(VLOOKUP(G266,[3]Object!Query_from_cayprod,2,FALSE)),"",VLOOKUP(G266,[3]Object!Query_from_cayprod,2,FALSE)))</f>
        <v>NURSING TESTS</v>
      </c>
      <c r="K266" s="89"/>
      <c r="L266" s="164"/>
      <c r="M266" s="229"/>
      <c r="N266" s="9"/>
      <c r="O266" s="290"/>
      <c r="P266" s="291"/>
      <c r="Q266" s="291"/>
      <c r="R266" s="291"/>
      <c r="S266" s="291"/>
      <c r="T266" s="384" t="e">
        <f>IF('Non-Salary'!#REF!="","",#REF!&amp;" - "&amp;'Non-Salary'!#REF!)</f>
        <v>#REF!</v>
      </c>
      <c r="U266" s="385" t="e">
        <f>IF('Non-Salary'!#REF!="","",#REF!&amp;" - "&amp;'Non-Salary'!#REF!)</f>
        <v>#REF!</v>
      </c>
      <c r="V266" s="385" t="e">
        <f>IF('Non-Salary'!#REF!="","",#REF!&amp;" - "&amp;'Non-Salary'!#REF!)</f>
        <v>#REF!</v>
      </c>
      <c r="W266" s="386" t="e">
        <f>IF('Non-Salary'!#REF!="","",#REF!&amp;" - "&amp;'Non-Salary'!#REF!)</f>
        <v>#REF!</v>
      </c>
      <c r="X266" s="386" t="e">
        <f>IF('Non-Salary'!#REF!="","",#REF!&amp;" - "&amp;'Non-Salary'!#REF!)</f>
        <v>#REF!</v>
      </c>
      <c r="Y266" s="386" t="e">
        <f>IF('Non-Salary'!#REF!="","",#REF!&amp;" - "&amp;'Non-Salary'!#REF!)</f>
        <v>#REF!</v>
      </c>
      <c r="Z266" s="386" t="e">
        <f>IF('Non-Salary'!#REF!="","",#REF!&amp;" - "&amp;'Non-Salary'!#REF!)</f>
        <v>#REF!</v>
      </c>
      <c r="AA266" s="386" t="e">
        <f>IF('Non-Salary'!#REF!="","",#REF!&amp;" - "&amp;'Non-Salary'!#REF!)</f>
        <v>#REF!</v>
      </c>
      <c r="AB266" s="386" t="e">
        <f>IF('Non-Salary'!#REF!="","",#REF!&amp;" - "&amp;'Non-Salary'!#REF!)</f>
        <v>#REF!</v>
      </c>
      <c r="AC266" s="386" t="e">
        <f>IF('Non-Salary'!#REF!="","",#REF!&amp;" - "&amp;'Non-Salary'!#REF!)</f>
        <v>#REF!</v>
      </c>
      <c r="AD266" s="386" t="e">
        <f>IF('Non-Salary'!#REF!="","",#REF!&amp;" - "&amp;'Non-Salary'!#REF!)</f>
        <v>#REF!</v>
      </c>
      <c r="AE266" s="386" t="e">
        <f>IF('Non-Salary'!#REF!="","",#REF!&amp;" - "&amp;'Non-Salary'!#REF!)</f>
        <v>#REF!</v>
      </c>
      <c r="AF266" s="386" t="e">
        <f>IF('Non-Salary'!#REF!="","",#REF!&amp;" - "&amp;'Non-Salary'!#REF!)</f>
        <v>#REF!</v>
      </c>
      <c r="AG266" s="386" t="e">
        <f>IF('Non-Salary'!#REF!="","",#REF!&amp;" - "&amp;'Non-Salary'!#REF!)</f>
        <v>#REF!</v>
      </c>
      <c r="AH266" s="386" t="e">
        <f>IF('Non-Salary'!#REF!="","",#REF!&amp;" - "&amp;'Non-Salary'!#REF!)</f>
        <v>#REF!</v>
      </c>
      <c r="AI266" s="386" t="e">
        <f>IF('Non-Salary'!#REF!="","",#REF!&amp;" - "&amp;'Non-Salary'!#REF!)</f>
        <v>#REF!</v>
      </c>
      <c r="AJ266" s="386" t="e">
        <f>IF('Non-Salary'!#REF!="","",#REF!&amp;" - "&amp;'Non-Salary'!#REF!)</f>
        <v>#REF!</v>
      </c>
      <c r="AK266" s="386" t="e">
        <f>IF('Non-Salary'!#REF!="","",#REF!&amp;" - "&amp;'Non-Salary'!#REF!)</f>
        <v>#REF!</v>
      </c>
      <c r="AL266" s="386" t="e">
        <f>IF('Non-Salary'!#REF!="","",#REF!&amp;" - "&amp;'Non-Salary'!#REF!)</f>
        <v>#REF!</v>
      </c>
      <c r="AM266" s="386" t="e">
        <f>IF('Non-Salary'!#REF!="","",#REF!&amp;" - "&amp;'Non-Salary'!#REF!)</f>
        <v>#REF!</v>
      </c>
      <c r="AN266" s="386" t="e">
        <f>IF('Non-Salary'!#REF!="","",#REF!&amp;" - "&amp;'Non-Salary'!#REF!)</f>
        <v>#REF!</v>
      </c>
      <c r="AO266" s="386" t="e">
        <f>IF('Non-Salary'!#REF!="","",#REF!&amp;" - "&amp;'Non-Salary'!#REF!)</f>
        <v>#REF!</v>
      </c>
      <c r="AP266" s="386" t="e">
        <f>IF('Non-Salary'!#REF!="","",#REF!&amp;" - "&amp;'Non-Salary'!#REF!)</f>
        <v>#REF!</v>
      </c>
      <c r="AQ266" s="386" t="e">
        <f>IF('Non-Salary'!#REF!="","",#REF!&amp;" - "&amp;'Non-Salary'!#REF!)</f>
        <v>#REF!</v>
      </c>
      <c r="AR266" s="386" t="e">
        <f>IF('Non-Salary'!#REF!="","",#REF!&amp;" - "&amp;'Non-Salary'!#REF!)</f>
        <v>#REF!</v>
      </c>
      <c r="AS266" s="386" t="e">
        <f>IF('Non-Salary'!#REF!="","",#REF!&amp;" - "&amp;'Non-Salary'!#REF!)</f>
        <v>#REF!</v>
      </c>
      <c r="AT266" s="395" t="e">
        <f>IF('Non-Salary'!#REF!="","",#REF!&amp;" - "&amp;'Non-Salary'!#REF!)</f>
        <v>#REF!</v>
      </c>
      <c r="AU266" s="65"/>
      <c r="AV266" s="394" t="e">
        <f>IF('Non-Salary'!#REF!="","",#REF!&amp;" - "&amp;'Non-Salary'!#REF!)</f>
        <v>#REF!</v>
      </c>
      <c r="AW266" s="395" t="e">
        <f>IF('Non-Salary'!#REF!="","",#REF!&amp;" - "&amp;'Non-Salary'!#REF!)</f>
        <v>#REF!</v>
      </c>
    </row>
    <row r="267" spans="1:50">
      <c r="A267" s="228"/>
      <c r="B267" s="19" t="e">
        <f>IF(OR(I267="",I267="HS"),'Non-Salary'!#REF!,Assumptions!#REF!)</f>
        <v>#REF!</v>
      </c>
      <c r="C267" s="19" t="s">
        <v>9</v>
      </c>
      <c r="D267" s="20" t="s">
        <v>10</v>
      </c>
      <c r="E267" s="20"/>
      <c r="F267" s="20" t="s">
        <v>41</v>
      </c>
      <c r="G267" s="56" t="s">
        <v>45</v>
      </c>
      <c r="H267" s="869"/>
      <c r="I267" s="317"/>
      <c r="J267" s="88" t="str">
        <f>CONCATENATE("NURSING ",IF(ISERROR(VLOOKUP(G267,[3]Object!Query_from_cayprod,2,FALSE)),"",VLOOKUP(G267,[3]Object!Query_from_cayprod,2,FALSE)))</f>
        <v>NURSING BOOKS AND PERIODICALS</v>
      </c>
      <c r="K267" s="89"/>
      <c r="L267" s="164"/>
      <c r="M267" s="229"/>
      <c r="N267" s="9"/>
      <c r="O267" s="290"/>
      <c r="P267" s="291"/>
      <c r="Q267" s="291"/>
      <c r="R267" s="291"/>
      <c r="S267" s="291"/>
      <c r="T267" s="384" t="e">
        <f>IF('Non-Salary'!#REF!="","",#REF!&amp;" - "&amp;'Non-Salary'!#REF!)</f>
        <v>#REF!</v>
      </c>
      <c r="U267" s="385" t="e">
        <f>IF('Non-Salary'!#REF!="","",#REF!&amp;" - "&amp;'Non-Salary'!#REF!)</f>
        <v>#REF!</v>
      </c>
      <c r="V267" s="385" t="e">
        <f>IF('Non-Salary'!#REF!="","",#REF!&amp;" - "&amp;'Non-Salary'!#REF!)</f>
        <v>#REF!</v>
      </c>
      <c r="W267" s="386" t="e">
        <f>IF('Non-Salary'!#REF!="","",#REF!&amp;" - "&amp;'Non-Salary'!#REF!)</f>
        <v>#REF!</v>
      </c>
      <c r="X267" s="386" t="e">
        <f>IF('Non-Salary'!#REF!="","",#REF!&amp;" - "&amp;'Non-Salary'!#REF!)</f>
        <v>#REF!</v>
      </c>
      <c r="Y267" s="386" t="e">
        <f>IF('Non-Salary'!#REF!="","",#REF!&amp;" - "&amp;'Non-Salary'!#REF!)</f>
        <v>#REF!</v>
      </c>
      <c r="Z267" s="386" t="e">
        <f>IF('Non-Salary'!#REF!="","",#REF!&amp;" - "&amp;'Non-Salary'!#REF!)</f>
        <v>#REF!</v>
      </c>
      <c r="AA267" s="386" t="e">
        <f>IF('Non-Salary'!#REF!="","",#REF!&amp;" - "&amp;'Non-Salary'!#REF!)</f>
        <v>#REF!</v>
      </c>
      <c r="AB267" s="386" t="e">
        <f>IF('Non-Salary'!#REF!="","",#REF!&amp;" - "&amp;'Non-Salary'!#REF!)</f>
        <v>#REF!</v>
      </c>
      <c r="AC267" s="386" t="e">
        <f>IF('Non-Salary'!#REF!="","",#REF!&amp;" - "&amp;'Non-Salary'!#REF!)</f>
        <v>#REF!</v>
      </c>
      <c r="AD267" s="386" t="e">
        <f>IF('Non-Salary'!#REF!="","",#REF!&amp;" - "&amp;'Non-Salary'!#REF!)</f>
        <v>#REF!</v>
      </c>
      <c r="AE267" s="386" t="e">
        <f>IF('Non-Salary'!#REF!="","",#REF!&amp;" - "&amp;'Non-Salary'!#REF!)</f>
        <v>#REF!</v>
      </c>
      <c r="AF267" s="386" t="e">
        <f>IF('Non-Salary'!#REF!="","",#REF!&amp;" - "&amp;'Non-Salary'!#REF!)</f>
        <v>#REF!</v>
      </c>
      <c r="AG267" s="386" t="e">
        <f>IF('Non-Salary'!#REF!="","",#REF!&amp;" - "&amp;'Non-Salary'!#REF!)</f>
        <v>#REF!</v>
      </c>
      <c r="AH267" s="386" t="e">
        <f>IF('Non-Salary'!#REF!="","",#REF!&amp;" - "&amp;'Non-Salary'!#REF!)</f>
        <v>#REF!</v>
      </c>
      <c r="AI267" s="386" t="e">
        <f>IF('Non-Salary'!#REF!="","",#REF!&amp;" - "&amp;'Non-Salary'!#REF!)</f>
        <v>#REF!</v>
      </c>
      <c r="AJ267" s="386" t="e">
        <f>IF('Non-Salary'!#REF!="","",#REF!&amp;" - "&amp;'Non-Salary'!#REF!)</f>
        <v>#REF!</v>
      </c>
      <c r="AK267" s="386" t="e">
        <f>IF('Non-Salary'!#REF!="","",#REF!&amp;" - "&amp;'Non-Salary'!#REF!)</f>
        <v>#REF!</v>
      </c>
      <c r="AL267" s="386" t="e">
        <f>IF('Non-Salary'!#REF!="","",#REF!&amp;" - "&amp;'Non-Salary'!#REF!)</f>
        <v>#REF!</v>
      </c>
      <c r="AM267" s="386" t="e">
        <f>IF('Non-Salary'!#REF!="","",#REF!&amp;" - "&amp;'Non-Salary'!#REF!)</f>
        <v>#REF!</v>
      </c>
      <c r="AN267" s="386" t="e">
        <f>IF('Non-Salary'!#REF!="","",#REF!&amp;" - "&amp;'Non-Salary'!#REF!)</f>
        <v>#REF!</v>
      </c>
      <c r="AO267" s="386" t="e">
        <f>IF('Non-Salary'!#REF!="","",#REF!&amp;" - "&amp;'Non-Salary'!#REF!)</f>
        <v>#REF!</v>
      </c>
      <c r="AP267" s="386" t="e">
        <f>IF('Non-Salary'!#REF!="","",#REF!&amp;" - "&amp;'Non-Salary'!#REF!)</f>
        <v>#REF!</v>
      </c>
      <c r="AQ267" s="386" t="e">
        <f>IF('Non-Salary'!#REF!="","",#REF!&amp;" - "&amp;'Non-Salary'!#REF!)</f>
        <v>#REF!</v>
      </c>
      <c r="AR267" s="386" t="e">
        <f>IF('Non-Salary'!#REF!="","",#REF!&amp;" - "&amp;'Non-Salary'!#REF!)</f>
        <v>#REF!</v>
      </c>
      <c r="AS267" s="386" t="e">
        <f>IF('Non-Salary'!#REF!="","",#REF!&amp;" - "&amp;'Non-Salary'!#REF!)</f>
        <v>#REF!</v>
      </c>
      <c r="AT267" s="395" t="e">
        <f>IF('Non-Salary'!#REF!="","",#REF!&amp;" - "&amp;'Non-Salary'!#REF!)</f>
        <v>#REF!</v>
      </c>
      <c r="AU267" s="65"/>
      <c r="AV267" s="394" t="e">
        <f>IF('Non-Salary'!#REF!="","",#REF!&amp;" - "&amp;'Non-Salary'!#REF!)</f>
        <v>#REF!</v>
      </c>
      <c r="AW267" s="395" t="e">
        <f>IF('Non-Salary'!#REF!="","",#REF!&amp;" - "&amp;'Non-Salary'!#REF!)</f>
        <v>#REF!</v>
      </c>
    </row>
    <row r="268" spans="1:50">
      <c r="A268" s="228"/>
      <c r="B268" s="19" t="e">
        <f>IF(OR(I268="",I268="HS"),'Non-Salary'!#REF!,Assumptions!#REF!)</f>
        <v>#REF!</v>
      </c>
      <c r="C268" s="19" t="s">
        <v>9</v>
      </c>
      <c r="D268" s="20" t="s">
        <v>10</v>
      </c>
      <c r="E268" s="20"/>
      <c r="F268" s="20" t="s">
        <v>94</v>
      </c>
      <c r="G268" s="56" t="s">
        <v>27</v>
      </c>
      <c r="H268" s="869"/>
      <c r="I268" s="317"/>
      <c r="J268" s="88" t="str">
        <f>CONCATENATE("NURSING ",IF(ISERROR(VLOOKUP(G268,[3]Object!Query_from_cayprod,2,FALSE)),"",VLOOKUP(G268,[3]Object!Query_from_cayprod,2,FALSE)))</f>
        <v>NURSING SALARIES OF PART TIME EMPLOYEE</v>
      </c>
      <c r="K268" s="89"/>
      <c r="L268" s="164"/>
      <c r="M268" s="229"/>
      <c r="N268" s="9"/>
      <c r="O268" s="290"/>
      <c r="P268" s="291"/>
      <c r="Q268" s="291"/>
      <c r="R268" s="291"/>
      <c r="S268" s="291"/>
      <c r="T268" s="384" t="e">
        <f>IF('Non-Salary'!#REF!="","",#REF!&amp;" - "&amp;'Non-Salary'!#REF!)</f>
        <v>#REF!</v>
      </c>
      <c r="U268" s="385" t="e">
        <f>IF('Non-Salary'!#REF!="","",#REF!&amp;" - "&amp;'Non-Salary'!#REF!)</f>
        <v>#REF!</v>
      </c>
      <c r="V268" s="385" t="e">
        <f>IF('Non-Salary'!#REF!="","",#REF!&amp;" - "&amp;'Non-Salary'!#REF!)</f>
        <v>#REF!</v>
      </c>
      <c r="W268" s="386" t="e">
        <f>IF('Non-Salary'!#REF!="","",#REF!&amp;" - "&amp;'Non-Salary'!#REF!)</f>
        <v>#REF!</v>
      </c>
      <c r="X268" s="386" t="e">
        <f>IF('Non-Salary'!#REF!="","",#REF!&amp;" - "&amp;'Non-Salary'!#REF!)</f>
        <v>#REF!</v>
      </c>
      <c r="Y268" s="386" t="e">
        <f>IF('Non-Salary'!#REF!="","",#REF!&amp;" - "&amp;'Non-Salary'!#REF!)</f>
        <v>#REF!</v>
      </c>
      <c r="Z268" s="386" t="e">
        <f>IF('Non-Salary'!#REF!="","",#REF!&amp;" - "&amp;'Non-Salary'!#REF!)</f>
        <v>#REF!</v>
      </c>
      <c r="AA268" s="386" t="e">
        <f>IF('Non-Salary'!#REF!="","",#REF!&amp;" - "&amp;'Non-Salary'!#REF!)</f>
        <v>#REF!</v>
      </c>
      <c r="AB268" s="386" t="e">
        <f>IF('Non-Salary'!#REF!="","",#REF!&amp;" - "&amp;'Non-Salary'!#REF!)</f>
        <v>#REF!</v>
      </c>
      <c r="AC268" s="386" t="e">
        <f>IF('Non-Salary'!#REF!="","",#REF!&amp;" - "&amp;'Non-Salary'!#REF!)</f>
        <v>#REF!</v>
      </c>
      <c r="AD268" s="386" t="e">
        <f>IF('Non-Salary'!#REF!="","",#REF!&amp;" - "&amp;'Non-Salary'!#REF!)</f>
        <v>#REF!</v>
      </c>
      <c r="AE268" s="386" t="e">
        <f>IF('Non-Salary'!#REF!="","",#REF!&amp;" - "&amp;'Non-Salary'!#REF!)</f>
        <v>#REF!</v>
      </c>
      <c r="AF268" s="386" t="e">
        <f>IF('Non-Salary'!#REF!="","",#REF!&amp;" - "&amp;'Non-Salary'!#REF!)</f>
        <v>#REF!</v>
      </c>
      <c r="AG268" s="386" t="e">
        <f>IF('Non-Salary'!#REF!="","",#REF!&amp;" - "&amp;'Non-Salary'!#REF!)</f>
        <v>#REF!</v>
      </c>
      <c r="AH268" s="386" t="e">
        <f>IF('Non-Salary'!#REF!="","",#REF!&amp;" - "&amp;'Non-Salary'!#REF!)</f>
        <v>#REF!</v>
      </c>
      <c r="AI268" s="386" t="e">
        <f>IF('Non-Salary'!#REF!="","",#REF!&amp;" - "&amp;'Non-Salary'!#REF!)</f>
        <v>#REF!</v>
      </c>
      <c r="AJ268" s="386" t="e">
        <f>IF('Non-Salary'!#REF!="","",#REF!&amp;" - "&amp;'Non-Salary'!#REF!)</f>
        <v>#REF!</v>
      </c>
      <c r="AK268" s="386" t="e">
        <f>IF('Non-Salary'!#REF!="","",#REF!&amp;" - "&amp;'Non-Salary'!#REF!)</f>
        <v>#REF!</v>
      </c>
      <c r="AL268" s="386" t="e">
        <f>IF('Non-Salary'!#REF!="","",#REF!&amp;" - "&amp;'Non-Salary'!#REF!)</f>
        <v>#REF!</v>
      </c>
      <c r="AM268" s="386" t="e">
        <f>IF('Non-Salary'!#REF!="","",#REF!&amp;" - "&amp;'Non-Salary'!#REF!)</f>
        <v>#REF!</v>
      </c>
      <c r="AN268" s="386" t="e">
        <f>IF('Non-Salary'!#REF!="","",#REF!&amp;" - "&amp;'Non-Salary'!#REF!)</f>
        <v>#REF!</v>
      </c>
      <c r="AO268" s="386" t="e">
        <f>IF('Non-Salary'!#REF!="","",#REF!&amp;" - "&amp;'Non-Salary'!#REF!)</f>
        <v>#REF!</v>
      </c>
      <c r="AP268" s="386" t="e">
        <f>IF('Non-Salary'!#REF!="","",#REF!&amp;" - "&amp;'Non-Salary'!#REF!)</f>
        <v>#REF!</v>
      </c>
      <c r="AQ268" s="386" t="e">
        <f>IF('Non-Salary'!#REF!="","",#REF!&amp;" - "&amp;'Non-Salary'!#REF!)</f>
        <v>#REF!</v>
      </c>
      <c r="AR268" s="386" t="e">
        <f>IF('Non-Salary'!#REF!="","",#REF!&amp;" - "&amp;'Non-Salary'!#REF!)</f>
        <v>#REF!</v>
      </c>
      <c r="AS268" s="386" t="e">
        <f>IF('Non-Salary'!#REF!="","",#REF!&amp;" - "&amp;'Non-Salary'!#REF!)</f>
        <v>#REF!</v>
      </c>
      <c r="AT268" s="395" t="e">
        <f>IF('Non-Salary'!#REF!="","",#REF!&amp;" - "&amp;'Non-Salary'!#REF!)</f>
        <v>#REF!</v>
      </c>
      <c r="AU268" s="65"/>
      <c r="AV268" s="394" t="e">
        <f>IF('Non-Salary'!#REF!="","",#REF!&amp;" - "&amp;'Non-Salary'!#REF!)</f>
        <v>#REF!</v>
      </c>
      <c r="AW268" s="395" t="e">
        <f>IF('Non-Salary'!#REF!="","",#REF!&amp;" - "&amp;'Non-Salary'!#REF!)</f>
        <v>#REF!</v>
      </c>
    </row>
    <row r="269" spans="1:50">
      <c r="A269" s="228"/>
      <c r="B269" s="19" t="e">
        <f>IF(OR(I269="",I269="HS"),'Non-Salary'!#REF!,Assumptions!#REF!)</f>
        <v>#REF!</v>
      </c>
      <c r="C269" s="19" t="s">
        <v>9</v>
      </c>
      <c r="D269" s="20" t="s">
        <v>10</v>
      </c>
      <c r="E269" s="20"/>
      <c r="F269" s="20" t="s">
        <v>94</v>
      </c>
      <c r="G269" s="300" t="s">
        <v>226</v>
      </c>
      <c r="H269" s="869"/>
      <c r="I269" s="317"/>
      <c r="J269" s="88" t="str">
        <f>CONCATENATE("NURSING ",IF(ISERROR(VLOOKUP(G269,[3]Object!Query_from_cayprod,2,FALSE)),"",VLOOKUP(G269,[3]Object!Query_from_cayprod,2,FALSE)))</f>
        <v>NURSING EMPLOYEE BENEFITS</v>
      </c>
      <c r="K269" s="89"/>
      <c r="L269" s="164"/>
      <c r="M269" s="229"/>
      <c r="N269" s="9"/>
      <c r="O269" s="290"/>
      <c r="P269" s="291"/>
      <c r="Q269" s="291"/>
      <c r="R269" s="291"/>
      <c r="S269" s="291"/>
      <c r="T269" s="398" t="e">
        <f>IF('Non-Salary'!#REF!="","",#REF!&amp;" - "&amp;'Non-Salary'!#REF!)</f>
        <v>#REF!</v>
      </c>
      <c r="U269" s="399" t="e">
        <f>IF('Non-Salary'!#REF!="","",#REF!&amp;" - "&amp;'Non-Salary'!#REF!)</f>
        <v>#REF!</v>
      </c>
      <c r="V269" s="399" t="e">
        <f>IF('Non-Salary'!#REF!="","",#REF!&amp;" - "&amp;'Non-Salary'!#REF!)</f>
        <v>#REF!</v>
      </c>
      <c r="W269" s="386" t="e">
        <f>IF('Non-Salary'!#REF!="","",#REF!&amp;" - "&amp;'Non-Salary'!#REF!)</f>
        <v>#REF!</v>
      </c>
      <c r="X269" s="386" t="e">
        <f>IF('Non-Salary'!#REF!="","",#REF!&amp;" - "&amp;'Non-Salary'!#REF!)</f>
        <v>#REF!</v>
      </c>
      <c r="Y269" s="386" t="e">
        <f>IF('Non-Salary'!#REF!="","",#REF!&amp;" - "&amp;'Non-Salary'!#REF!)</f>
        <v>#REF!</v>
      </c>
      <c r="Z269" s="386" t="e">
        <f>IF('Non-Salary'!#REF!="","",#REF!&amp;" - "&amp;'Non-Salary'!#REF!)</f>
        <v>#REF!</v>
      </c>
      <c r="AA269" s="386" t="e">
        <f>IF('Non-Salary'!#REF!="","",#REF!&amp;" - "&amp;'Non-Salary'!#REF!)</f>
        <v>#REF!</v>
      </c>
      <c r="AB269" s="386" t="e">
        <f>IF('Non-Salary'!#REF!="","",#REF!&amp;" - "&amp;'Non-Salary'!#REF!)</f>
        <v>#REF!</v>
      </c>
      <c r="AC269" s="386" t="e">
        <f>IF('Non-Salary'!#REF!="","",#REF!&amp;" - "&amp;'Non-Salary'!#REF!)</f>
        <v>#REF!</v>
      </c>
      <c r="AD269" s="386" t="e">
        <f>IF('Non-Salary'!#REF!="","",#REF!&amp;" - "&amp;'Non-Salary'!#REF!)</f>
        <v>#REF!</v>
      </c>
      <c r="AE269" s="386" t="e">
        <f>IF('Non-Salary'!#REF!="","",#REF!&amp;" - "&amp;'Non-Salary'!#REF!)</f>
        <v>#REF!</v>
      </c>
      <c r="AF269" s="386" t="e">
        <f>IF('Non-Salary'!#REF!="","",#REF!&amp;" - "&amp;'Non-Salary'!#REF!)</f>
        <v>#REF!</v>
      </c>
      <c r="AG269" s="386" t="e">
        <f>IF('Non-Salary'!#REF!="","",#REF!&amp;" - "&amp;'Non-Salary'!#REF!)</f>
        <v>#REF!</v>
      </c>
      <c r="AH269" s="386" t="e">
        <f>IF('Non-Salary'!#REF!="","",#REF!&amp;" - "&amp;'Non-Salary'!#REF!)</f>
        <v>#REF!</v>
      </c>
      <c r="AI269" s="386" t="e">
        <f>IF('Non-Salary'!#REF!="","",#REF!&amp;" - "&amp;'Non-Salary'!#REF!)</f>
        <v>#REF!</v>
      </c>
      <c r="AJ269" s="386" t="e">
        <f>IF('Non-Salary'!#REF!="","",#REF!&amp;" - "&amp;'Non-Salary'!#REF!)</f>
        <v>#REF!</v>
      </c>
      <c r="AK269" s="386" t="e">
        <f>IF('Non-Salary'!#REF!="","",#REF!&amp;" - "&amp;'Non-Salary'!#REF!)</f>
        <v>#REF!</v>
      </c>
      <c r="AL269" s="386" t="e">
        <f>IF('Non-Salary'!#REF!="","",#REF!&amp;" - "&amp;'Non-Salary'!#REF!)</f>
        <v>#REF!</v>
      </c>
      <c r="AM269" s="386" t="e">
        <f>IF('Non-Salary'!#REF!="","",#REF!&amp;" - "&amp;'Non-Salary'!#REF!)</f>
        <v>#REF!</v>
      </c>
      <c r="AN269" s="386" t="e">
        <f>IF('Non-Salary'!#REF!="","",#REF!&amp;" - "&amp;'Non-Salary'!#REF!)</f>
        <v>#REF!</v>
      </c>
      <c r="AO269" s="386" t="e">
        <f>IF('Non-Salary'!#REF!="","",#REF!&amp;" - "&amp;'Non-Salary'!#REF!)</f>
        <v>#REF!</v>
      </c>
      <c r="AP269" s="386" t="e">
        <f>IF('Non-Salary'!#REF!="","",#REF!&amp;" - "&amp;'Non-Salary'!#REF!)</f>
        <v>#REF!</v>
      </c>
      <c r="AQ269" s="386" t="e">
        <f>IF('Non-Salary'!#REF!="","",#REF!&amp;" - "&amp;'Non-Salary'!#REF!)</f>
        <v>#REF!</v>
      </c>
      <c r="AR269" s="386" t="e">
        <f>IF('Non-Salary'!#REF!="","",#REF!&amp;" - "&amp;'Non-Salary'!#REF!)</f>
        <v>#REF!</v>
      </c>
      <c r="AS269" s="386" t="e">
        <f>IF('Non-Salary'!#REF!="","",#REF!&amp;" - "&amp;'Non-Salary'!#REF!)</f>
        <v>#REF!</v>
      </c>
      <c r="AT269" s="400" t="e">
        <f>IF('Non-Salary'!#REF!="","",#REF!&amp;" - "&amp;'Non-Salary'!#REF!)</f>
        <v>#REF!</v>
      </c>
      <c r="AU269" s="65"/>
      <c r="AV269" s="394" t="e">
        <f>IF('Non-Salary'!#REF!="","",#REF!&amp;" - "&amp;'Non-Salary'!#REF!)</f>
        <v>#REF!</v>
      </c>
      <c r="AW269" s="400" t="e">
        <f>IF('Non-Salary'!#REF!="","",#REF!&amp;" - "&amp;'Non-Salary'!#REF!)</f>
        <v>#REF!</v>
      </c>
    </row>
    <row r="270" spans="1:50">
      <c r="A270" s="228"/>
      <c r="B270" s="19" t="e">
        <f>IF(OR(I270="",I270="HS"),'Non-Salary'!#REF!,Assumptions!#REF!)</f>
        <v>#REF!</v>
      </c>
      <c r="C270" s="19" t="s">
        <v>9</v>
      </c>
      <c r="D270" s="20" t="s">
        <v>99</v>
      </c>
      <c r="E270" s="20"/>
      <c r="F270" s="20" t="s">
        <v>41</v>
      </c>
      <c r="G270" s="56" t="s">
        <v>40</v>
      </c>
      <c r="H270" s="869"/>
      <c r="I270" s="317"/>
      <c r="J270" s="88" t="str">
        <f>CONCATENATE("PSYCHOLOGIST ",IF(ISERROR(VLOOKUP(G270,[3]Object!Query_from_cayprod,2,FALSE)),"",VLOOKUP(G270,[3]Object!Query_from_cayprod,2,FALSE)))</f>
        <v>PSYCHOLOGIST TRAVEL AND REGISTRATION</v>
      </c>
      <c r="K270" s="89"/>
      <c r="L270" s="164"/>
      <c r="M270" s="229"/>
      <c r="N270" s="9"/>
      <c r="O270" s="290"/>
      <c r="P270" s="291"/>
      <c r="Q270" s="291"/>
      <c r="R270" s="291"/>
      <c r="S270" s="291"/>
      <c r="T270" s="384" t="e">
        <f>IF('Non-Salary'!#REF!="","",#REF!&amp;" - "&amp;'Non-Salary'!#REF!)</f>
        <v>#REF!</v>
      </c>
      <c r="U270" s="385" t="e">
        <f>IF('Non-Salary'!#REF!="","",#REF!&amp;" - "&amp;'Non-Salary'!#REF!)</f>
        <v>#REF!</v>
      </c>
      <c r="V270" s="385" t="e">
        <f>IF('Non-Salary'!#REF!="","",#REF!&amp;" - "&amp;'Non-Salary'!#REF!)</f>
        <v>#REF!</v>
      </c>
      <c r="W270" s="386" t="e">
        <f>IF('Non-Salary'!#REF!="","",#REF!&amp;" - "&amp;'Non-Salary'!#REF!)</f>
        <v>#REF!</v>
      </c>
      <c r="X270" s="386" t="e">
        <f>IF('Non-Salary'!#REF!="","",#REF!&amp;" - "&amp;'Non-Salary'!#REF!)</f>
        <v>#REF!</v>
      </c>
      <c r="Y270" s="386" t="e">
        <f>IF('Non-Salary'!#REF!="","",#REF!&amp;" - "&amp;'Non-Salary'!#REF!)</f>
        <v>#REF!</v>
      </c>
      <c r="Z270" s="386" t="e">
        <f>IF('Non-Salary'!#REF!="","",#REF!&amp;" - "&amp;'Non-Salary'!#REF!)</f>
        <v>#REF!</v>
      </c>
      <c r="AA270" s="386" t="e">
        <f>IF('Non-Salary'!#REF!="","",#REF!&amp;" - "&amp;'Non-Salary'!#REF!)</f>
        <v>#REF!</v>
      </c>
      <c r="AB270" s="386" t="e">
        <f>IF('Non-Salary'!#REF!="","",#REF!&amp;" - "&amp;'Non-Salary'!#REF!)</f>
        <v>#REF!</v>
      </c>
      <c r="AC270" s="386" t="e">
        <f>IF('Non-Salary'!#REF!="","",#REF!&amp;" - "&amp;'Non-Salary'!#REF!)</f>
        <v>#REF!</v>
      </c>
      <c r="AD270" s="386" t="e">
        <f>IF('Non-Salary'!#REF!="","",#REF!&amp;" - "&amp;'Non-Salary'!#REF!)</f>
        <v>#REF!</v>
      </c>
      <c r="AE270" s="386" t="e">
        <f>IF('Non-Salary'!#REF!="","",#REF!&amp;" - "&amp;'Non-Salary'!#REF!)</f>
        <v>#REF!</v>
      </c>
      <c r="AF270" s="386" t="e">
        <f>IF('Non-Salary'!#REF!="","",#REF!&amp;" - "&amp;'Non-Salary'!#REF!)</f>
        <v>#REF!</v>
      </c>
      <c r="AG270" s="386" t="e">
        <f>IF('Non-Salary'!#REF!="","",#REF!&amp;" - "&amp;'Non-Salary'!#REF!)</f>
        <v>#REF!</v>
      </c>
      <c r="AH270" s="386" t="e">
        <f>IF('Non-Salary'!#REF!="","",#REF!&amp;" - "&amp;'Non-Salary'!#REF!)</f>
        <v>#REF!</v>
      </c>
      <c r="AI270" s="386" t="e">
        <f>IF('Non-Salary'!#REF!="","",#REF!&amp;" - "&amp;'Non-Salary'!#REF!)</f>
        <v>#REF!</v>
      </c>
      <c r="AJ270" s="386" t="e">
        <f>IF('Non-Salary'!#REF!="","",#REF!&amp;" - "&amp;'Non-Salary'!#REF!)</f>
        <v>#REF!</v>
      </c>
      <c r="AK270" s="386" t="e">
        <f>IF('Non-Salary'!#REF!="","",#REF!&amp;" - "&amp;'Non-Salary'!#REF!)</f>
        <v>#REF!</v>
      </c>
      <c r="AL270" s="386" t="e">
        <f>IF('Non-Salary'!#REF!="","",#REF!&amp;" - "&amp;'Non-Salary'!#REF!)</f>
        <v>#REF!</v>
      </c>
      <c r="AM270" s="386" t="e">
        <f>IF('Non-Salary'!#REF!="","",#REF!&amp;" - "&amp;'Non-Salary'!#REF!)</f>
        <v>#REF!</v>
      </c>
      <c r="AN270" s="386" t="e">
        <f>IF('Non-Salary'!#REF!="","",#REF!&amp;" - "&amp;'Non-Salary'!#REF!)</f>
        <v>#REF!</v>
      </c>
      <c r="AO270" s="386" t="e">
        <f>IF('Non-Salary'!#REF!="","",#REF!&amp;" - "&amp;'Non-Salary'!#REF!)</f>
        <v>#REF!</v>
      </c>
      <c r="AP270" s="386" t="e">
        <f>IF('Non-Salary'!#REF!="","",#REF!&amp;" - "&amp;'Non-Salary'!#REF!)</f>
        <v>#REF!</v>
      </c>
      <c r="AQ270" s="386" t="e">
        <f>IF('Non-Salary'!#REF!="","",#REF!&amp;" - "&amp;'Non-Salary'!#REF!)</f>
        <v>#REF!</v>
      </c>
      <c r="AR270" s="386" t="e">
        <f>IF('Non-Salary'!#REF!="","",#REF!&amp;" - "&amp;'Non-Salary'!#REF!)</f>
        <v>#REF!</v>
      </c>
      <c r="AS270" s="386" t="e">
        <f>IF('Non-Salary'!#REF!="","",#REF!&amp;" - "&amp;'Non-Salary'!#REF!)</f>
        <v>#REF!</v>
      </c>
      <c r="AT270" s="395" t="e">
        <f>IF('Non-Salary'!#REF!="","",#REF!&amp;" - "&amp;'Non-Salary'!#REF!)</f>
        <v>#REF!</v>
      </c>
      <c r="AU270" s="65"/>
      <c r="AV270" s="394" t="e">
        <f>IF('Non-Salary'!#REF!="","",#REF!&amp;" - "&amp;'Non-Salary'!#REF!)</f>
        <v>#REF!</v>
      </c>
      <c r="AW270" s="395" t="e">
        <f>IF('Non-Salary'!#REF!="","",#REF!&amp;" - "&amp;'Non-Salary'!#REF!)</f>
        <v>#REF!</v>
      </c>
    </row>
    <row r="271" spans="1:50">
      <c r="A271" s="228"/>
      <c r="B271" s="19" t="e">
        <f>IF(OR(I271="",I271="HS"),'Non-Salary'!#REF!,Assumptions!#REF!)</f>
        <v>#REF!</v>
      </c>
      <c r="C271" s="19" t="s">
        <v>9</v>
      </c>
      <c r="D271" s="20" t="s">
        <v>99</v>
      </c>
      <c r="E271" s="20"/>
      <c r="F271" s="20" t="s">
        <v>41</v>
      </c>
      <c r="G271" s="56" t="s">
        <v>42</v>
      </c>
      <c r="H271" s="869"/>
      <c r="I271" s="317"/>
      <c r="J271" s="88" t="str">
        <f>CONCATENATE("PSYCHOLOGIST ",IF(ISERROR(VLOOKUP(G271,[3]Object!Query_from_cayprod,2,FALSE)),"",VLOOKUP(G271,[3]Object!Query_from_cayprod,2,FALSE)))</f>
        <v>PSYCHOLOGIST GENERAL SUPPLIES</v>
      </c>
      <c r="K271" s="89"/>
      <c r="L271" s="164"/>
      <c r="M271" s="229"/>
      <c r="N271" s="9"/>
      <c r="O271" s="290"/>
      <c r="P271" s="291"/>
      <c r="Q271" s="291"/>
      <c r="R271" s="291"/>
      <c r="S271" s="291"/>
      <c r="T271" s="384" t="e">
        <f>IF('Non-Salary'!#REF!="","",#REF!&amp;" - "&amp;'Non-Salary'!#REF!)</f>
        <v>#REF!</v>
      </c>
      <c r="U271" s="385" t="e">
        <f>IF('Non-Salary'!#REF!="","",#REF!&amp;" - "&amp;'Non-Salary'!#REF!)</f>
        <v>#REF!</v>
      </c>
      <c r="V271" s="385" t="e">
        <f>IF('Non-Salary'!#REF!="","",#REF!&amp;" - "&amp;'Non-Salary'!#REF!)</f>
        <v>#REF!</v>
      </c>
      <c r="W271" s="386" t="e">
        <f>IF('Non-Salary'!#REF!="","",#REF!&amp;" - "&amp;'Non-Salary'!#REF!)</f>
        <v>#REF!</v>
      </c>
      <c r="X271" s="386" t="e">
        <f>IF('Non-Salary'!#REF!="","",#REF!&amp;" - "&amp;'Non-Salary'!#REF!)</f>
        <v>#REF!</v>
      </c>
      <c r="Y271" s="386" t="e">
        <f>IF('Non-Salary'!#REF!="","",#REF!&amp;" - "&amp;'Non-Salary'!#REF!)</f>
        <v>#REF!</v>
      </c>
      <c r="Z271" s="386" t="e">
        <f>IF('Non-Salary'!#REF!="","",#REF!&amp;" - "&amp;'Non-Salary'!#REF!)</f>
        <v>#REF!</v>
      </c>
      <c r="AA271" s="386" t="e">
        <f>IF('Non-Salary'!#REF!="","",#REF!&amp;" - "&amp;'Non-Salary'!#REF!)</f>
        <v>#REF!</v>
      </c>
      <c r="AB271" s="386" t="e">
        <f>IF('Non-Salary'!#REF!="","",#REF!&amp;" - "&amp;'Non-Salary'!#REF!)</f>
        <v>#REF!</v>
      </c>
      <c r="AC271" s="386" t="e">
        <f>IF('Non-Salary'!#REF!="","",#REF!&amp;" - "&amp;'Non-Salary'!#REF!)</f>
        <v>#REF!</v>
      </c>
      <c r="AD271" s="386" t="e">
        <f>IF('Non-Salary'!#REF!="","",#REF!&amp;" - "&amp;'Non-Salary'!#REF!)</f>
        <v>#REF!</v>
      </c>
      <c r="AE271" s="386" t="e">
        <f>IF('Non-Salary'!#REF!="","",#REF!&amp;" - "&amp;'Non-Salary'!#REF!)</f>
        <v>#REF!</v>
      </c>
      <c r="AF271" s="386" t="e">
        <f>IF('Non-Salary'!#REF!="","",#REF!&amp;" - "&amp;'Non-Salary'!#REF!)</f>
        <v>#REF!</v>
      </c>
      <c r="AG271" s="386" t="e">
        <f>IF('Non-Salary'!#REF!="","",#REF!&amp;" - "&amp;'Non-Salary'!#REF!)</f>
        <v>#REF!</v>
      </c>
      <c r="AH271" s="386" t="e">
        <f>IF('Non-Salary'!#REF!="","",#REF!&amp;" - "&amp;'Non-Salary'!#REF!)</f>
        <v>#REF!</v>
      </c>
      <c r="AI271" s="386" t="e">
        <f>IF('Non-Salary'!#REF!="","",#REF!&amp;" - "&amp;'Non-Salary'!#REF!)</f>
        <v>#REF!</v>
      </c>
      <c r="AJ271" s="386" t="e">
        <f>IF('Non-Salary'!#REF!="","",#REF!&amp;" - "&amp;'Non-Salary'!#REF!)</f>
        <v>#REF!</v>
      </c>
      <c r="AK271" s="386" t="e">
        <f>IF('Non-Salary'!#REF!="","",#REF!&amp;" - "&amp;'Non-Salary'!#REF!)</f>
        <v>#REF!</v>
      </c>
      <c r="AL271" s="386" t="e">
        <f>IF('Non-Salary'!#REF!="","",#REF!&amp;" - "&amp;'Non-Salary'!#REF!)</f>
        <v>#REF!</v>
      </c>
      <c r="AM271" s="386" t="e">
        <f>IF('Non-Salary'!#REF!="","",#REF!&amp;" - "&amp;'Non-Salary'!#REF!)</f>
        <v>#REF!</v>
      </c>
      <c r="AN271" s="386" t="e">
        <f>IF('Non-Salary'!#REF!="","",#REF!&amp;" - "&amp;'Non-Salary'!#REF!)</f>
        <v>#REF!</v>
      </c>
      <c r="AO271" s="386" t="e">
        <f>IF('Non-Salary'!#REF!="","",#REF!&amp;" - "&amp;'Non-Salary'!#REF!)</f>
        <v>#REF!</v>
      </c>
      <c r="AP271" s="386" t="e">
        <f>IF('Non-Salary'!#REF!="","",#REF!&amp;" - "&amp;'Non-Salary'!#REF!)</f>
        <v>#REF!</v>
      </c>
      <c r="AQ271" s="386" t="e">
        <f>IF('Non-Salary'!#REF!="","",#REF!&amp;" - "&amp;'Non-Salary'!#REF!)</f>
        <v>#REF!</v>
      </c>
      <c r="AR271" s="386" t="e">
        <f>IF('Non-Salary'!#REF!="","",#REF!&amp;" - "&amp;'Non-Salary'!#REF!)</f>
        <v>#REF!</v>
      </c>
      <c r="AS271" s="386" t="e">
        <f>IF('Non-Salary'!#REF!="","",#REF!&amp;" - "&amp;'Non-Salary'!#REF!)</f>
        <v>#REF!</v>
      </c>
      <c r="AT271" s="395" t="e">
        <f>IF('Non-Salary'!#REF!="","",#REF!&amp;" - "&amp;'Non-Salary'!#REF!)</f>
        <v>#REF!</v>
      </c>
      <c r="AU271" s="65"/>
      <c r="AV271" s="394" t="e">
        <f>IF('Non-Salary'!#REF!="","",#REF!&amp;" - "&amp;'Non-Salary'!#REF!)</f>
        <v>#REF!</v>
      </c>
      <c r="AW271" s="395" t="e">
        <f>IF('Non-Salary'!#REF!="","",#REF!&amp;" - "&amp;'Non-Salary'!#REF!)</f>
        <v>#REF!</v>
      </c>
    </row>
    <row r="272" spans="1:50">
      <c r="A272" s="228"/>
      <c r="B272" s="19" t="e">
        <f>IF(OR(I272="",I272="HS"),'Non-Salary'!#REF!,Assumptions!#REF!)</f>
        <v>#REF!</v>
      </c>
      <c r="C272" s="19" t="s">
        <v>9</v>
      </c>
      <c r="D272" s="20" t="s">
        <v>99</v>
      </c>
      <c r="E272" s="20"/>
      <c r="F272" s="20" t="s">
        <v>41</v>
      </c>
      <c r="G272" s="56" t="s">
        <v>120</v>
      </c>
      <c r="H272" s="869"/>
      <c r="I272" s="317"/>
      <c r="J272" s="88" t="str">
        <f>CONCATENATE("PSYCHOLOGIST ",IF(ISERROR(VLOOKUP(G272,[3]Object!Query_from_cayprod,2,FALSE)),"",VLOOKUP(G272,[3]Object!Query_from_cayprod,2,FALSE)))</f>
        <v>PSYCHOLOGIST TESTS</v>
      </c>
      <c r="K272" s="89"/>
      <c r="L272" s="164"/>
      <c r="M272" s="229"/>
      <c r="N272" s="9"/>
      <c r="O272" s="290"/>
      <c r="P272" s="291"/>
      <c r="Q272" s="291"/>
      <c r="R272" s="291"/>
      <c r="S272" s="291"/>
      <c r="T272" s="384" t="e">
        <f>IF('Non-Salary'!#REF!="","",#REF!&amp;" - "&amp;'Non-Salary'!#REF!)</f>
        <v>#REF!</v>
      </c>
      <c r="U272" s="385" t="e">
        <f>IF('Non-Salary'!#REF!="","",#REF!&amp;" - "&amp;'Non-Salary'!#REF!)</f>
        <v>#REF!</v>
      </c>
      <c r="V272" s="385" t="e">
        <f>IF('Non-Salary'!#REF!="","",#REF!&amp;" - "&amp;'Non-Salary'!#REF!)</f>
        <v>#REF!</v>
      </c>
      <c r="W272" s="386" t="e">
        <f>IF('Non-Salary'!#REF!="","",#REF!&amp;" - "&amp;'Non-Salary'!#REF!)</f>
        <v>#REF!</v>
      </c>
      <c r="X272" s="386" t="e">
        <f>IF('Non-Salary'!#REF!="","",#REF!&amp;" - "&amp;'Non-Salary'!#REF!)</f>
        <v>#REF!</v>
      </c>
      <c r="Y272" s="386" t="e">
        <f>IF('Non-Salary'!#REF!="","",#REF!&amp;" - "&amp;'Non-Salary'!#REF!)</f>
        <v>#REF!</v>
      </c>
      <c r="Z272" s="386" t="e">
        <f>IF('Non-Salary'!#REF!="","",#REF!&amp;" - "&amp;'Non-Salary'!#REF!)</f>
        <v>#REF!</v>
      </c>
      <c r="AA272" s="386" t="e">
        <f>IF('Non-Salary'!#REF!="","",#REF!&amp;" - "&amp;'Non-Salary'!#REF!)</f>
        <v>#REF!</v>
      </c>
      <c r="AB272" s="386" t="e">
        <f>IF('Non-Salary'!#REF!="","",#REF!&amp;" - "&amp;'Non-Salary'!#REF!)</f>
        <v>#REF!</v>
      </c>
      <c r="AC272" s="386" t="e">
        <f>IF('Non-Salary'!#REF!="","",#REF!&amp;" - "&amp;'Non-Salary'!#REF!)</f>
        <v>#REF!</v>
      </c>
      <c r="AD272" s="386" t="e">
        <f>IF('Non-Salary'!#REF!="","",#REF!&amp;" - "&amp;'Non-Salary'!#REF!)</f>
        <v>#REF!</v>
      </c>
      <c r="AE272" s="386" t="e">
        <f>IF('Non-Salary'!#REF!="","",#REF!&amp;" - "&amp;'Non-Salary'!#REF!)</f>
        <v>#REF!</v>
      </c>
      <c r="AF272" s="386" t="e">
        <f>IF('Non-Salary'!#REF!="","",#REF!&amp;" - "&amp;'Non-Salary'!#REF!)</f>
        <v>#REF!</v>
      </c>
      <c r="AG272" s="386" t="e">
        <f>IF('Non-Salary'!#REF!="","",#REF!&amp;" - "&amp;'Non-Salary'!#REF!)</f>
        <v>#REF!</v>
      </c>
      <c r="AH272" s="386" t="e">
        <f>IF('Non-Salary'!#REF!="","",#REF!&amp;" - "&amp;'Non-Salary'!#REF!)</f>
        <v>#REF!</v>
      </c>
      <c r="AI272" s="386" t="e">
        <f>IF('Non-Salary'!#REF!="","",#REF!&amp;" - "&amp;'Non-Salary'!#REF!)</f>
        <v>#REF!</v>
      </c>
      <c r="AJ272" s="386" t="e">
        <f>IF('Non-Salary'!#REF!="","",#REF!&amp;" - "&amp;'Non-Salary'!#REF!)</f>
        <v>#REF!</v>
      </c>
      <c r="AK272" s="386" t="e">
        <f>IF('Non-Salary'!#REF!="","",#REF!&amp;" - "&amp;'Non-Salary'!#REF!)</f>
        <v>#REF!</v>
      </c>
      <c r="AL272" s="386" t="e">
        <f>IF('Non-Salary'!#REF!="","",#REF!&amp;" - "&amp;'Non-Salary'!#REF!)</f>
        <v>#REF!</v>
      </c>
      <c r="AM272" s="386" t="e">
        <f>IF('Non-Salary'!#REF!="","",#REF!&amp;" - "&amp;'Non-Salary'!#REF!)</f>
        <v>#REF!</v>
      </c>
      <c r="AN272" s="386" t="e">
        <f>IF('Non-Salary'!#REF!="","",#REF!&amp;" - "&amp;'Non-Salary'!#REF!)</f>
        <v>#REF!</v>
      </c>
      <c r="AO272" s="386" t="e">
        <f>IF('Non-Salary'!#REF!="","",#REF!&amp;" - "&amp;'Non-Salary'!#REF!)</f>
        <v>#REF!</v>
      </c>
      <c r="AP272" s="386" t="e">
        <f>IF('Non-Salary'!#REF!="","",#REF!&amp;" - "&amp;'Non-Salary'!#REF!)</f>
        <v>#REF!</v>
      </c>
      <c r="AQ272" s="386" t="e">
        <f>IF('Non-Salary'!#REF!="","",#REF!&amp;" - "&amp;'Non-Salary'!#REF!)</f>
        <v>#REF!</v>
      </c>
      <c r="AR272" s="386" t="e">
        <f>IF('Non-Salary'!#REF!="","",#REF!&amp;" - "&amp;'Non-Salary'!#REF!)</f>
        <v>#REF!</v>
      </c>
      <c r="AS272" s="386" t="e">
        <f>IF('Non-Salary'!#REF!="","",#REF!&amp;" - "&amp;'Non-Salary'!#REF!)</f>
        <v>#REF!</v>
      </c>
      <c r="AT272" s="395" t="e">
        <f>IF('Non-Salary'!#REF!="","",#REF!&amp;" - "&amp;'Non-Salary'!#REF!)</f>
        <v>#REF!</v>
      </c>
      <c r="AU272" s="65"/>
      <c r="AV272" s="394" t="e">
        <f>IF('Non-Salary'!#REF!="","",#REF!&amp;" - "&amp;'Non-Salary'!#REF!)</f>
        <v>#REF!</v>
      </c>
      <c r="AW272" s="395" t="e">
        <f>IF('Non-Salary'!#REF!="","",#REF!&amp;" - "&amp;'Non-Salary'!#REF!)</f>
        <v>#REF!</v>
      </c>
    </row>
    <row r="273" spans="1:49">
      <c r="A273" s="228"/>
      <c r="B273" s="19" t="e">
        <f>IF(OR(I273="",I273="HS"),'Non-Salary'!#REF!,Assumptions!#REF!)</f>
        <v>#REF!</v>
      </c>
      <c r="C273" s="19" t="s">
        <v>9</v>
      </c>
      <c r="D273" s="20" t="s">
        <v>99</v>
      </c>
      <c r="E273" s="20"/>
      <c r="F273" s="20" t="s">
        <v>41</v>
      </c>
      <c r="G273" s="56" t="s">
        <v>45</v>
      </c>
      <c r="H273" s="869"/>
      <c r="I273" s="317"/>
      <c r="J273" s="88" t="str">
        <f>CONCATENATE("PSYCHOLOGIST ",IF(ISERROR(VLOOKUP(G273,[3]Object!Query_from_cayprod,2,FALSE)),"",VLOOKUP(G273,[3]Object!Query_from_cayprod,2,FALSE)))</f>
        <v>PSYCHOLOGIST BOOKS AND PERIODICALS</v>
      </c>
      <c r="K273" s="89"/>
      <c r="L273" s="164"/>
      <c r="M273" s="229"/>
      <c r="N273" s="9"/>
      <c r="O273" s="290"/>
      <c r="P273" s="291"/>
      <c r="Q273" s="291"/>
      <c r="R273" s="291"/>
      <c r="S273" s="291"/>
      <c r="T273" s="384" t="e">
        <f>IF('Non-Salary'!#REF!="","",#REF!&amp;" - "&amp;'Non-Salary'!#REF!)</f>
        <v>#REF!</v>
      </c>
      <c r="U273" s="385" t="e">
        <f>IF('Non-Salary'!#REF!="","",#REF!&amp;" - "&amp;'Non-Salary'!#REF!)</f>
        <v>#REF!</v>
      </c>
      <c r="V273" s="385" t="e">
        <f>IF('Non-Salary'!#REF!="","",#REF!&amp;" - "&amp;'Non-Salary'!#REF!)</f>
        <v>#REF!</v>
      </c>
      <c r="W273" s="386" t="e">
        <f>IF('Non-Salary'!#REF!="","",#REF!&amp;" - "&amp;'Non-Salary'!#REF!)</f>
        <v>#REF!</v>
      </c>
      <c r="X273" s="386" t="e">
        <f>IF('Non-Salary'!#REF!="","",#REF!&amp;" - "&amp;'Non-Salary'!#REF!)</f>
        <v>#REF!</v>
      </c>
      <c r="Y273" s="386" t="e">
        <f>IF('Non-Salary'!#REF!="","",#REF!&amp;" - "&amp;'Non-Salary'!#REF!)</f>
        <v>#REF!</v>
      </c>
      <c r="Z273" s="386" t="e">
        <f>IF('Non-Salary'!#REF!="","",#REF!&amp;" - "&amp;'Non-Salary'!#REF!)</f>
        <v>#REF!</v>
      </c>
      <c r="AA273" s="386" t="e">
        <f>IF('Non-Salary'!#REF!="","",#REF!&amp;" - "&amp;'Non-Salary'!#REF!)</f>
        <v>#REF!</v>
      </c>
      <c r="AB273" s="386" t="e">
        <f>IF('Non-Salary'!#REF!="","",#REF!&amp;" - "&amp;'Non-Salary'!#REF!)</f>
        <v>#REF!</v>
      </c>
      <c r="AC273" s="386" t="e">
        <f>IF('Non-Salary'!#REF!="","",#REF!&amp;" - "&amp;'Non-Salary'!#REF!)</f>
        <v>#REF!</v>
      </c>
      <c r="AD273" s="386" t="e">
        <f>IF('Non-Salary'!#REF!="","",#REF!&amp;" - "&amp;'Non-Salary'!#REF!)</f>
        <v>#REF!</v>
      </c>
      <c r="AE273" s="386" t="e">
        <f>IF('Non-Salary'!#REF!="","",#REF!&amp;" - "&amp;'Non-Salary'!#REF!)</f>
        <v>#REF!</v>
      </c>
      <c r="AF273" s="386" t="e">
        <f>IF('Non-Salary'!#REF!="","",#REF!&amp;" - "&amp;'Non-Salary'!#REF!)</f>
        <v>#REF!</v>
      </c>
      <c r="AG273" s="386" t="e">
        <f>IF('Non-Salary'!#REF!="","",#REF!&amp;" - "&amp;'Non-Salary'!#REF!)</f>
        <v>#REF!</v>
      </c>
      <c r="AH273" s="386" t="e">
        <f>IF('Non-Salary'!#REF!="","",#REF!&amp;" - "&amp;'Non-Salary'!#REF!)</f>
        <v>#REF!</v>
      </c>
      <c r="AI273" s="386" t="e">
        <f>IF('Non-Salary'!#REF!="","",#REF!&amp;" - "&amp;'Non-Salary'!#REF!)</f>
        <v>#REF!</v>
      </c>
      <c r="AJ273" s="386" t="e">
        <f>IF('Non-Salary'!#REF!="","",#REF!&amp;" - "&amp;'Non-Salary'!#REF!)</f>
        <v>#REF!</v>
      </c>
      <c r="AK273" s="386" t="e">
        <f>IF('Non-Salary'!#REF!="","",#REF!&amp;" - "&amp;'Non-Salary'!#REF!)</f>
        <v>#REF!</v>
      </c>
      <c r="AL273" s="386" t="e">
        <f>IF('Non-Salary'!#REF!="","",#REF!&amp;" - "&amp;'Non-Salary'!#REF!)</f>
        <v>#REF!</v>
      </c>
      <c r="AM273" s="386" t="e">
        <f>IF('Non-Salary'!#REF!="","",#REF!&amp;" - "&amp;'Non-Salary'!#REF!)</f>
        <v>#REF!</v>
      </c>
      <c r="AN273" s="386" t="e">
        <f>IF('Non-Salary'!#REF!="","",#REF!&amp;" - "&amp;'Non-Salary'!#REF!)</f>
        <v>#REF!</v>
      </c>
      <c r="AO273" s="386" t="e">
        <f>IF('Non-Salary'!#REF!="","",#REF!&amp;" - "&amp;'Non-Salary'!#REF!)</f>
        <v>#REF!</v>
      </c>
      <c r="AP273" s="386" t="e">
        <f>IF('Non-Salary'!#REF!="","",#REF!&amp;" - "&amp;'Non-Salary'!#REF!)</f>
        <v>#REF!</v>
      </c>
      <c r="AQ273" s="386" t="e">
        <f>IF('Non-Salary'!#REF!="","",#REF!&amp;" - "&amp;'Non-Salary'!#REF!)</f>
        <v>#REF!</v>
      </c>
      <c r="AR273" s="386" t="e">
        <f>IF('Non-Salary'!#REF!="","",#REF!&amp;" - "&amp;'Non-Salary'!#REF!)</f>
        <v>#REF!</v>
      </c>
      <c r="AS273" s="386" t="e">
        <f>IF('Non-Salary'!#REF!="","",#REF!&amp;" - "&amp;'Non-Salary'!#REF!)</f>
        <v>#REF!</v>
      </c>
      <c r="AT273" s="395" t="e">
        <f>IF('Non-Salary'!#REF!="","",#REF!&amp;" - "&amp;'Non-Salary'!#REF!)</f>
        <v>#REF!</v>
      </c>
      <c r="AU273" s="65"/>
      <c r="AV273" s="394" t="e">
        <f>IF('Non-Salary'!#REF!="","",#REF!&amp;" - "&amp;'Non-Salary'!#REF!)</f>
        <v>#REF!</v>
      </c>
      <c r="AW273" s="395" t="e">
        <f>IF('Non-Salary'!#REF!="","",#REF!&amp;" - "&amp;'Non-Salary'!#REF!)</f>
        <v>#REF!</v>
      </c>
    </row>
    <row r="274" spans="1:49">
      <c r="A274" s="228"/>
      <c r="B274" s="19" t="e">
        <f>IF(OR(I274="",I274="HS"),'Non-Salary'!#REF!,Assumptions!#REF!)</f>
        <v>#REF!</v>
      </c>
      <c r="C274" s="19" t="s">
        <v>9</v>
      </c>
      <c r="D274" s="20" t="s">
        <v>99</v>
      </c>
      <c r="E274" s="20"/>
      <c r="F274" s="20" t="s">
        <v>94</v>
      </c>
      <c r="G274" s="56" t="s">
        <v>27</v>
      </c>
      <c r="H274" s="869"/>
      <c r="I274" s="319"/>
      <c r="J274" s="88" t="str">
        <f>CONCATENATE("PSYCHOLOGIST ",IF(ISERROR(VLOOKUP(G274,[3]Object!Query_from_cayprod,2,FALSE)),"",VLOOKUP(G274,[3]Object!Query_from_cayprod,2,FALSE)))</f>
        <v>PSYCHOLOGIST SALARIES OF PART TIME EMPLOYEE</v>
      </c>
      <c r="K274" s="89"/>
      <c r="L274" s="164"/>
      <c r="M274" s="237"/>
      <c r="N274" s="9"/>
      <c r="O274" s="290"/>
      <c r="P274" s="291"/>
      <c r="Q274" s="291"/>
      <c r="R274" s="291"/>
      <c r="S274" s="291"/>
      <c r="T274" s="384" t="e">
        <f>IF('Non-Salary'!#REF!="","",#REF!&amp;" - "&amp;'Non-Salary'!#REF!)</f>
        <v>#REF!</v>
      </c>
      <c r="U274" s="385" t="e">
        <f>IF('Non-Salary'!#REF!="","",#REF!&amp;" - "&amp;'Non-Salary'!#REF!)</f>
        <v>#REF!</v>
      </c>
      <c r="V274" s="385" t="e">
        <f>IF('Non-Salary'!#REF!="","",#REF!&amp;" - "&amp;'Non-Salary'!#REF!)</f>
        <v>#REF!</v>
      </c>
      <c r="W274" s="386" t="e">
        <f>IF('Non-Salary'!#REF!="","",#REF!&amp;" - "&amp;'Non-Salary'!#REF!)</f>
        <v>#REF!</v>
      </c>
      <c r="X274" s="386" t="e">
        <f>IF('Non-Salary'!#REF!="","",#REF!&amp;" - "&amp;'Non-Salary'!#REF!)</f>
        <v>#REF!</v>
      </c>
      <c r="Y274" s="386" t="e">
        <f>IF('Non-Salary'!#REF!="","",#REF!&amp;" - "&amp;'Non-Salary'!#REF!)</f>
        <v>#REF!</v>
      </c>
      <c r="Z274" s="386" t="e">
        <f>IF('Non-Salary'!#REF!="","",#REF!&amp;" - "&amp;'Non-Salary'!#REF!)</f>
        <v>#REF!</v>
      </c>
      <c r="AA274" s="386" t="e">
        <f>IF('Non-Salary'!#REF!="","",#REF!&amp;" - "&amp;'Non-Salary'!#REF!)</f>
        <v>#REF!</v>
      </c>
      <c r="AB274" s="386" t="e">
        <f>IF('Non-Salary'!#REF!="","",#REF!&amp;" - "&amp;'Non-Salary'!#REF!)</f>
        <v>#REF!</v>
      </c>
      <c r="AC274" s="386" t="e">
        <f>IF('Non-Salary'!#REF!="","",#REF!&amp;" - "&amp;'Non-Salary'!#REF!)</f>
        <v>#REF!</v>
      </c>
      <c r="AD274" s="386" t="e">
        <f>IF('Non-Salary'!#REF!="","",#REF!&amp;" - "&amp;'Non-Salary'!#REF!)</f>
        <v>#REF!</v>
      </c>
      <c r="AE274" s="386" t="e">
        <f>IF('Non-Salary'!#REF!="","",#REF!&amp;" - "&amp;'Non-Salary'!#REF!)</f>
        <v>#REF!</v>
      </c>
      <c r="AF274" s="386" t="e">
        <f>IF('Non-Salary'!#REF!="","",#REF!&amp;" - "&amp;'Non-Salary'!#REF!)</f>
        <v>#REF!</v>
      </c>
      <c r="AG274" s="386" t="e">
        <f>IF('Non-Salary'!#REF!="","",#REF!&amp;" - "&amp;'Non-Salary'!#REF!)</f>
        <v>#REF!</v>
      </c>
      <c r="AH274" s="386" t="e">
        <f>IF('Non-Salary'!#REF!="","",#REF!&amp;" - "&amp;'Non-Salary'!#REF!)</f>
        <v>#REF!</v>
      </c>
      <c r="AI274" s="386" t="e">
        <f>IF('Non-Salary'!#REF!="","",#REF!&amp;" - "&amp;'Non-Salary'!#REF!)</f>
        <v>#REF!</v>
      </c>
      <c r="AJ274" s="386" t="e">
        <f>IF('Non-Salary'!#REF!="","",#REF!&amp;" - "&amp;'Non-Salary'!#REF!)</f>
        <v>#REF!</v>
      </c>
      <c r="AK274" s="386" t="e">
        <f>IF('Non-Salary'!#REF!="","",#REF!&amp;" - "&amp;'Non-Salary'!#REF!)</f>
        <v>#REF!</v>
      </c>
      <c r="AL274" s="386" t="e">
        <f>IF('Non-Salary'!#REF!="","",#REF!&amp;" - "&amp;'Non-Salary'!#REF!)</f>
        <v>#REF!</v>
      </c>
      <c r="AM274" s="386" t="e">
        <f>IF('Non-Salary'!#REF!="","",#REF!&amp;" - "&amp;'Non-Salary'!#REF!)</f>
        <v>#REF!</v>
      </c>
      <c r="AN274" s="386" t="e">
        <f>IF('Non-Salary'!#REF!="","",#REF!&amp;" - "&amp;'Non-Salary'!#REF!)</f>
        <v>#REF!</v>
      </c>
      <c r="AO274" s="386" t="e">
        <f>IF('Non-Salary'!#REF!="","",#REF!&amp;" - "&amp;'Non-Salary'!#REF!)</f>
        <v>#REF!</v>
      </c>
      <c r="AP274" s="386" t="e">
        <f>IF('Non-Salary'!#REF!="","",#REF!&amp;" - "&amp;'Non-Salary'!#REF!)</f>
        <v>#REF!</v>
      </c>
      <c r="AQ274" s="386" t="e">
        <f>IF('Non-Salary'!#REF!="","",#REF!&amp;" - "&amp;'Non-Salary'!#REF!)</f>
        <v>#REF!</v>
      </c>
      <c r="AR274" s="386" t="e">
        <f>IF('Non-Salary'!#REF!="","",#REF!&amp;" - "&amp;'Non-Salary'!#REF!)</f>
        <v>#REF!</v>
      </c>
      <c r="AS274" s="386" t="e">
        <f>IF('Non-Salary'!#REF!="","",#REF!&amp;" - "&amp;'Non-Salary'!#REF!)</f>
        <v>#REF!</v>
      </c>
      <c r="AT274" s="395" t="e">
        <f>IF('Non-Salary'!#REF!="","",#REF!&amp;" - "&amp;'Non-Salary'!#REF!)</f>
        <v>#REF!</v>
      </c>
      <c r="AU274" s="65"/>
      <c r="AV274" s="394" t="e">
        <f>IF('Non-Salary'!#REF!="","",#REF!&amp;" - "&amp;'Non-Salary'!#REF!)</f>
        <v>#REF!</v>
      </c>
      <c r="AW274" s="395" t="e">
        <f>IF('Non-Salary'!#REF!="","",#REF!&amp;" - "&amp;'Non-Salary'!#REF!)</f>
        <v>#REF!</v>
      </c>
    </row>
    <row r="275" spans="1:49" ht="13.5" thickBot="1">
      <c r="A275" s="228"/>
      <c r="B275" s="19" t="e">
        <f>IF(OR(I275="",I275="HS"),'Non-Salary'!#REF!,Assumptions!#REF!)</f>
        <v>#REF!</v>
      </c>
      <c r="C275" s="19" t="s">
        <v>9</v>
      </c>
      <c r="D275" s="20" t="s">
        <v>99</v>
      </c>
      <c r="E275" s="20"/>
      <c r="F275" s="20" t="s">
        <v>94</v>
      </c>
      <c r="G275" s="300" t="s">
        <v>226</v>
      </c>
      <c r="H275" s="869"/>
      <c r="I275" s="322"/>
      <c r="J275" s="88" t="str">
        <f>CONCATENATE("PSYCHOLOGIST ",IF(ISERROR(VLOOKUP(G275,[3]Object!Query_from_cayprod,2,FALSE)),"",VLOOKUP(G275,[3]Object!Query_from_cayprod,2,FALSE)))</f>
        <v>PSYCHOLOGIST EMPLOYEE BENEFITS</v>
      </c>
      <c r="K275" s="89"/>
      <c r="L275" s="164"/>
      <c r="M275" s="237"/>
      <c r="N275" s="9"/>
      <c r="O275" s="290"/>
      <c r="P275" s="291"/>
      <c r="Q275" s="291"/>
      <c r="R275" s="291"/>
      <c r="S275" s="291"/>
      <c r="T275" s="398" t="e">
        <f>IF('Non-Salary'!#REF!="","",#REF!&amp;" - "&amp;'Non-Salary'!#REF!)</f>
        <v>#REF!</v>
      </c>
      <c r="U275" s="399" t="e">
        <f>IF('Non-Salary'!#REF!="","",#REF!&amp;" - "&amp;'Non-Salary'!#REF!)</f>
        <v>#REF!</v>
      </c>
      <c r="V275" s="399" t="e">
        <f>IF('Non-Salary'!#REF!="","",#REF!&amp;" - "&amp;'Non-Salary'!#REF!)</f>
        <v>#REF!</v>
      </c>
      <c r="W275" s="386" t="e">
        <f>IF('Non-Salary'!#REF!="","",#REF!&amp;" - "&amp;'Non-Salary'!#REF!)</f>
        <v>#REF!</v>
      </c>
      <c r="X275" s="386" t="e">
        <f>IF('Non-Salary'!#REF!="","",#REF!&amp;" - "&amp;'Non-Salary'!#REF!)</f>
        <v>#REF!</v>
      </c>
      <c r="Y275" s="386" t="e">
        <f>IF('Non-Salary'!#REF!="","",#REF!&amp;" - "&amp;'Non-Salary'!#REF!)</f>
        <v>#REF!</v>
      </c>
      <c r="Z275" s="386" t="e">
        <f>IF('Non-Salary'!#REF!="","",#REF!&amp;" - "&amp;'Non-Salary'!#REF!)</f>
        <v>#REF!</v>
      </c>
      <c r="AA275" s="386" t="e">
        <f>IF('Non-Salary'!#REF!="","",#REF!&amp;" - "&amp;'Non-Salary'!#REF!)</f>
        <v>#REF!</v>
      </c>
      <c r="AB275" s="386" t="e">
        <f>IF('Non-Salary'!#REF!="","",#REF!&amp;" - "&amp;'Non-Salary'!#REF!)</f>
        <v>#REF!</v>
      </c>
      <c r="AC275" s="386" t="e">
        <f>IF('Non-Salary'!#REF!="","",#REF!&amp;" - "&amp;'Non-Salary'!#REF!)</f>
        <v>#REF!</v>
      </c>
      <c r="AD275" s="386" t="e">
        <f>IF('Non-Salary'!#REF!="","",#REF!&amp;" - "&amp;'Non-Salary'!#REF!)</f>
        <v>#REF!</v>
      </c>
      <c r="AE275" s="386" t="e">
        <f>IF('Non-Salary'!#REF!="","",#REF!&amp;" - "&amp;'Non-Salary'!#REF!)</f>
        <v>#REF!</v>
      </c>
      <c r="AF275" s="386" t="e">
        <f>IF('Non-Salary'!#REF!="","",#REF!&amp;" - "&amp;'Non-Salary'!#REF!)</f>
        <v>#REF!</v>
      </c>
      <c r="AG275" s="386" t="e">
        <f>IF('Non-Salary'!#REF!="","",#REF!&amp;" - "&amp;'Non-Salary'!#REF!)</f>
        <v>#REF!</v>
      </c>
      <c r="AH275" s="386" t="e">
        <f>IF('Non-Salary'!#REF!="","",#REF!&amp;" - "&amp;'Non-Salary'!#REF!)</f>
        <v>#REF!</v>
      </c>
      <c r="AI275" s="386" t="e">
        <f>IF('Non-Salary'!#REF!="","",#REF!&amp;" - "&amp;'Non-Salary'!#REF!)</f>
        <v>#REF!</v>
      </c>
      <c r="AJ275" s="386" t="e">
        <f>IF('Non-Salary'!#REF!="","",#REF!&amp;" - "&amp;'Non-Salary'!#REF!)</f>
        <v>#REF!</v>
      </c>
      <c r="AK275" s="386" t="e">
        <f>IF('Non-Salary'!#REF!="","",#REF!&amp;" - "&amp;'Non-Salary'!#REF!)</f>
        <v>#REF!</v>
      </c>
      <c r="AL275" s="386" t="e">
        <f>IF('Non-Salary'!#REF!="","",#REF!&amp;" - "&amp;'Non-Salary'!#REF!)</f>
        <v>#REF!</v>
      </c>
      <c r="AM275" s="386" t="e">
        <f>IF('Non-Salary'!#REF!="","",#REF!&amp;" - "&amp;'Non-Salary'!#REF!)</f>
        <v>#REF!</v>
      </c>
      <c r="AN275" s="386" t="e">
        <f>IF('Non-Salary'!#REF!="","",#REF!&amp;" - "&amp;'Non-Salary'!#REF!)</f>
        <v>#REF!</v>
      </c>
      <c r="AO275" s="386" t="e">
        <f>IF('Non-Salary'!#REF!="","",#REF!&amp;" - "&amp;'Non-Salary'!#REF!)</f>
        <v>#REF!</v>
      </c>
      <c r="AP275" s="386" t="e">
        <f>IF('Non-Salary'!#REF!="","",#REF!&amp;" - "&amp;'Non-Salary'!#REF!)</f>
        <v>#REF!</v>
      </c>
      <c r="AQ275" s="386" t="e">
        <f>IF('Non-Salary'!#REF!="","",#REF!&amp;" - "&amp;'Non-Salary'!#REF!)</f>
        <v>#REF!</v>
      </c>
      <c r="AR275" s="386" t="e">
        <f>IF('Non-Salary'!#REF!="","",#REF!&amp;" - "&amp;'Non-Salary'!#REF!)</f>
        <v>#REF!</v>
      </c>
      <c r="AS275" s="386" t="e">
        <f>IF('Non-Salary'!#REF!="","",#REF!&amp;" - "&amp;'Non-Salary'!#REF!)</f>
        <v>#REF!</v>
      </c>
      <c r="AT275" s="400" t="e">
        <f>IF('Non-Salary'!#REF!="","",#REF!&amp;" - "&amp;'Non-Salary'!#REF!)</f>
        <v>#REF!</v>
      </c>
      <c r="AU275" s="65"/>
      <c r="AV275" s="394" t="e">
        <f>IF('Non-Salary'!#REF!="","",#REF!&amp;" - "&amp;'Non-Salary'!#REF!)</f>
        <v>#REF!</v>
      </c>
      <c r="AW275" s="400" t="e">
        <f>IF('Non-Salary'!#REF!="","",#REF!&amp;" - "&amp;'Non-Salary'!#REF!)</f>
        <v>#REF!</v>
      </c>
    </row>
    <row r="276" spans="1:49" ht="12.75" customHeight="1" outlineLevel="1">
      <c r="A276" s="219"/>
      <c r="B276" s="50" t="e">
        <f>IF(OR(I276="",I276="HS"),'Non-Salary'!#REF!,Assumptions!#REF!)</f>
        <v>#REF!</v>
      </c>
      <c r="C276" s="50" t="s">
        <v>9</v>
      </c>
      <c r="D276" s="51" t="s">
        <v>100</v>
      </c>
      <c r="E276" s="51"/>
      <c r="F276" s="51" t="s">
        <v>41</v>
      </c>
      <c r="G276" s="55" t="s">
        <v>40</v>
      </c>
      <c r="H276" s="869"/>
      <c r="I276" s="316"/>
      <c r="J276" s="86" t="str">
        <f>CONCATENATE("SOCIAL WORK ",IF(ISERROR(VLOOKUP(G276,[3]Object!Query_from_cayprod,2,FALSE)),"",VLOOKUP(G276,[3]Object!Query_from_cayprod,2,FALSE)))</f>
        <v>SOCIAL WORK TRAVEL AND REGISTRATION</v>
      </c>
      <c r="K276" s="87"/>
      <c r="L276" s="164"/>
      <c r="M276" s="229"/>
      <c r="N276" s="9"/>
      <c r="O276" s="290"/>
      <c r="P276" s="291"/>
      <c r="Q276" s="291"/>
      <c r="R276" s="291"/>
      <c r="S276" s="291"/>
      <c r="T276" s="384" t="e">
        <f>IF('Non-Salary'!#REF!="","",#REF!&amp;" - "&amp;'Non-Salary'!#REF!)</f>
        <v>#REF!</v>
      </c>
      <c r="U276" s="385" t="e">
        <f>IF('Non-Salary'!#REF!="","",#REF!&amp;" - "&amp;'Non-Salary'!#REF!)</f>
        <v>#REF!</v>
      </c>
      <c r="V276" s="385" t="e">
        <f>IF('Non-Salary'!#REF!="","",#REF!&amp;" - "&amp;'Non-Salary'!#REF!)</f>
        <v>#REF!</v>
      </c>
      <c r="W276" s="386" t="e">
        <f>IF('Non-Salary'!#REF!="","",#REF!&amp;" - "&amp;'Non-Salary'!#REF!)</f>
        <v>#REF!</v>
      </c>
      <c r="X276" s="386" t="e">
        <f>IF('Non-Salary'!#REF!="","",#REF!&amp;" - "&amp;'Non-Salary'!#REF!)</f>
        <v>#REF!</v>
      </c>
      <c r="Y276" s="386" t="e">
        <f>IF('Non-Salary'!#REF!="","",#REF!&amp;" - "&amp;'Non-Salary'!#REF!)</f>
        <v>#REF!</v>
      </c>
      <c r="Z276" s="386" t="e">
        <f>IF('Non-Salary'!#REF!="","",#REF!&amp;" - "&amp;'Non-Salary'!#REF!)</f>
        <v>#REF!</v>
      </c>
      <c r="AA276" s="386" t="e">
        <f>IF('Non-Salary'!#REF!="","",#REF!&amp;" - "&amp;'Non-Salary'!#REF!)</f>
        <v>#REF!</v>
      </c>
      <c r="AB276" s="386" t="e">
        <f>IF('Non-Salary'!#REF!="","",#REF!&amp;" - "&amp;'Non-Salary'!#REF!)</f>
        <v>#REF!</v>
      </c>
      <c r="AC276" s="386" t="e">
        <f>IF('Non-Salary'!#REF!="","",#REF!&amp;" - "&amp;'Non-Salary'!#REF!)</f>
        <v>#REF!</v>
      </c>
      <c r="AD276" s="386" t="e">
        <f>IF('Non-Salary'!#REF!="","",#REF!&amp;" - "&amp;'Non-Salary'!#REF!)</f>
        <v>#REF!</v>
      </c>
      <c r="AE276" s="386" t="e">
        <f>IF('Non-Salary'!#REF!="","",#REF!&amp;" - "&amp;'Non-Salary'!#REF!)</f>
        <v>#REF!</v>
      </c>
      <c r="AF276" s="386" t="e">
        <f>IF('Non-Salary'!#REF!="","",#REF!&amp;" - "&amp;'Non-Salary'!#REF!)</f>
        <v>#REF!</v>
      </c>
      <c r="AG276" s="386" t="e">
        <f>IF('Non-Salary'!#REF!="","",#REF!&amp;" - "&amp;'Non-Salary'!#REF!)</f>
        <v>#REF!</v>
      </c>
      <c r="AH276" s="386" t="e">
        <f>IF('Non-Salary'!#REF!="","",#REF!&amp;" - "&amp;'Non-Salary'!#REF!)</f>
        <v>#REF!</v>
      </c>
      <c r="AI276" s="386" t="e">
        <f>IF('Non-Salary'!#REF!="","",#REF!&amp;" - "&amp;'Non-Salary'!#REF!)</f>
        <v>#REF!</v>
      </c>
      <c r="AJ276" s="386" t="e">
        <f>IF('Non-Salary'!#REF!="","",#REF!&amp;" - "&amp;'Non-Salary'!#REF!)</f>
        <v>#REF!</v>
      </c>
      <c r="AK276" s="386" t="e">
        <f>IF('Non-Salary'!#REF!="","",#REF!&amp;" - "&amp;'Non-Salary'!#REF!)</f>
        <v>#REF!</v>
      </c>
      <c r="AL276" s="386" t="e">
        <f>IF('Non-Salary'!#REF!="","",#REF!&amp;" - "&amp;'Non-Salary'!#REF!)</f>
        <v>#REF!</v>
      </c>
      <c r="AM276" s="386" t="e">
        <f>IF('Non-Salary'!#REF!="","",#REF!&amp;" - "&amp;'Non-Salary'!#REF!)</f>
        <v>#REF!</v>
      </c>
      <c r="AN276" s="386" t="e">
        <f>IF('Non-Salary'!#REF!="","",#REF!&amp;" - "&amp;'Non-Salary'!#REF!)</f>
        <v>#REF!</v>
      </c>
      <c r="AO276" s="386" t="e">
        <f>IF('Non-Salary'!#REF!="","",#REF!&amp;" - "&amp;'Non-Salary'!#REF!)</f>
        <v>#REF!</v>
      </c>
      <c r="AP276" s="386" t="e">
        <f>IF('Non-Salary'!#REF!="","",#REF!&amp;" - "&amp;'Non-Salary'!#REF!)</f>
        <v>#REF!</v>
      </c>
      <c r="AQ276" s="386" t="e">
        <f>IF('Non-Salary'!#REF!="","",#REF!&amp;" - "&amp;'Non-Salary'!#REF!)</f>
        <v>#REF!</v>
      </c>
      <c r="AR276" s="386" t="e">
        <f>IF('Non-Salary'!#REF!="","",#REF!&amp;" - "&amp;'Non-Salary'!#REF!)</f>
        <v>#REF!</v>
      </c>
      <c r="AS276" s="386" t="e">
        <f>IF('Non-Salary'!#REF!="","",#REF!&amp;" - "&amp;'Non-Salary'!#REF!)</f>
        <v>#REF!</v>
      </c>
      <c r="AT276" s="395" t="e">
        <f>IF('Non-Salary'!#REF!="","",#REF!&amp;" - "&amp;'Non-Salary'!#REF!)</f>
        <v>#REF!</v>
      </c>
      <c r="AU276" s="65"/>
      <c r="AV276" s="394" t="e">
        <f>IF('Non-Salary'!#REF!="","",#REF!&amp;" - "&amp;'Non-Salary'!#REF!)</f>
        <v>#REF!</v>
      </c>
      <c r="AW276" s="395" t="e">
        <f>IF('Non-Salary'!#REF!="","",#REF!&amp;" - "&amp;'Non-Salary'!#REF!)</f>
        <v>#REF!</v>
      </c>
    </row>
    <row r="277" spans="1:49" outlineLevel="1">
      <c r="A277" s="228"/>
      <c r="B277" s="19" t="e">
        <f>IF(OR(I277="",I277="HS"),'Non-Salary'!#REF!,Assumptions!#REF!)</f>
        <v>#REF!</v>
      </c>
      <c r="C277" s="19" t="s">
        <v>9</v>
      </c>
      <c r="D277" s="20" t="s">
        <v>100</v>
      </c>
      <c r="E277" s="20"/>
      <c r="F277" s="20" t="s">
        <v>41</v>
      </c>
      <c r="G277" s="56" t="s">
        <v>42</v>
      </c>
      <c r="H277" s="869"/>
      <c r="I277" s="317"/>
      <c r="J277" s="88" t="str">
        <f>CONCATENATE("SOCIAL WORK ",IF(ISERROR(VLOOKUP(G277,[3]Object!Query_from_cayprod,2,FALSE)),"",VLOOKUP(G277,[3]Object!Query_from_cayprod,2,FALSE)))</f>
        <v>SOCIAL WORK GENERAL SUPPLIES</v>
      </c>
      <c r="K277" s="89"/>
      <c r="L277" s="164"/>
      <c r="M277" s="229"/>
      <c r="N277" s="9"/>
      <c r="O277" s="290"/>
      <c r="P277" s="291"/>
      <c r="Q277" s="291"/>
      <c r="R277" s="291"/>
      <c r="S277" s="291"/>
      <c r="T277" s="384" t="e">
        <f>IF('Non-Salary'!#REF!="","",#REF!&amp;" - "&amp;'Non-Salary'!#REF!)</f>
        <v>#REF!</v>
      </c>
      <c r="U277" s="385" t="e">
        <f>IF('Non-Salary'!#REF!="","",#REF!&amp;" - "&amp;'Non-Salary'!#REF!)</f>
        <v>#REF!</v>
      </c>
      <c r="V277" s="385" t="e">
        <f>IF('Non-Salary'!#REF!="","",#REF!&amp;" - "&amp;'Non-Salary'!#REF!)</f>
        <v>#REF!</v>
      </c>
      <c r="W277" s="386" t="e">
        <f>IF('Non-Salary'!#REF!="","",#REF!&amp;" - "&amp;'Non-Salary'!#REF!)</f>
        <v>#REF!</v>
      </c>
      <c r="X277" s="386" t="e">
        <f>IF('Non-Salary'!#REF!="","",#REF!&amp;" - "&amp;'Non-Salary'!#REF!)</f>
        <v>#REF!</v>
      </c>
      <c r="Y277" s="386" t="e">
        <f>IF('Non-Salary'!#REF!="","",#REF!&amp;" - "&amp;'Non-Salary'!#REF!)</f>
        <v>#REF!</v>
      </c>
      <c r="Z277" s="386" t="e">
        <f>IF('Non-Salary'!#REF!="","",#REF!&amp;" - "&amp;'Non-Salary'!#REF!)</f>
        <v>#REF!</v>
      </c>
      <c r="AA277" s="386" t="e">
        <f>IF('Non-Salary'!#REF!="","",#REF!&amp;" - "&amp;'Non-Salary'!#REF!)</f>
        <v>#REF!</v>
      </c>
      <c r="AB277" s="386" t="e">
        <f>IF('Non-Salary'!#REF!="","",#REF!&amp;" - "&amp;'Non-Salary'!#REF!)</f>
        <v>#REF!</v>
      </c>
      <c r="AC277" s="386" t="e">
        <f>IF('Non-Salary'!#REF!="","",#REF!&amp;" - "&amp;'Non-Salary'!#REF!)</f>
        <v>#REF!</v>
      </c>
      <c r="AD277" s="386" t="e">
        <f>IF('Non-Salary'!#REF!="","",#REF!&amp;" - "&amp;'Non-Salary'!#REF!)</f>
        <v>#REF!</v>
      </c>
      <c r="AE277" s="386" t="e">
        <f>IF('Non-Salary'!#REF!="","",#REF!&amp;" - "&amp;'Non-Salary'!#REF!)</f>
        <v>#REF!</v>
      </c>
      <c r="AF277" s="386" t="e">
        <f>IF('Non-Salary'!#REF!="","",#REF!&amp;" - "&amp;'Non-Salary'!#REF!)</f>
        <v>#REF!</v>
      </c>
      <c r="AG277" s="386" t="e">
        <f>IF('Non-Salary'!#REF!="","",#REF!&amp;" - "&amp;'Non-Salary'!#REF!)</f>
        <v>#REF!</v>
      </c>
      <c r="AH277" s="386" t="e">
        <f>IF('Non-Salary'!#REF!="","",#REF!&amp;" - "&amp;'Non-Salary'!#REF!)</f>
        <v>#REF!</v>
      </c>
      <c r="AI277" s="386" t="e">
        <f>IF('Non-Salary'!#REF!="","",#REF!&amp;" - "&amp;'Non-Salary'!#REF!)</f>
        <v>#REF!</v>
      </c>
      <c r="AJ277" s="386" t="e">
        <f>IF('Non-Salary'!#REF!="","",#REF!&amp;" - "&amp;'Non-Salary'!#REF!)</f>
        <v>#REF!</v>
      </c>
      <c r="AK277" s="386" t="e">
        <f>IF('Non-Salary'!#REF!="","",#REF!&amp;" - "&amp;'Non-Salary'!#REF!)</f>
        <v>#REF!</v>
      </c>
      <c r="AL277" s="386" t="e">
        <f>IF('Non-Salary'!#REF!="","",#REF!&amp;" - "&amp;'Non-Salary'!#REF!)</f>
        <v>#REF!</v>
      </c>
      <c r="AM277" s="386" t="e">
        <f>IF('Non-Salary'!#REF!="","",#REF!&amp;" - "&amp;'Non-Salary'!#REF!)</f>
        <v>#REF!</v>
      </c>
      <c r="AN277" s="386" t="e">
        <f>IF('Non-Salary'!#REF!="","",#REF!&amp;" - "&amp;'Non-Salary'!#REF!)</f>
        <v>#REF!</v>
      </c>
      <c r="AO277" s="386" t="e">
        <f>IF('Non-Salary'!#REF!="","",#REF!&amp;" - "&amp;'Non-Salary'!#REF!)</f>
        <v>#REF!</v>
      </c>
      <c r="AP277" s="386" t="e">
        <f>IF('Non-Salary'!#REF!="","",#REF!&amp;" - "&amp;'Non-Salary'!#REF!)</f>
        <v>#REF!</v>
      </c>
      <c r="AQ277" s="386" t="e">
        <f>IF('Non-Salary'!#REF!="","",#REF!&amp;" - "&amp;'Non-Salary'!#REF!)</f>
        <v>#REF!</v>
      </c>
      <c r="AR277" s="386" t="e">
        <f>IF('Non-Salary'!#REF!="","",#REF!&amp;" - "&amp;'Non-Salary'!#REF!)</f>
        <v>#REF!</v>
      </c>
      <c r="AS277" s="386" t="e">
        <f>IF('Non-Salary'!#REF!="","",#REF!&amp;" - "&amp;'Non-Salary'!#REF!)</f>
        <v>#REF!</v>
      </c>
      <c r="AT277" s="395" t="e">
        <f>IF('Non-Salary'!#REF!="","",#REF!&amp;" - "&amp;'Non-Salary'!#REF!)</f>
        <v>#REF!</v>
      </c>
      <c r="AU277" s="65"/>
      <c r="AV277" s="394" t="e">
        <f>IF('Non-Salary'!#REF!="","",#REF!&amp;" - "&amp;'Non-Salary'!#REF!)</f>
        <v>#REF!</v>
      </c>
      <c r="AW277" s="395" t="e">
        <f>IF('Non-Salary'!#REF!="","",#REF!&amp;" - "&amp;'Non-Salary'!#REF!)</f>
        <v>#REF!</v>
      </c>
    </row>
    <row r="278" spans="1:49" outlineLevel="1">
      <c r="A278" s="228"/>
      <c r="B278" s="19" t="e">
        <f>IF(OR(I278="",I278="HS"),'Non-Salary'!#REF!,Assumptions!#REF!)</f>
        <v>#REF!</v>
      </c>
      <c r="C278" s="19" t="s">
        <v>9</v>
      </c>
      <c r="D278" s="20" t="s">
        <v>100</v>
      </c>
      <c r="E278" s="20"/>
      <c r="F278" s="20" t="s">
        <v>41</v>
      </c>
      <c r="G278" s="56" t="s">
        <v>120</v>
      </c>
      <c r="H278" s="869"/>
      <c r="I278" s="317"/>
      <c r="J278" s="88" t="str">
        <f>CONCATENATE("SOCIAL WORK ",IF(ISERROR(VLOOKUP(G278,[3]Object!Query_from_cayprod,2,FALSE)),"",VLOOKUP(G278,[3]Object!Query_from_cayprod,2,FALSE)))</f>
        <v>SOCIAL WORK TESTS</v>
      </c>
      <c r="K278" s="89"/>
      <c r="L278" s="164"/>
      <c r="M278" s="229"/>
      <c r="N278" s="9"/>
      <c r="O278" s="290"/>
      <c r="P278" s="291"/>
      <c r="Q278" s="291"/>
      <c r="R278" s="291"/>
      <c r="S278" s="291"/>
      <c r="T278" s="384" t="e">
        <f>IF('Non-Salary'!#REF!="","",#REF!&amp;" - "&amp;'Non-Salary'!#REF!)</f>
        <v>#REF!</v>
      </c>
      <c r="U278" s="385" t="e">
        <f>IF('Non-Salary'!#REF!="","",#REF!&amp;" - "&amp;'Non-Salary'!#REF!)</f>
        <v>#REF!</v>
      </c>
      <c r="V278" s="385" t="e">
        <f>IF('Non-Salary'!#REF!="","",#REF!&amp;" - "&amp;'Non-Salary'!#REF!)</f>
        <v>#REF!</v>
      </c>
      <c r="W278" s="386" t="e">
        <f>IF('Non-Salary'!#REF!="","",#REF!&amp;" - "&amp;'Non-Salary'!#REF!)</f>
        <v>#REF!</v>
      </c>
      <c r="X278" s="386" t="e">
        <f>IF('Non-Salary'!#REF!="","",#REF!&amp;" - "&amp;'Non-Salary'!#REF!)</f>
        <v>#REF!</v>
      </c>
      <c r="Y278" s="386" t="e">
        <f>IF('Non-Salary'!#REF!="","",#REF!&amp;" - "&amp;'Non-Salary'!#REF!)</f>
        <v>#REF!</v>
      </c>
      <c r="Z278" s="386" t="e">
        <f>IF('Non-Salary'!#REF!="","",#REF!&amp;" - "&amp;'Non-Salary'!#REF!)</f>
        <v>#REF!</v>
      </c>
      <c r="AA278" s="386" t="e">
        <f>IF('Non-Salary'!#REF!="","",#REF!&amp;" - "&amp;'Non-Salary'!#REF!)</f>
        <v>#REF!</v>
      </c>
      <c r="AB278" s="386" t="e">
        <f>IF('Non-Salary'!#REF!="","",#REF!&amp;" - "&amp;'Non-Salary'!#REF!)</f>
        <v>#REF!</v>
      </c>
      <c r="AC278" s="386" t="e">
        <f>IF('Non-Salary'!#REF!="","",#REF!&amp;" - "&amp;'Non-Salary'!#REF!)</f>
        <v>#REF!</v>
      </c>
      <c r="AD278" s="386" t="e">
        <f>IF('Non-Salary'!#REF!="","",#REF!&amp;" - "&amp;'Non-Salary'!#REF!)</f>
        <v>#REF!</v>
      </c>
      <c r="AE278" s="386" t="e">
        <f>IF('Non-Salary'!#REF!="","",#REF!&amp;" - "&amp;'Non-Salary'!#REF!)</f>
        <v>#REF!</v>
      </c>
      <c r="AF278" s="386" t="e">
        <f>IF('Non-Salary'!#REF!="","",#REF!&amp;" - "&amp;'Non-Salary'!#REF!)</f>
        <v>#REF!</v>
      </c>
      <c r="AG278" s="386" t="e">
        <f>IF('Non-Salary'!#REF!="","",#REF!&amp;" - "&amp;'Non-Salary'!#REF!)</f>
        <v>#REF!</v>
      </c>
      <c r="AH278" s="386" t="e">
        <f>IF('Non-Salary'!#REF!="","",#REF!&amp;" - "&amp;'Non-Salary'!#REF!)</f>
        <v>#REF!</v>
      </c>
      <c r="AI278" s="386" t="e">
        <f>IF('Non-Salary'!#REF!="","",#REF!&amp;" - "&amp;'Non-Salary'!#REF!)</f>
        <v>#REF!</v>
      </c>
      <c r="AJ278" s="386" t="e">
        <f>IF('Non-Salary'!#REF!="","",#REF!&amp;" - "&amp;'Non-Salary'!#REF!)</f>
        <v>#REF!</v>
      </c>
      <c r="AK278" s="386" t="e">
        <f>IF('Non-Salary'!#REF!="","",#REF!&amp;" - "&amp;'Non-Salary'!#REF!)</f>
        <v>#REF!</v>
      </c>
      <c r="AL278" s="386" t="e">
        <f>IF('Non-Salary'!#REF!="","",#REF!&amp;" - "&amp;'Non-Salary'!#REF!)</f>
        <v>#REF!</v>
      </c>
      <c r="AM278" s="386" t="e">
        <f>IF('Non-Salary'!#REF!="","",#REF!&amp;" - "&amp;'Non-Salary'!#REF!)</f>
        <v>#REF!</v>
      </c>
      <c r="AN278" s="386" t="e">
        <f>IF('Non-Salary'!#REF!="","",#REF!&amp;" - "&amp;'Non-Salary'!#REF!)</f>
        <v>#REF!</v>
      </c>
      <c r="AO278" s="386" t="e">
        <f>IF('Non-Salary'!#REF!="","",#REF!&amp;" - "&amp;'Non-Salary'!#REF!)</f>
        <v>#REF!</v>
      </c>
      <c r="AP278" s="386" t="e">
        <f>IF('Non-Salary'!#REF!="","",#REF!&amp;" - "&amp;'Non-Salary'!#REF!)</f>
        <v>#REF!</v>
      </c>
      <c r="AQ278" s="386" t="e">
        <f>IF('Non-Salary'!#REF!="","",#REF!&amp;" - "&amp;'Non-Salary'!#REF!)</f>
        <v>#REF!</v>
      </c>
      <c r="AR278" s="386" t="e">
        <f>IF('Non-Salary'!#REF!="","",#REF!&amp;" - "&amp;'Non-Salary'!#REF!)</f>
        <v>#REF!</v>
      </c>
      <c r="AS278" s="386" t="e">
        <f>IF('Non-Salary'!#REF!="","",#REF!&amp;" - "&amp;'Non-Salary'!#REF!)</f>
        <v>#REF!</v>
      </c>
      <c r="AT278" s="395" t="e">
        <f>IF('Non-Salary'!#REF!="","",#REF!&amp;" - "&amp;'Non-Salary'!#REF!)</f>
        <v>#REF!</v>
      </c>
      <c r="AU278" s="65"/>
      <c r="AV278" s="394" t="e">
        <f>IF('Non-Salary'!#REF!="","",#REF!&amp;" - "&amp;'Non-Salary'!#REF!)</f>
        <v>#REF!</v>
      </c>
      <c r="AW278" s="395" t="e">
        <f>IF('Non-Salary'!#REF!="","",#REF!&amp;" - "&amp;'Non-Salary'!#REF!)</f>
        <v>#REF!</v>
      </c>
    </row>
    <row r="279" spans="1:49" outlineLevel="1">
      <c r="A279" s="228"/>
      <c r="B279" s="19" t="e">
        <f>IF(OR(I279="",I279="HS"),'Non-Salary'!#REF!,Assumptions!#REF!)</f>
        <v>#REF!</v>
      </c>
      <c r="C279" s="19" t="s">
        <v>9</v>
      </c>
      <c r="D279" s="20" t="s">
        <v>100</v>
      </c>
      <c r="E279" s="20"/>
      <c r="F279" s="20" t="s">
        <v>41</v>
      </c>
      <c r="G279" s="56" t="s">
        <v>45</v>
      </c>
      <c r="H279" s="869"/>
      <c r="I279" s="317"/>
      <c r="J279" s="88" t="str">
        <f>CONCATENATE("SOCIAL WORK ",IF(ISERROR(VLOOKUP(G279,[3]Object!Query_from_cayprod,2,FALSE)),"",VLOOKUP(G279,[3]Object!Query_from_cayprod,2,FALSE)))</f>
        <v>SOCIAL WORK BOOKS AND PERIODICALS</v>
      </c>
      <c r="K279" s="89"/>
      <c r="L279" s="164"/>
      <c r="M279" s="229"/>
      <c r="N279" s="9"/>
      <c r="O279" s="290"/>
      <c r="P279" s="291"/>
      <c r="Q279" s="291"/>
      <c r="R279" s="291"/>
      <c r="S279" s="291"/>
      <c r="T279" s="384" t="e">
        <f>IF('Non-Salary'!#REF!="","",#REF!&amp;" - "&amp;'Non-Salary'!#REF!)</f>
        <v>#REF!</v>
      </c>
      <c r="U279" s="385" t="e">
        <f>IF('Non-Salary'!#REF!="","",#REF!&amp;" - "&amp;'Non-Salary'!#REF!)</f>
        <v>#REF!</v>
      </c>
      <c r="V279" s="385" t="e">
        <f>IF('Non-Salary'!#REF!="","",#REF!&amp;" - "&amp;'Non-Salary'!#REF!)</f>
        <v>#REF!</v>
      </c>
      <c r="W279" s="386" t="e">
        <f>IF('Non-Salary'!#REF!="","",#REF!&amp;" - "&amp;'Non-Salary'!#REF!)</f>
        <v>#REF!</v>
      </c>
      <c r="X279" s="386" t="e">
        <f>IF('Non-Salary'!#REF!="","",#REF!&amp;" - "&amp;'Non-Salary'!#REF!)</f>
        <v>#REF!</v>
      </c>
      <c r="Y279" s="386" t="e">
        <f>IF('Non-Salary'!#REF!="","",#REF!&amp;" - "&amp;'Non-Salary'!#REF!)</f>
        <v>#REF!</v>
      </c>
      <c r="Z279" s="386" t="e">
        <f>IF('Non-Salary'!#REF!="","",#REF!&amp;" - "&amp;'Non-Salary'!#REF!)</f>
        <v>#REF!</v>
      </c>
      <c r="AA279" s="386" t="e">
        <f>IF('Non-Salary'!#REF!="","",#REF!&amp;" - "&amp;'Non-Salary'!#REF!)</f>
        <v>#REF!</v>
      </c>
      <c r="AB279" s="386" t="e">
        <f>IF('Non-Salary'!#REF!="","",#REF!&amp;" - "&amp;'Non-Salary'!#REF!)</f>
        <v>#REF!</v>
      </c>
      <c r="AC279" s="386" t="e">
        <f>IF('Non-Salary'!#REF!="","",#REF!&amp;" - "&amp;'Non-Salary'!#REF!)</f>
        <v>#REF!</v>
      </c>
      <c r="AD279" s="386" t="e">
        <f>IF('Non-Salary'!#REF!="","",#REF!&amp;" - "&amp;'Non-Salary'!#REF!)</f>
        <v>#REF!</v>
      </c>
      <c r="AE279" s="386" t="e">
        <f>IF('Non-Salary'!#REF!="","",#REF!&amp;" - "&amp;'Non-Salary'!#REF!)</f>
        <v>#REF!</v>
      </c>
      <c r="AF279" s="386" t="e">
        <f>IF('Non-Salary'!#REF!="","",#REF!&amp;" - "&amp;'Non-Salary'!#REF!)</f>
        <v>#REF!</v>
      </c>
      <c r="AG279" s="386" t="e">
        <f>IF('Non-Salary'!#REF!="","",#REF!&amp;" - "&amp;'Non-Salary'!#REF!)</f>
        <v>#REF!</v>
      </c>
      <c r="AH279" s="386" t="e">
        <f>IF('Non-Salary'!#REF!="","",#REF!&amp;" - "&amp;'Non-Salary'!#REF!)</f>
        <v>#REF!</v>
      </c>
      <c r="AI279" s="386" t="e">
        <f>IF('Non-Salary'!#REF!="","",#REF!&amp;" - "&amp;'Non-Salary'!#REF!)</f>
        <v>#REF!</v>
      </c>
      <c r="AJ279" s="386" t="e">
        <f>IF('Non-Salary'!#REF!="","",#REF!&amp;" - "&amp;'Non-Salary'!#REF!)</f>
        <v>#REF!</v>
      </c>
      <c r="AK279" s="386" t="e">
        <f>IF('Non-Salary'!#REF!="","",#REF!&amp;" - "&amp;'Non-Salary'!#REF!)</f>
        <v>#REF!</v>
      </c>
      <c r="AL279" s="386" t="e">
        <f>IF('Non-Salary'!#REF!="","",#REF!&amp;" - "&amp;'Non-Salary'!#REF!)</f>
        <v>#REF!</v>
      </c>
      <c r="AM279" s="386" t="e">
        <f>IF('Non-Salary'!#REF!="","",#REF!&amp;" - "&amp;'Non-Salary'!#REF!)</f>
        <v>#REF!</v>
      </c>
      <c r="AN279" s="386" t="e">
        <f>IF('Non-Salary'!#REF!="","",#REF!&amp;" - "&amp;'Non-Salary'!#REF!)</f>
        <v>#REF!</v>
      </c>
      <c r="AO279" s="386" t="e">
        <f>IF('Non-Salary'!#REF!="","",#REF!&amp;" - "&amp;'Non-Salary'!#REF!)</f>
        <v>#REF!</v>
      </c>
      <c r="AP279" s="386" t="e">
        <f>IF('Non-Salary'!#REF!="","",#REF!&amp;" - "&amp;'Non-Salary'!#REF!)</f>
        <v>#REF!</v>
      </c>
      <c r="AQ279" s="386" t="e">
        <f>IF('Non-Salary'!#REF!="","",#REF!&amp;" - "&amp;'Non-Salary'!#REF!)</f>
        <v>#REF!</v>
      </c>
      <c r="AR279" s="386" t="e">
        <f>IF('Non-Salary'!#REF!="","",#REF!&amp;" - "&amp;'Non-Salary'!#REF!)</f>
        <v>#REF!</v>
      </c>
      <c r="AS279" s="386" t="e">
        <f>IF('Non-Salary'!#REF!="","",#REF!&amp;" - "&amp;'Non-Salary'!#REF!)</f>
        <v>#REF!</v>
      </c>
      <c r="AT279" s="395" t="e">
        <f>IF('Non-Salary'!#REF!="","",#REF!&amp;" - "&amp;'Non-Salary'!#REF!)</f>
        <v>#REF!</v>
      </c>
      <c r="AU279" s="65"/>
      <c r="AV279" s="394" t="e">
        <f>IF('Non-Salary'!#REF!="","",#REF!&amp;" - "&amp;'Non-Salary'!#REF!)</f>
        <v>#REF!</v>
      </c>
      <c r="AW279" s="395" t="e">
        <f>IF('Non-Salary'!#REF!="","",#REF!&amp;" - "&amp;'Non-Salary'!#REF!)</f>
        <v>#REF!</v>
      </c>
    </row>
    <row r="280" spans="1:49" outlineLevel="1">
      <c r="A280" s="228"/>
      <c r="B280" s="19" t="e">
        <f>IF(OR(I280="",I280="HS"),'Non-Salary'!#REF!,Assumptions!#REF!)</f>
        <v>#REF!</v>
      </c>
      <c r="C280" s="19" t="s">
        <v>9</v>
      </c>
      <c r="D280" s="20" t="s">
        <v>100</v>
      </c>
      <c r="E280" s="20"/>
      <c r="F280" s="20" t="s">
        <v>94</v>
      </c>
      <c r="G280" s="56" t="s">
        <v>27</v>
      </c>
      <c r="H280" s="869"/>
      <c r="I280" s="317"/>
      <c r="J280" s="88" t="str">
        <f>CONCATENATE("SOCIAL WORK ",IF(ISERROR(VLOOKUP(G280,[3]Object!Query_from_cayprod,2,FALSE)),"",VLOOKUP(G280,[3]Object!Query_from_cayprod,2,FALSE)))</f>
        <v>SOCIAL WORK SALARIES OF PART TIME EMPLOYEE</v>
      </c>
      <c r="K280" s="89"/>
      <c r="L280" s="164"/>
      <c r="M280" s="229"/>
      <c r="N280" s="9"/>
      <c r="O280" s="290"/>
      <c r="P280" s="291"/>
      <c r="Q280" s="291"/>
      <c r="R280" s="291"/>
      <c r="S280" s="291"/>
      <c r="T280" s="384" t="e">
        <f>IF('Non-Salary'!#REF!="","",#REF!&amp;" - "&amp;'Non-Salary'!#REF!)</f>
        <v>#REF!</v>
      </c>
      <c r="U280" s="385" t="e">
        <f>IF('Non-Salary'!#REF!="","",#REF!&amp;" - "&amp;'Non-Salary'!#REF!)</f>
        <v>#REF!</v>
      </c>
      <c r="V280" s="385" t="e">
        <f>IF('Non-Salary'!#REF!="","",#REF!&amp;" - "&amp;'Non-Salary'!#REF!)</f>
        <v>#REF!</v>
      </c>
      <c r="W280" s="386" t="e">
        <f>IF('Non-Salary'!#REF!="","",#REF!&amp;" - "&amp;'Non-Salary'!#REF!)</f>
        <v>#REF!</v>
      </c>
      <c r="X280" s="386" t="e">
        <f>IF('Non-Salary'!#REF!="","",#REF!&amp;" - "&amp;'Non-Salary'!#REF!)</f>
        <v>#REF!</v>
      </c>
      <c r="Y280" s="386" t="e">
        <f>IF('Non-Salary'!#REF!="","",#REF!&amp;" - "&amp;'Non-Salary'!#REF!)</f>
        <v>#REF!</v>
      </c>
      <c r="Z280" s="386" t="e">
        <f>IF('Non-Salary'!#REF!="","",#REF!&amp;" - "&amp;'Non-Salary'!#REF!)</f>
        <v>#REF!</v>
      </c>
      <c r="AA280" s="386" t="e">
        <f>IF('Non-Salary'!#REF!="","",#REF!&amp;" - "&amp;'Non-Salary'!#REF!)</f>
        <v>#REF!</v>
      </c>
      <c r="AB280" s="386" t="e">
        <f>IF('Non-Salary'!#REF!="","",#REF!&amp;" - "&amp;'Non-Salary'!#REF!)</f>
        <v>#REF!</v>
      </c>
      <c r="AC280" s="386" t="e">
        <f>IF('Non-Salary'!#REF!="","",#REF!&amp;" - "&amp;'Non-Salary'!#REF!)</f>
        <v>#REF!</v>
      </c>
      <c r="AD280" s="386" t="e">
        <f>IF('Non-Salary'!#REF!="","",#REF!&amp;" - "&amp;'Non-Salary'!#REF!)</f>
        <v>#REF!</v>
      </c>
      <c r="AE280" s="386" t="e">
        <f>IF('Non-Salary'!#REF!="","",#REF!&amp;" - "&amp;'Non-Salary'!#REF!)</f>
        <v>#REF!</v>
      </c>
      <c r="AF280" s="386" t="e">
        <f>IF('Non-Salary'!#REF!="","",#REF!&amp;" - "&amp;'Non-Salary'!#REF!)</f>
        <v>#REF!</v>
      </c>
      <c r="AG280" s="386" t="e">
        <f>IF('Non-Salary'!#REF!="","",#REF!&amp;" - "&amp;'Non-Salary'!#REF!)</f>
        <v>#REF!</v>
      </c>
      <c r="AH280" s="386" t="e">
        <f>IF('Non-Salary'!#REF!="","",#REF!&amp;" - "&amp;'Non-Salary'!#REF!)</f>
        <v>#REF!</v>
      </c>
      <c r="AI280" s="386" t="e">
        <f>IF('Non-Salary'!#REF!="","",#REF!&amp;" - "&amp;'Non-Salary'!#REF!)</f>
        <v>#REF!</v>
      </c>
      <c r="AJ280" s="386" t="e">
        <f>IF('Non-Salary'!#REF!="","",#REF!&amp;" - "&amp;'Non-Salary'!#REF!)</f>
        <v>#REF!</v>
      </c>
      <c r="AK280" s="386" t="e">
        <f>IF('Non-Salary'!#REF!="","",#REF!&amp;" - "&amp;'Non-Salary'!#REF!)</f>
        <v>#REF!</v>
      </c>
      <c r="AL280" s="386" t="e">
        <f>IF('Non-Salary'!#REF!="","",#REF!&amp;" - "&amp;'Non-Salary'!#REF!)</f>
        <v>#REF!</v>
      </c>
      <c r="AM280" s="386" t="e">
        <f>IF('Non-Salary'!#REF!="","",#REF!&amp;" - "&amp;'Non-Salary'!#REF!)</f>
        <v>#REF!</v>
      </c>
      <c r="AN280" s="386" t="e">
        <f>IF('Non-Salary'!#REF!="","",#REF!&amp;" - "&amp;'Non-Salary'!#REF!)</f>
        <v>#REF!</v>
      </c>
      <c r="AO280" s="386" t="e">
        <f>IF('Non-Salary'!#REF!="","",#REF!&amp;" - "&amp;'Non-Salary'!#REF!)</f>
        <v>#REF!</v>
      </c>
      <c r="AP280" s="386" t="e">
        <f>IF('Non-Salary'!#REF!="","",#REF!&amp;" - "&amp;'Non-Salary'!#REF!)</f>
        <v>#REF!</v>
      </c>
      <c r="AQ280" s="386" t="e">
        <f>IF('Non-Salary'!#REF!="","",#REF!&amp;" - "&amp;'Non-Salary'!#REF!)</f>
        <v>#REF!</v>
      </c>
      <c r="AR280" s="386" t="e">
        <f>IF('Non-Salary'!#REF!="","",#REF!&amp;" - "&amp;'Non-Salary'!#REF!)</f>
        <v>#REF!</v>
      </c>
      <c r="AS280" s="386" t="e">
        <f>IF('Non-Salary'!#REF!="","",#REF!&amp;" - "&amp;'Non-Salary'!#REF!)</f>
        <v>#REF!</v>
      </c>
      <c r="AT280" s="395" t="e">
        <f>IF('Non-Salary'!#REF!="","",#REF!&amp;" - "&amp;'Non-Salary'!#REF!)</f>
        <v>#REF!</v>
      </c>
      <c r="AU280" s="65"/>
      <c r="AV280" s="394" t="e">
        <f>IF('Non-Salary'!#REF!="","",#REF!&amp;" - "&amp;'Non-Salary'!#REF!)</f>
        <v>#REF!</v>
      </c>
      <c r="AW280" s="395" t="e">
        <f>IF('Non-Salary'!#REF!="","",#REF!&amp;" - "&amp;'Non-Salary'!#REF!)</f>
        <v>#REF!</v>
      </c>
    </row>
    <row r="281" spans="1:49" outlineLevel="1">
      <c r="A281" s="228"/>
      <c r="B281" s="19" t="e">
        <f>IF(OR(I281="",I281="HS"),'Non-Salary'!#REF!,Assumptions!#REF!)</f>
        <v>#REF!</v>
      </c>
      <c r="C281" s="19" t="s">
        <v>9</v>
      </c>
      <c r="D281" s="20" t="s">
        <v>100</v>
      </c>
      <c r="E281" s="20"/>
      <c r="F281" s="20" t="s">
        <v>94</v>
      </c>
      <c r="G281" s="300" t="s">
        <v>226</v>
      </c>
      <c r="H281" s="869"/>
      <c r="I281" s="317"/>
      <c r="J281" s="88" t="str">
        <f>CONCATENATE("SOCIAL WORK ",IF(ISERROR(VLOOKUP(G281,[3]Object!Query_from_cayprod,2,FALSE)),"",VLOOKUP(G281,[3]Object!Query_from_cayprod,2,FALSE)))</f>
        <v>SOCIAL WORK EMPLOYEE BENEFITS</v>
      </c>
      <c r="K281" s="89"/>
      <c r="L281" s="164"/>
      <c r="M281" s="229"/>
      <c r="N281" s="9"/>
      <c r="O281" s="290"/>
      <c r="P281" s="291"/>
      <c r="Q281" s="291"/>
      <c r="R281" s="291"/>
      <c r="S281" s="291"/>
      <c r="T281" s="398" t="e">
        <f>IF('Non-Salary'!#REF!="","",#REF!&amp;" - "&amp;'Non-Salary'!#REF!)</f>
        <v>#REF!</v>
      </c>
      <c r="U281" s="399" t="e">
        <f>IF('Non-Salary'!#REF!="","",#REF!&amp;" - "&amp;'Non-Salary'!#REF!)</f>
        <v>#REF!</v>
      </c>
      <c r="V281" s="399" t="e">
        <f>IF('Non-Salary'!#REF!="","",#REF!&amp;" - "&amp;'Non-Salary'!#REF!)</f>
        <v>#REF!</v>
      </c>
      <c r="W281" s="386" t="e">
        <f>IF('Non-Salary'!#REF!="","",#REF!&amp;" - "&amp;'Non-Salary'!#REF!)</f>
        <v>#REF!</v>
      </c>
      <c r="X281" s="386" t="e">
        <f>IF('Non-Salary'!#REF!="","",#REF!&amp;" - "&amp;'Non-Salary'!#REF!)</f>
        <v>#REF!</v>
      </c>
      <c r="Y281" s="386" t="e">
        <f>IF('Non-Salary'!#REF!="","",#REF!&amp;" - "&amp;'Non-Salary'!#REF!)</f>
        <v>#REF!</v>
      </c>
      <c r="Z281" s="386" t="e">
        <f>IF('Non-Salary'!#REF!="","",#REF!&amp;" - "&amp;'Non-Salary'!#REF!)</f>
        <v>#REF!</v>
      </c>
      <c r="AA281" s="386" t="e">
        <f>IF('Non-Salary'!#REF!="","",#REF!&amp;" - "&amp;'Non-Salary'!#REF!)</f>
        <v>#REF!</v>
      </c>
      <c r="AB281" s="386" t="e">
        <f>IF('Non-Salary'!#REF!="","",#REF!&amp;" - "&amp;'Non-Salary'!#REF!)</f>
        <v>#REF!</v>
      </c>
      <c r="AC281" s="386" t="e">
        <f>IF('Non-Salary'!#REF!="","",#REF!&amp;" - "&amp;'Non-Salary'!#REF!)</f>
        <v>#REF!</v>
      </c>
      <c r="AD281" s="386" t="e">
        <f>IF('Non-Salary'!#REF!="","",#REF!&amp;" - "&amp;'Non-Salary'!#REF!)</f>
        <v>#REF!</v>
      </c>
      <c r="AE281" s="386" t="e">
        <f>IF('Non-Salary'!#REF!="","",#REF!&amp;" - "&amp;'Non-Salary'!#REF!)</f>
        <v>#REF!</v>
      </c>
      <c r="AF281" s="386" t="e">
        <f>IF('Non-Salary'!#REF!="","",#REF!&amp;" - "&amp;'Non-Salary'!#REF!)</f>
        <v>#REF!</v>
      </c>
      <c r="AG281" s="386" t="e">
        <f>IF('Non-Salary'!#REF!="","",#REF!&amp;" - "&amp;'Non-Salary'!#REF!)</f>
        <v>#REF!</v>
      </c>
      <c r="AH281" s="386" t="e">
        <f>IF('Non-Salary'!#REF!="","",#REF!&amp;" - "&amp;'Non-Salary'!#REF!)</f>
        <v>#REF!</v>
      </c>
      <c r="AI281" s="386" t="e">
        <f>IF('Non-Salary'!#REF!="","",#REF!&amp;" - "&amp;'Non-Salary'!#REF!)</f>
        <v>#REF!</v>
      </c>
      <c r="AJ281" s="386" t="e">
        <f>IF('Non-Salary'!#REF!="","",#REF!&amp;" - "&amp;'Non-Salary'!#REF!)</f>
        <v>#REF!</v>
      </c>
      <c r="AK281" s="386" t="e">
        <f>IF('Non-Salary'!#REF!="","",#REF!&amp;" - "&amp;'Non-Salary'!#REF!)</f>
        <v>#REF!</v>
      </c>
      <c r="AL281" s="386" t="e">
        <f>IF('Non-Salary'!#REF!="","",#REF!&amp;" - "&amp;'Non-Salary'!#REF!)</f>
        <v>#REF!</v>
      </c>
      <c r="AM281" s="386" t="e">
        <f>IF('Non-Salary'!#REF!="","",#REF!&amp;" - "&amp;'Non-Salary'!#REF!)</f>
        <v>#REF!</v>
      </c>
      <c r="AN281" s="386" t="e">
        <f>IF('Non-Salary'!#REF!="","",#REF!&amp;" - "&amp;'Non-Salary'!#REF!)</f>
        <v>#REF!</v>
      </c>
      <c r="AO281" s="386" t="e">
        <f>IF('Non-Salary'!#REF!="","",#REF!&amp;" - "&amp;'Non-Salary'!#REF!)</f>
        <v>#REF!</v>
      </c>
      <c r="AP281" s="386" t="e">
        <f>IF('Non-Salary'!#REF!="","",#REF!&amp;" - "&amp;'Non-Salary'!#REF!)</f>
        <v>#REF!</v>
      </c>
      <c r="AQ281" s="386" t="e">
        <f>IF('Non-Salary'!#REF!="","",#REF!&amp;" - "&amp;'Non-Salary'!#REF!)</f>
        <v>#REF!</v>
      </c>
      <c r="AR281" s="386" t="e">
        <f>IF('Non-Salary'!#REF!="","",#REF!&amp;" - "&amp;'Non-Salary'!#REF!)</f>
        <v>#REF!</v>
      </c>
      <c r="AS281" s="386" t="e">
        <f>IF('Non-Salary'!#REF!="","",#REF!&amp;" - "&amp;'Non-Salary'!#REF!)</f>
        <v>#REF!</v>
      </c>
      <c r="AT281" s="400" t="e">
        <f>IF('Non-Salary'!#REF!="","",#REF!&amp;" - "&amp;'Non-Salary'!#REF!)</f>
        <v>#REF!</v>
      </c>
      <c r="AU281" s="65"/>
      <c r="AV281" s="394" t="e">
        <f>IF('Non-Salary'!#REF!="","",#REF!&amp;" - "&amp;'Non-Salary'!#REF!)</f>
        <v>#REF!</v>
      </c>
      <c r="AW281" s="400" t="e">
        <f>IF('Non-Salary'!#REF!="","",#REF!&amp;" - "&amp;'Non-Salary'!#REF!)</f>
        <v>#REF!</v>
      </c>
    </row>
    <row r="282" spans="1:49" outlineLevel="1">
      <c r="A282" s="228"/>
      <c r="B282" s="19" t="e">
        <f>IF(OR(I282="",I282="HS"),'Non-Salary'!#REF!,Assumptions!#REF!)</f>
        <v>#REF!</v>
      </c>
      <c r="C282" s="19" t="s">
        <v>9</v>
      </c>
      <c r="D282" s="20" t="s">
        <v>10</v>
      </c>
      <c r="E282" s="20"/>
      <c r="F282" s="20" t="s">
        <v>41</v>
      </c>
      <c r="G282" s="56" t="s">
        <v>40</v>
      </c>
      <c r="H282" s="869"/>
      <c r="I282" s="317"/>
      <c r="J282" s="88" t="str">
        <f>CONCATENATE("NURSING ",IF(ISERROR(VLOOKUP(G282,[3]Object!Query_from_cayprod,2,FALSE)),"",VLOOKUP(G282,[3]Object!Query_from_cayprod,2,FALSE)))</f>
        <v>NURSING TRAVEL AND REGISTRATION</v>
      </c>
      <c r="K282" s="89"/>
      <c r="L282" s="164"/>
      <c r="M282" s="229"/>
      <c r="N282" s="9"/>
      <c r="O282" s="290"/>
      <c r="P282" s="291"/>
      <c r="Q282" s="291"/>
      <c r="R282" s="291"/>
      <c r="S282" s="291"/>
      <c r="T282" s="384" t="e">
        <f>IF('Non-Salary'!#REF!="","",#REF!&amp;" - "&amp;'Non-Salary'!#REF!)</f>
        <v>#REF!</v>
      </c>
      <c r="U282" s="385" t="e">
        <f>IF('Non-Salary'!#REF!="","",#REF!&amp;" - "&amp;'Non-Salary'!#REF!)</f>
        <v>#REF!</v>
      </c>
      <c r="V282" s="385" t="e">
        <f>IF('Non-Salary'!#REF!="","",#REF!&amp;" - "&amp;'Non-Salary'!#REF!)</f>
        <v>#REF!</v>
      </c>
      <c r="W282" s="386" t="e">
        <f>IF('Non-Salary'!#REF!="","",#REF!&amp;" - "&amp;'Non-Salary'!#REF!)</f>
        <v>#REF!</v>
      </c>
      <c r="X282" s="386" t="e">
        <f>IF('Non-Salary'!#REF!="","",#REF!&amp;" - "&amp;'Non-Salary'!#REF!)</f>
        <v>#REF!</v>
      </c>
      <c r="Y282" s="386" t="e">
        <f>IF('Non-Salary'!#REF!="","",#REF!&amp;" - "&amp;'Non-Salary'!#REF!)</f>
        <v>#REF!</v>
      </c>
      <c r="Z282" s="386" t="e">
        <f>IF('Non-Salary'!#REF!="","",#REF!&amp;" - "&amp;'Non-Salary'!#REF!)</f>
        <v>#REF!</v>
      </c>
      <c r="AA282" s="386" t="e">
        <f>IF('Non-Salary'!#REF!="","",#REF!&amp;" - "&amp;'Non-Salary'!#REF!)</f>
        <v>#REF!</v>
      </c>
      <c r="AB282" s="386" t="e">
        <f>IF('Non-Salary'!#REF!="","",#REF!&amp;" - "&amp;'Non-Salary'!#REF!)</f>
        <v>#REF!</v>
      </c>
      <c r="AC282" s="386" t="e">
        <f>IF('Non-Salary'!#REF!="","",#REF!&amp;" - "&amp;'Non-Salary'!#REF!)</f>
        <v>#REF!</v>
      </c>
      <c r="AD282" s="386" t="e">
        <f>IF('Non-Salary'!#REF!="","",#REF!&amp;" - "&amp;'Non-Salary'!#REF!)</f>
        <v>#REF!</v>
      </c>
      <c r="AE282" s="386" t="e">
        <f>IF('Non-Salary'!#REF!="","",#REF!&amp;" - "&amp;'Non-Salary'!#REF!)</f>
        <v>#REF!</v>
      </c>
      <c r="AF282" s="386" t="e">
        <f>IF('Non-Salary'!#REF!="","",#REF!&amp;" - "&amp;'Non-Salary'!#REF!)</f>
        <v>#REF!</v>
      </c>
      <c r="AG282" s="386" t="e">
        <f>IF('Non-Salary'!#REF!="","",#REF!&amp;" - "&amp;'Non-Salary'!#REF!)</f>
        <v>#REF!</v>
      </c>
      <c r="AH282" s="386" t="e">
        <f>IF('Non-Salary'!#REF!="","",#REF!&amp;" - "&amp;'Non-Salary'!#REF!)</f>
        <v>#REF!</v>
      </c>
      <c r="AI282" s="386" t="e">
        <f>IF('Non-Salary'!#REF!="","",#REF!&amp;" - "&amp;'Non-Salary'!#REF!)</f>
        <v>#REF!</v>
      </c>
      <c r="AJ282" s="386" t="e">
        <f>IF('Non-Salary'!#REF!="","",#REF!&amp;" - "&amp;'Non-Salary'!#REF!)</f>
        <v>#REF!</v>
      </c>
      <c r="AK282" s="386" t="e">
        <f>IF('Non-Salary'!#REF!="","",#REF!&amp;" - "&amp;'Non-Salary'!#REF!)</f>
        <v>#REF!</v>
      </c>
      <c r="AL282" s="386" t="e">
        <f>IF('Non-Salary'!#REF!="","",#REF!&amp;" - "&amp;'Non-Salary'!#REF!)</f>
        <v>#REF!</v>
      </c>
      <c r="AM282" s="386" t="e">
        <f>IF('Non-Salary'!#REF!="","",#REF!&amp;" - "&amp;'Non-Salary'!#REF!)</f>
        <v>#REF!</v>
      </c>
      <c r="AN282" s="386" t="e">
        <f>IF('Non-Salary'!#REF!="","",#REF!&amp;" - "&amp;'Non-Salary'!#REF!)</f>
        <v>#REF!</v>
      </c>
      <c r="AO282" s="386" t="e">
        <f>IF('Non-Salary'!#REF!="","",#REF!&amp;" - "&amp;'Non-Salary'!#REF!)</f>
        <v>#REF!</v>
      </c>
      <c r="AP282" s="386" t="e">
        <f>IF('Non-Salary'!#REF!="","",#REF!&amp;" - "&amp;'Non-Salary'!#REF!)</f>
        <v>#REF!</v>
      </c>
      <c r="AQ282" s="386" t="e">
        <f>IF('Non-Salary'!#REF!="","",#REF!&amp;" - "&amp;'Non-Salary'!#REF!)</f>
        <v>#REF!</v>
      </c>
      <c r="AR282" s="386" t="e">
        <f>IF('Non-Salary'!#REF!="","",#REF!&amp;" - "&amp;'Non-Salary'!#REF!)</f>
        <v>#REF!</v>
      </c>
      <c r="AS282" s="386" t="e">
        <f>IF('Non-Salary'!#REF!="","",#REF!&amp;" - "&amp;'Non-Salary'!#REF!)</f>
        <v>#REF!</v>
      </c>
      <c r="AT282" s="395" t="e">
        <f>IF('Non-Salary'!#REF!="","",#REF!&amp;" - "&amp;'Non-Salary'!#REF!)</f>
        <v>#REF!</v>
      </c>
      <c r="AU282" s="65"/>
      <c r="AV282" s="394" t="e">
        <f>IF('Non-Salary'!#REF!="","",#REF!&amp;" - "&amp;'Non-Salary'!#REF!)</f>
        <v>#REF!</v>
      </c>
      <c r="AW282" s="395" t="e">
        <f>IF('Non-Salary'!#REF!="","",#REF!&amp;" - "&amp;'Non-Salary'!#REF!)</f>
        <v>#REF!</v>
      </c>
    </row>
    <row r="283" spans="1:49" outlineLevel="1">
      <c r="A283" s="228"/>
      <c r="B283" s="19" t="e">
        <f>IF(OR(I283="",I283="HS"),'Non-Salary'!#REF!,Assumptions!#REF!)</f>
        <v>#REF!</v>
      </c>
      <c r="C283" s="19" t="s">
        <v>9</v>
      </c>
      <c r="D283" s="20" t="s">
        <v>10</v>
      </c>
      <c r="E283" s="20"/>
      <c r="F283" s="20" t="s">
        <v>41</v>
      </c>
      <c r="G283" s="56" t="s">
        <v>42</v>
      </c>
      <c r="H283" s="869"/>
      <c r="I283" s="317"/>
      <c r="J283" s="88" t="str">
        <f>CONCATENATE("NURSING ",IF(ISERROR(VLOOKUP(G283,[3]Object!Query_from_cayprod,2,FALSE)),"",VLOOKUP(G283,[3]Object!Query_from_cayprod,2,FALSE)))</f>
        <v>NURSING GENERAL SUPPLIES</v>
      </c>
      <c r="K283" s="89"/>
      <c r="L283" s="164"/>
      <c r="M283" s="229"/>
      <c r="N283" s="9"/>
      <c r="O283" s="290"/>
      <c r="P283" s="291"/>
      <c r="Q283" s="291"/>
      <c r="R283" s="291"/>
      <c r="S283" s="291"/>
      <c r="T283" s="384" t="e">
        <f>IF('Non-Salary'!#REF!="","",#REF!&amp;" - "&amp;'Non-Salary'!#REF!)</f>
        <v>#REF!</v>
      </c>
      <c r="U283" s="385" t="e">
        <f>IF('Non-Salary'!#REF!="","",#REF!&amp;" - "&amp;'Non-Salary'!#REF!)</f>
        <v>#REF!</v>
      </c>
      <c r="V283" s="385" t="e">
        <f>IF('Non-Salary'!#REF!="","",#REF!&amp;" - "&amp;'Non-Salary'!#REF!)</f>
        <v>#REF!</v>
      </c>
      <c r="W283" s="386" t="e">
        <f>IF('Non-Salary'!#REF!="","",#REF!&amp;" - "&amp;'Non-Salary'!#REF!)</f>
        <v>#REF!</v>
      </c>
      <c r="X283" s="386" t="e">
        <f>IF('Non-Salary'!#REF!="","",#REF!&amp;" - "&amp;'Non-Salary'!#REF!)</f>
        <v>#REF!</v>
      </c>
      <c r="Y283" s="386" t="e">
        <f>IF('Non-Salary'!#REF!="","",#REF!&amp;" - "&amp;'Non-Salary'!#REF!)</f>
        <v>#REF!</v>
      </c>
      <c r="Z283" s="386" t="e">
        <f>IF('Non-Salary'!#REF!="","",#REF!&amp;" - "&amp;'Non-Salary'!#REF!)</f>
        <v>#REF!</v>
      </c>
      <c r="AA283" s="386" t="e">
        <f>IF('Non-Salary'!#REF!="","",#REF!&amp;" - "&amp;'Non-Salary'!#REF!)</f>
        <v>#REF!</v>
      </c>
      <c r="AB283" s="386" t="e">
        <f>IF('Non-Salary'!#REF!="","",#REF!&amp;" - "&amp;'Non-Salary'!#REF!)</f>
        <v>#REF!</v>
      </c>
      <c r="AC283" s="386" t="e">
        <f>IF('Non-Salary'!#REF!="","",#REF!&amp;" - "&amp;'Non-Salary'!#REF!)</f>
        <v>#REF!</v>
      </c>
      <c r="AD283" s="386" t="e">
        <f>IF('Non-Salary'!#REF!="","",#REF!&amp;" - "&amp;'Non-Salary'!#REF!)</f>
        <v>#REF!</v>
      </c>
      <c r="AE283" s="386" t="e">
        <f>IF('Non-Salary'!#REF!="","",#REF!&amp;" - "&amp;'Non-Salary'!#REF!)</f>
        <v>#REF!</v>
      </c>
      <c r="AF283" s="386" t="e">
        <f>IF('Non-Salary'!#REF!="","",#REF!&amp;" - "&amp;'Non-Salary'!#REF!)</f>
        <v>#REF!</v>
      </c>
      <c r="AG283" s="386" t="e">
        <f>IF('Non-Salary'!#REF!="","",#REF!&amp;" - "&amp;'Non-Salary'!#REF!)</f>
        <v>#REF!</v>
      </c>
      <c r="AH283" s="386" t="e">
        <f>IF('Non-Salary'!#REF!="","",#REF!&amp;" - "&amp;'Non-Salary'!#REF!)</f>
        <v>#REF!</v>
      </c>
      <c r="AI283" s="386" t="e">
        <f>IF('Non-Salary'!#REF!="","",#REF!&amp;" - "&amp;'Non-Salary'!#REF!)</f>
        <v>#REF!</v>
      </c>
      <c r="AJ283" s="386" t="e">
        <f>IF('Non-Salary'!#REF!="","",#REF!&amp;" - "&amp;'Non-Salary'!#REF!)</f>
        <v>#REF!</v>
      </c>
      <c r="AK283" s="386" t="e">
        <f>IF('Non-Salary'!#REF!="","",#REF!&amp;" - "&amp;'Non-Salary'!#REF!)</f>
        <v>#REF!</v>
      </c>
      <c r="AL283" s="386" t="e">
        <f>IF('Non-Salary'!#REF!="","",#REF!&amp;" - "&amp;'Non-Salary'!#REF!)</f>
        <v>#REF!</v>
      </c>
      <c r="AM283" s="386" t="e">
        <f>IF('Non-Salary'!#REF!="","",#REF!&amp;" - "&amp;'Non-Salary'!#REF!)</f>
        <v>#REF!</v>
      </c>
      <c r="AN283" s="386" t="e">
        <f>IF('Non-Salary'!#REF!="","",#REF!&amp;" - "&amp;'Non-Salary'!#REF!)</f>
        <v>#REF!</v>
      </c>
      <c r="AO283" s="386" t="e">
        <f>IF('Non-Salary'!#REF!="","",#REF!&amp;" - "&amp;'Non-Salary'!#REF!)</f>
        <v>#REF!</v>
      </c>
      <c r="AP283" s="386" t="e">
        <f>IF('Non-Salary'!#REF!="","",#REF!&amp;" - "&amp;'Non-Salary'!#REF!)</f>
        <v>#REF!</v>
      </c>
      <c r="AQ283" s="386" t="e">
        <f>IF('Non-Salary'!#REF!="","",#REF!&amp;" - "&amp;'Non-Salary'!#REF!)</f>
        <v>#REF!</v>
      </c>
      <c r="AR283" s="386" t="e">
        <f>IF('Non-Salary'!#REF!="","",#REF!&amp;" - "&amp;'Non-Salary'!#REF!)</f>
        <v>#REF!</v>
      </c>
      <c r="AS283" s="386" t="e">
        <f>IF('Non-Salary'!#REF!="","",#REF!&amp;" - "&amp;'Non-Salary'!#REF!)</f>
        <v>#REF!</v>
      </c>
      <c r="AT283" s="395" t="e">
        <f>IF('Non-Salary'!#REF!="","",#REF!&amp;" - "&amp;'Non-Salary'!#REF!)</f>
        <v>#REF!</v>
      </c>
      <c r="AU283" s="65"/>
      <c r="AV283" s="394" t="e">
        <f>IF('Non-Salary'!#REF!="","",#REF!&amp;" - "&amp;'Non-Salary'!#REF!)</f>
        <v>#REF!</v>
      </c>
      <c r="AW283" s="395" t="e">
        <f>IF('Non-Salary'!#REF!="","",#REF!&amp;" - "&amp;'Non-Salary'!#REF!)</f>
        <v>#REF!</v>
      </c>
    </row>
    <row r="284" spans="1:49" outlineLevel="1">
      <c r="A284" s="228"/>
      <c r="B284" s="19" t="e">
        <f>IF(OR(I284="",I284="HS"),'Non-Salary'!#REF!,Assumptions!#REF!)</f>
        <v>#REF!</v>
      </c>
      <c r="C284" s="19" t="s">
        <v>9</v>
      </c>
      <c r="D284" s="20" t="s">
        <v>10</v>
      </c>
      <c r="E284" s="20"/>
      <c r="F284" s="20" t="s">
        <v>41</v>
      </c>
      <c r="G284" s="56" t="s">
        <v>120</v>
      </c>
      <c r="H284" s="869"/>
      <c r="I284" s="317"/>
      <c r="J284" s="88" t="str">
        <f>CONCATENATE("NURSING ",IF(ISERROR(VLOOKUP(G284,[3]Object!Query_from_cayprod,2,FALSE)),"",VLOOKUP(G284,[3]Object!Query_from_cayprod,2,FALSE)))</f>
        <v>NURSING TESTS</v>
      </c>
      <c r="K284" s="89"/>
      <c r="L284" s="164"/>
      <c r="M284" s="229"/>
      <c r="N284" s="9"/>
      <c r="O284" s="290"/>
      <c r="P284" s="291"/>
      <c r="Q284" s="291"/>
      <c r="R284" s="291"/>
      <c r="S284" s="291"/>
      <c r="T284" s="384" t="e">
        <f>IF('Non-Salary'!#REF!="","",#REF!&amp;" - "&amp;'Non-Salary'!#REF!)</f>
        <v>#REF!</v>
      </c>
      <c r="U284" s="385" t="e">
        <f>IF('Non-Salary'!#REF!="","",#REF!&amp;" - "&amp;'Non-Salary'!#REF!)</f>
        <v>#REF!</v>
      </c>
      <c r="V284" s="385" t="e">
        <f>IF('Non-Salary'!#REF!="","",#REF!&amp;" - "&amp;'Non-Salary'!#REF!)</f>
        <v>#REF!</v>
      </c>
      <c r="W284" s="386" t="e">
        <f>IF('Non-Salary'!#REF!="","",#REF!&amp;" - "&amp;'Non-Salary'!#REF!)</f>
        <v>#REF!</v>
      </c>
      <c r="X284" s="386" t="e">
        <f>IF('Non-Salary'!#REF!="","",#REF!&amp;" - "&amp;'Non-Salary'!#REF!)</f>
        <v>#REF!</v>
      </c>
      <c r="Y284" s="386" t="e">
        <f>IF('Non-Salary'!#REF!="","",#REF!&amp;" - "&amp;'Non-Salary'!#REF!)</f>
        <v>#REF!</v>
      </c>
      <c r="Z284" s="386" t="e">
        <f>IF('Non-Salary'!#REF!="","",#REF!&amp;" - "&amp;'Non-Salary'!#REF!)</f>
        <v>#REF!</v>
      </c>
      <c r="AA284" s="386" t="e">
        <f>IF('Non-Salary'!#REF!="","",#REF!&amp;" - "&amp;'Non-Salary'!#REF!)</f>
        <v>#REF!</v>
      </c>
      <c r="AB284" s="386" t="e">
        <f>IF('Non-Salary'!#REF!="","",#REF!&amp;" - "&amp;'Non-Salary'!#REF!)</f>
        <v>#REF!</v>
      </c>
      <c r="AC284" s="386" t="e">
        <f>IF('Non-Salary'!#REF!="","",#REF!&amp;" - "&amp;'Non-Salary'!#REF!)</f>
        <v>#REF!</v>
      </c>
      <c r="AD284" s="386" t="e">
        <f>IF('Non-Salary'!#REF!="","",#REF!&amp;" - "&amp;'Non-Salary'!#REF!)</f>
        <v>#REF!</v>
      </c>
      <c r="AE284" s="386" t="e">
        <f>IF('Non-Salary'!#REF!="","",#REF!&amp;" - "&amp;'Non-Salary'!#REF!)</f>
        <v>#REF!</v>
      </c>
      <c r="AF284" s="386" t="e">
        <f>IF('Non-Salary'!#REF!="","",#REF!&amp;" - "&amp;'Non-Salary'!#REF!)</f>
        <v>#REF!</v>
      </c>
      <c r="AG284" s="386" t="e">
        <f>IF('Non-Salary'!#REF!="","",#REF!&amp;" - "&amp;'Non-Salary'!#REF!)</f>
        <v>#REF!</v>
      </c>
      <c r="AH284" s="386" t="e">
        <f>IF('Non-Salary'!#REF!="","",#REF!&amp;" - "&amp;'Non-Salary'!#REF!)</f>
        <v>#REF!</v>
      </c>
      <c r="AI284" s="386" t="e">
        <f>IF('Non-Salary'!#REF!="","",#REF!&amp;" - "&amp;'Non-Salary'!#REF!)</f>
        <v>#REF!</v>
      </c>
      <c r="AJ284" s="386" t="e">
        <f>IF('Non-Salary'!#REF!="","",#REF!&amp;" - "&amp;'Non-Salary'!#REF!)</f>
        <v>#REF!</v>
      </c>
      <c r="AK284" s="386" t="e">
        <f>IF('Non-Salary'!#REF!="","",#REF!&amp;" - "&amp;'Non-Salary'!#REF!)</f>
        <v>#REF!</v>
      </c>
      <c r="AL284" s="386" t="e">
        <f>IF('Non-Salary'!#REF!="","",#REF!&amp;" - "&amp;'Non-Salary'!#REF!)</f>
        <v>#REF!</v>
      </c>
      <c r="AM284" s="386" t="e">
        <f>IF('Non-Salary'!#REF!="","",#REF!&amp;" - "&amp;'Non-Salary'!#REF!)</f>
        <v>#REF!</v>
      </c>
      <c r="AN284" s="386" t="e">
        <f>IF('Non-Salary'!#REF!="","",#REF!&amp;" - "&amp;'Non-Salary'!#REF!)</f>
        <v>#REF!</v>
      </c>
      <c r="AO284" s="386" t="e">
        <f>IF('Non-Salary'!#REF!="","",#REF!&amp;" - "&amp;'Non-Salary'!#REF!)</f>
        <v>#REF!</v>
      </c>
      <c r="AP284" s="386" t="e">
        <f>IF('Non-Salary'!#REF!="","",#REF!&amp;" - "&amp;'Non-Salary'!#REF!)</f>
        <v>#REF!</v>
      </c>
      <c r="AQ284" s="386" t="e">
        <f>IF('Non-Salary'!#REF!="","",#REF!&amp;" - "&amp;'Non-Salary'!#REF!)</f>
        <v>#REF!</v>
      </c>
      <c r="AR284" s="386" t="e">
        <f>IF('Non-Salary'!#REF!="","",#REF!&amp;" - "&amp;'Non-Salary'!#REF!)</f>
        <v>#REF!</v>
      </c>
      <c r="AS284" s="386" t="e">
        <f>IF('Non-Salary'!#REF!="","",#REF!&amp;" - "&amp;'Non-Salary'!#REF!)</f>
        <v>#REF!</v>
      </c>
      <c r="AT284" s="395" t="e">
        <f>IF('Non-Salary'!#REF!="","",#REF!&amp;" - "&amp;'Non-Salary'!#REF!)</f>
        <v>#REF!</v>
      </c>
      <c r="AU284" s="65"/>
      <c r="AV284" s="394" t="e">
        <f>IF('Non-Salary'!#REF!="","",#REF!&amp;" - "&amp;'Non-Salary'!#REF!)</f>
        <v>#REF!</v>
      </c>
      <c r="AW284" s="395" t="e">
        <f>IF('Non-Salary'!#REF!="","",#REF!&amp;" - "&amp;'Non-Salary'!#REF!)</f>
        <v>#REF!</v>
      </c>
    </row>
    <row r="285" spans="1:49" outlineLevel="1">
      <c r="A285" s="228"/>
      <c r="B285" s="19" t="e">
        <f>IF(OR(I285="",I285="HS"),'Non-Salary'!#REF!,Assumptions!#REF!)</f>
        <v>#REF!</v>
      </c>
      <c r="C285" s="19" t="s">
        <v>9</v>
      </c>
      <c r="D285" s="20" t="s">
        <v>10</v>
      </c>
      <c r="E285" s="20"/>
      <c r="F285" s="20" t="s">
        <v>41</v>
      </c>
      <c r="G285" s="56" t="s">
        <v>45</v>
      </c>
      <c r="H285" s="869"/>
      <c r="I285" s="317"/>
      <c r="J285" s="88" t="str">
        <f>CONCATENATE("NURSING ",IF(ISERROR(VLOOKUP(G285,[3]Object!Query_from_cayprod,2,FALSE)),"",VLOOKUP(G285,[3]Object!Query_from_cayprod,2,FALSE)))</f>
        <v>NURSING BOOKS AND PERIODICALS</v>
      </c>
      <c r="K285" s="89"/>
      <c r="L285" s="164"/>
      <c r="M285" s="229"/>
      <c r="N285" s="9"/>
      <c r="O285" s="290"/>
      <c r="P285" s="291"/>
      <c r="Q285" s="291"/>
      <c r="R285" s="291"/>
      <c r="S285" s="291"/>
      <c r="T285" s="384" t="e">
        <f>IF('Non-Salary'!#REF!="","",#REF!&amp;" - "&amp;'Non-Salary'!#REF!)</f>
        <v>#REF!</v>
      </c>
      <c r="U285" s="385" t="e">
        <f>IF('Non-Salary'!#REF!="","",#REF!&amp;" - "&amp;'Non-Salary'!#REF!)</f>
        <v>#REF!</v>
      </c>
      <c r="V285" s="385" t="e">
        <f>IF('Non-Salary'!#REF!="","",#REF!&amp;" - "&amp;'Non-Salary'!#REF!)</f>
        <v>#REF!</v>
      </c>
      <c r="W285" s="386" t="e">
        <f>IF('Non-Salary'!#REF!="","",#REF!&amp;" - "&amp;'Non-Salary'!#REF!)</f>
        <v>#REF!</v>
      </c>
      <c r="X285" s="386" t="e">
        <f>IF('Non-Salary'!#REF!="","",#REF!&amp;" - "&amp;'Non-Salary'!#REF!)</f>
        <v>#REF!</v>
      </c>
      <c r="Y285" s="386" t="e">
        <f>IF('Non-Salary'!#REF!="","",#REF!&amp;" - "&amp;'Non-Salary'!#REF!)</f>
        <v>#REF!</v>
      </c>
      <c r="Z285" s="386" t="e">
        <f>IF('Non-Salary'!#REF!="","",#REF!&amp;" - "&amp;'Non-Salary'!#REF!)</f>
        <v>#REF!</v>
      </c>
      <c r="AA285" s="386" t="e">
        <f>IF('Non-Salary'!#REF!="","",#REF!&amp;" - "&amp;'Non-Salary'!#REF!)</f>
        <v>#REF!</v>
      </c>
      <c r="AB285" s="386" t="e">
        <f>IF('Non-Salary'!#REF!="","",#REF!&amp;" - "&amp;'Non-Salary'!#REF!)</f>
        <v>#REF!</v>
      </c>
      <c r="AC285" s="386" t="e">
        <f>IF('Non-Salary'!#REF!="","",#REF!&amp;" - "&amp;'Non-Salary'!#REF!)</f>
        <v>#REF!</v>
      </c>
      <c r="AD285" s="386" t="e">
        <f>IF('Non-Salary'!#REF!="","",#REF!&amp;" - "&amp;'Non-Salary'!#REF!)</f>
        <v>#REF!</v>
      </c>
      <c r="AE285" s="386" t="e">
        <f>IF('Non-Salary'!#REF!="","",#REF!&amp;" - "&amp;'Non-Salary'!#REF!)</f>
        <v>#REF!</v>
      </c>
      <c r="AF285" s="386" t="e">
        <f>IF('Non-Salary'!#REF!="","",#REF!&amp;" - "&amp;'Non-Salary'!#REF!)</f>
        <v>#REF!</v>
      </c>
      <c r="AG285" s="386" t="e">
        <f>IF('Non-Salary'!#REF!="","",#REF!&amp;" - "&amp;'Non-Salary'!#REF!)</f>
        <v>#REF!</v>
      </c>
      <c r="AH285" s="386" t="e">
        <f>IF('Non-Salary'!#REF!="","",#REF!&amp;" - "&amp;'Non-Salary'!#REF!)</f>
        <v>#REF!</v>
      </c>
      <c r="AI285" s="386" t="e">
        <f>IF('Non-Salary'!#REF!="","",#REF!&amp;" - "&amp;'Non-Salary'!#REF!)</f>
        <v>#REF!</v>
      </c>
      <c r="AJ285" s="386" t="e">
        <f>IF('Non-Salary'!#REF!="","",#REF!&amp;" - "&amp;'Non-Salary'!#REF!)</f>
        <v>#REF!</v>
      </c>
      <c r="AK285" s="386" t="e">
        <f>IF('Non-Salary'!#REF!="","",#REF!&amp;" - "&amp;'Non-Salary'!#REF!)</f>
        <v>#REF!</v>
      </c>
      <c r="AL285" s="386" t="e">
        <f>IF('Non-Salary'!#REF!="","",#REF!&amp;" - "&amp;'Non-Salary'!#REF!)</f>
        <v>#REF!</v>
      </c>
      <c r="AM285" s="386" t="e">
        <f>IF('Non-Salary'!#REF!="","",#REF!&amp;" - "&amp;'Non-Salary'!#REF!)</f>
        <v>#REF!</v>
      </c>
      <c r="AN285" s="386" t="e">
        <f>IF('Non-Salary'!#REF!="","",#REF!&amp;" - "&amp;'Non-Salary'!#REF!)</f>
        <v>#REF!</v>
      </c>
      <c r="AO285" s="386" t="e">
        <f>IF('Non-Salary'!#REF!="","",#REF!&amp;" - "&amp;'Non-Salary'!#REF!)</f>
        <v>#REF!</v>
      </c>
      <c r="AP285" s="386" t="e">
        <f>IF('Non-Salary'!#REF!="","",#REF!&amp;" - "&amp;'Non-Salary'!#REF!)</f>
        <v>#REF!</v>
      </c>
      <c r="AQ285" s="386" t="e">
        <f>IF('Non-Salary'!#REF!="","",#REF!&amp;" - "&amp;'Non-Salary'!#REF!)</f>
        <v>#REF!</v>
      </c>
      <c r="AR285" s="386" t="e">
        <f>IF('Non-Salary'!#REF!="","",#REF!&amp;" - "&amp;'Non-Salary'!#REF!)</f>
        <v>#REF!</v>
      </c>
      <c r="AS285" s="386" t="e">
        <f>IF('Non-Salary'!#REF!="","",#REF!&amp;" - "&amp;'Non-Salary'!#REF!)</f>
        <v>#REF!</v>
      </c>
      <c r="AT285" s="395" t="e">
        <f>IF('Non-Salary'!#REF!="","",#REF!&amp;" - "&amp;'Non-Salary'!#REF!)</f>
        <v>#REF!</v>
      </c>
      <c r="AU285" s="65"/>
      <c r="AV285" s="394" t="e">
        <f>IF('Non-Salary'!#REF!="","",#REF!&amp;" - "&amp;'Non-Salary'!#REF!)</f>
        <v>#REF!</v>
      </c>
      <c r="AW285" s="395" t="e">
        <f>IF('Non-Salary'!#REF!="","",#REF!&amp;" - "&amp;'Non-Salary'!#REF!)</f>
        <v>#REF!</v>
      </c>
    </row>
    <row r="286" spans="1:49" outlineLevel="1">
      <c r="A286" s="228"/>
      <c r="B286" s="19" t="e">
        <f>IF(OR(I286="",I286="HS"),'Non-Salary'!#REF!,Assumptions!#REF!)</f>
        <v>#REF!</v>
      </c>
      <c r="C286" s="19" t="s">
        <v>9</v>
      </c>
      <c r="D286" s="20" t="s">
        <v>10</v>
      </c>
      <c r="E286" s="20"/>
      <c r="F286" s="20" t="s">
        <v>94</v>
      </c>
      <c r="G286" s="56" t="s">
        <v>27</v>
      </c>
      <c r="H286" s="869"/>
      <c r="I286" s="317"/>
      <c r="J286" s="88" t="str">
        <f>CONCATENATE("NURSING ",IF(ISERROR(VLOOKUP(G286,[3]Object!Query_from_cayprod,2,FALSE)),"",VLOOKUP(G286,[3]Object!Query_from_cayprod,2,FALSE)))</f>
        <v>NURSING SALARIES OF PART TIME EMPLOYEE</v>
      </c>
      <c r="K286" s="89"/>
      <c r="L286" s="164"/>
      <c r="M286" s="229"/>
      <c r="N286" s="9"/>
      <c r="O286" s="290"/>
      <c r="P286" s="291"/>
      <c r="Q286" s="291"/>
      <c r="R286" s="291"/>
      <c r="S286" s="291"/>
      <c r="T286" s="384" t="e">
        <f>IF('Non-Salary'!#REF!="","",#REF!&amp;" - "&amp;'Non-Salary'!#REF!)</f>
        <v>#REF!</v>
      </c>
      <c r="U286" s="385" t="e">
        <f>IF('Non-Salary'!#REF!="","",#REF!&amp;" - "&amp;'Non-Salary'!#REF!)</f>
        <v>#REF!</v>
      </c>
      <c r="V286" s="385" t="e">
        <f>IF('Non-Salary'!#REF!="","",#REF!&amp;" - "&amp;'Non-Salary'!#REF!)</f>
        <v>#REF!</v>
      </c>
      <c r="W286" s="386" t="e">
        <f>IF('Non-Salary'!#REF!="","",#REF!&amp;" - "&amp;'Non-Salary'!#REF!)</f>
        <v>#REF!</v>
      </c>
      <c r="X286" s="386" t="e">
        <f>IF('Non-Salary'!#REF!="","",#REF!&amp;" - "&amp;'Non-Salary'!#REF!)</f>
        <v>#REF!</v>
      </c>
      <c r="Y286" s="386" t="e">
        <f>IF('Non-Salary'!#REF!="","",#REF!&amp;" - "&amp;'Non-Salary'!#REF!)</f>
        <v>#REF!</v>
      </c>
      <c r="Z286" s="386" t="e">
        <f>IF('Non-Salary'!#REF!="","",#REF!&amp;" - "&amp;'Non-Salary'!#REF!)</f>
        <v>#REF!</v>
      </c>
      <c r="AA286" s="386" t="e">
        <f>IF('Non-Salary'!#REF!="","",#REF!&amp;" - "&amp;'Non-Salary'!#REF!)</f>
        <v>#REF!</v>
      </c>
      <c r="AB286" s="386" t="e">
        <f>IF('Non-Salary'!#REF!="","",#REF!&amp;" - "&amp;'Non-Salary'!#REF!)</f>
        <v>#REF!</v>
      </c>
      <c r="AC286" s="386" t="e">
        <f>IF('Non-Salary'!#REF!="","",#REF!&amp;" - "&amp;'Non-Salary'!#REF!)</f>
        <v>#REF!</v>
      </c>
      <c r="AD286" s="386" t="e">
        <f>IF('Non-Salary'!#REF!="","",#REF!&amp;" - "&amp;'Non-Salary'!#REF!)</f>
        <v>#REF!</v>
      </c>
      <c r="AE286" s="386" t="e">
        <f>IF('Non-Salary'!#REF!="","",#REF!&amp;" - "&amp;'Non-Salary'!#REF!)</f>
        <v>#REF!</v>
      </c>
      <c r="AF286" s="386" t="e">
        <f>IF('Non-Salary'!#REF!="","",#REF!&amp;" - "&amp;'Non-Salary'!#REF!)</f>
        <v>#REF!</v>
      </c>
      <c r="AG286" s="386" t="e">
        <f>IF('Non-Salary'!#REF!="","",#REF!&amp;" - "&amp;'Non-Salary'!#REF!)</f>
        <v>#REF!</v>
      </c>
      <c r="AH286" s="386" t="e">
        <f>IF('Non-Salary'!#REF!="","",#REF!&amp;" - "&amp;'Non-Salary'!#REF!)</f>
        <v>#REF!</v>
      </c>
      <c r="AI286" s="386" t="e">
        <f>IF('Non-Salary'!#REF!="","",#REF!&amp;" - "&amp;'Non-Salary'!#REF!)</f>
        <v>#REF!</v>
      </c>
      <c r="AJ286" s="386" t="e">
        <f>IF('Non-Salary'!#REF!="","",#REF!&amp;" - "&amp;'Non-Salary'!#REF!)</f>
        <v>#REF!</v>
      </c>
      <c r="AK286" s="386" t="e">
        <f>IF('Non-Salary'!#REF!="","",#REF!&amp;" - "&amp;'Non-Salary'!#REF!)</f>
        <v>#REF!</v>
      </c>
      <c r="AL286" s="386" t="e">
        <f>IF('Non-Salary'!#REF!="","",#REF!&amp;" - "&amp;'Non-Salary'!#REF!)</f>
        <v>#REF!</v>
      </c>
      <c r="AM286" s="386" t="e">
        <f>IF('Non-Salary'!#REF!="","",#REF!&amp;" - "&amp;'Non-Salary'!#REF!)</f>
        <v>#REF!</v>
      </c>
      <c r="AN286" s="386" t="e">
        <f>IF('Non-Salary'!#REF!="","",#REF!&amp;" - "&amp;'Non-Salary'!#REF!)</f>
        <v>#REF!</v>
      </c>
      <c r="AO286" s="386" t="e">
        <f>IF('Non-Salary'!#REF!="","",#REF!&amp;" - "&amp;'Non-Salary'!#REF!)</f>
        <v>#REF!</v>
      </c>
      <c r="AP286" s="386" t="e">
        <f>IF('Non-Salary'!#REF!="","",#REF!&amp;" - "&amp;'Non-Salary'!#REF!)</f>
        <v>#REF!</v>
      </c>
      <c r="AQ286" s="386" t="e">
        <f>IF('Non-Salary'!#REF!="","",#REF!&amp;" - "&amp;'Non-Salary'!#REF!)</f>
        <v>#REF!</v>
      </c>
      <c r="AR286" s="386" t="e">
        <f>IF('Non-Salary'!#REF!="","",#REF!&amp;" - "&amp;'Non-Salary'!#REF!)</f>
        <v>#REF!</v>
      </c>
      <c r="AS286" s="386" t="e">
        <f>IF('Non-Salary'!#REF!="","",#REF!&amp;" - "&amp;'Non-Salary'!#REF!)</f>
        <v>#REF!</v>
      </c>
      <c r="AT286" s="395" t="e">
        <f>IF('Non-Salary'!#REF!="","",#REF!&amp;" - "&amp;'Non-Salary'!#REF!)</f>
        <v>#REF!</v>
      </c>
      <c r="AU286" s="65"/>
      <c r="AV286" s="394" t="e">
        <f>IF('Non-Salary'!#REF!="","",#REF!&amp;" - "&amp;'Non-Salary'!#REF!)</f>
        <v>#REF!</v>
      </c>
      <c r="AW286" s="395" t="e">
        <f>IF('Non-Salary'!#REF!="","",#REF!&amp;" - "&amp;'Non-Salary'!#REF!)</f>
        <v>#REF!</v>
      </c>
    </row>
    <row r="287" spans="1:49" outlineLevel="1">
      <c r="A287" s="228"/>
      <c r="B287" s="19" t="e">
        <f>IF(OR(I287="",I287="HS"),'Non-Salary'!#REF!,Assumptions!#REF!)</f>
        <v>#REF!</v>
      </c>
      <c r="C287" s="19" t="s">
        <v>9</v>
      </c>
      <c r="D287" s="20" t="s">
        <v>10</v>
      </c>
      <c r="E287" s="20"/>
      <c r="F287" s="20" t="s">
        <v>94</v>
      </c>
      <c r="G287" s="300" t="s">
        <v>226</v>
      </c>
      <c r="H287" s="869"/>
      <c r="I287" s="317"/>
      <c r="J287" s="88" t="str">
        <f>CONCATENATE("NURSING ",IF(ISERROR(VLOOKUP(G287,[3]Object!Query_from_cayprod,2,FALSE)),"",VLOOKUP(G287,[3]Object!Query_from_cayprod,2,FALSE)))</f>
        <v>NURSING EMPLOYEE BENEFITS</v>
      </c>
      <c r="K287" s="89"/>
      <c r="L287" s="164"/>
      <c r="M287" s="229"/>
      <c r="N287" s="9"/>
      <c r="O287" s="290"/>
      <c r="P287" s="291"/>
      <c r="Q287" s="291"/>
      <c r="R287" s="291"/>
      <c r="S287" s="291"/>
      <c r="T287" s="398" t="e">
        <f>IF('Non-Salary'!#REF!="","",#REF!&amp;" - "&amp;'Non-Salary'!#REF!)</f>
        <v>#REF!</v>
      </c>
      <c r="U287" s="399" t="e">
        <f>IF('Non-Salary'!#REF!="","",#REF!&amp;" - "&amp;'Non-Salary'!#REF!)</f>
        <v>#REF!</v>
      </c>
      <c r="V287" s="399" t="e">
        <f>IF('Non-Salary'!#REF!="","",#REF!&amp;" - "&amp;'Non-Salary'!#REF!)</f>
        <v>#REF!</v>
      </c>
      <c r="W287" s="386" t="e">
        <f>IF('Non-Salary'!#REF!="","",#REF!&amp;" - "&amp;'Non-Salary'!#REF!)</f>
        <v>#REF!</v>
      </c>
      <c r="X287" s="386" t="e">
        <f>IF('Non-Salary'!#REF!="","",#REF!&amp;" - "&amp;'Non-Salary'!#REF!)</f>
        <v>#REF!</v>
      </c>
      <c r="Y287" s="386" t="e">
        <f>IF('Non-Salary'!#REF!="","",#REF!&amp;" - "&amp;'Non-Salary'!#REF!)</f>
        <v>#REF!</v>
      </c>
      <c r="Z287" s="386" t="e">
        <f>IF('Non-Salary'!#REF!="","",#REF!&amp;" - "&amp;'Non-Salary'!#REF!)</f>
        <v>#REF!</v>
      </c>
      <c r="AA287" s="386" t="e">
        <f>IF('Non-Salary'!#REF!="","",#REF!&amp;" - "&amp;'Non-Salary'!#REF!)</f>
        <v>#REF!</v>
      </c>
      <c r="AB287" s="386" t="e">
        <f>IF('Non-Salary'!#REF!="","",#REF!&amp;" - "&amp;'Non-Salary'!#REF!)</f>
        <v>#REF!</v>
      </c>
      <c r="AC287" s="386" t="e">
        <f>IF('Non-Salary'!#REF!="","",#REF!&amp;" - "&amp;'Non-Salary'!#REF!)</f>
        <v>#REF!</v>
      </c>
      <c r="AD287" s="386" t="e">
        <f>IF('Non-Salary'!#REF!="","",#REF!&amp;" - "&amp;'Non-Salary'!#REF!)</f>
        <v>#REF!</v>
      </c>
      <c r="AE287" s="386" t="e">
        <f>IF('Non-Salary'!#REF!="","",#REF!&amp;" - "&amp;'Non-Salary'!#REF!)</f>
        <v>#REF!</v>
      </c>
      <c r="AF287" s="386" t="e">
        <f>IF('Non-Salary'!#REF!="","",#REF!&amp;" - "&amp;'Non-Salary'!#REF!)</f>
        <v>#REF!</v>
      </c>
      <c r="AG287" s="386" t="e">
        <f>IF('Non-Salary'!#REF!="","",#REF!&amp;" - "&amp;'Non-Salary'!#REF!)</f>
        <v>#REF!</v>
      </c>
      <c r="AH287" s="386" t="e">
        <f>IF('Non-Salary'!#REF!="","",#REF!&amp;" - "&amp;'Non-Salary'!#REF!)</f>
        <v>#REF!</v>
      </c>
      <c r="AI287" s="386" t="e">
        <f>IF('Non-Salary'!#REF!="","",#REF!&amp;" - "&amp;'Non-Salary'!#REF!)</f>
        <v>#REF!</v>
      </c>
      <c r="AJ287" s="386" t="e">
        <f>IF('Non-Salary'!#REF!="","",#REF!&amp;" - "&amp;'Non-Salary'!#REF!)</f>
        <v>#REF!</v>
      </c>
      <c r="AK287" s="386" t="e">
        <f>IF('Non-Salary'!#REF!="","",#REF!&amp;" - "&amp;'Non-Salary'!#REF!)</f>
        <v>#REF!</v>
      </c>
      <c r="AL287" s="386" t="e">
        <f>IF('Non-Salary'!#REF!="","",#REF!&amp;" - "&amp;'Non-Salary'!#REF!)</f>
        <v>#REF!</v>
      </c>
      <c r="AM287" s="386" t="e">
        <f>IF('Non-Salary'!#REF!="","",#REF!&amp;" - "&amp;'Non-Salary'!#REF!)</f>
        <v>#REF!</v>
      </c>
      <c r="AN287" s="386" t="e">
        <f>IF('Non-Salary'!#REF!="","",#REF!&amp;" - "&amp;'Non-Salary'!#REF!)</f>
        <v>#REF!</v>
      </c>
      <c r="AO287" s="386" t="e">
        <f>IF('Non-Salary'!#REF!="","",#REF!&amp;" - "&amp;'Non-Salary'!#REF!)</f>
        <v>#REF!</v>
      </c>
      <c r="AP287" s="386" t="e">
        <f>IF('Non-Salary'!#REF!="","",#REF!&amp;" - "&amp;'Non-Salary'!#REF!)</f>
        <v>#REF!</v>
      </c>
      <c r="AQ287" s="386" t="e">
        <f>IF('Non-Salary'!#REF!="","",#REF!&amp;" - "&amp;'Non-Salary'!#REF!)</f>
        <v>#REF!</v>
      </c>
      <c r="AR287" s="386" t="e">
        <f>IF('Non-Salary'!#REF!="","",#REF!&amp;" - "&amp;'Non-Salary'!#REF!)</f>
        <v>#REF!</v>
      </c>
      <c r="AS287" s="386" t="e">
        <f>IF('Non-Salary'!#REF!="","",#REF!&amp;" - "&amp;'Non-Salary'!#REF!)</f>
        <v>#REF!</v>
      </c>
      <c r="AT287" s="400" t="e">
        <f>IF('Non-Salary'!#REF!="","",#REF!&amp;" - "&amp;'Non-Salary'!#REF!)</f>
        <v>#REF!</v>
      </c>
      <c r="AU287" s="65"/>
      <c r="AV287" s="394" t="e">
        <f>IF('Non-Salary'!#REF!="","",#REF!&amp;" - "&amp;'Non-Salary'!#REF!)</f>
        <v>#REF!</v>
      </c>
      <c r="AW287" s="400" t="e">
        <f>IF('Non-Salary'!#REF!="","",#REF!&amp;" - "&amp;'Non-Salary'!#REF!)</f>
        <v>#REF!</v>
      </c>
    </row>
    <row r="288" spans="1:49" outlineLevel="1">
      <c r="A288" s="228"/>
      <c r="B288" s="19" t="e">
        <f>IF(OR(I288="",I288="HS"),'Non-Salary'!#REF!,Assumptions!#REF!)</f>
        <v>#REF!</v>
      </c>
      <c r="C288" s="19" t="s">
        <v>9</v>
      </c>
      <c r="D288" s="20" t="s">
        <v>99</v>
      </c>
      <c r="E288" s="20"/>
      <c r="F288" s="20" t="s">
        <v>41</v>
      </c>
      <c r="G288" s="56" t="s">
        <v>40</v>
      </c>
      <c r="H288" s="869"/>
      <c r="I288" s="317"/>
      <c r="J288" s="88" t="str">
        <f>CONCATENATE("PSYCHOLOGIST ",IF(ISERROR(VLOOKUP(G288,[3]Object!Query_from_cayprod,2,FALSE)),"",VLOOKUP(G288,[3]Object!Query_from_cayprod,2,FALSE)))</f>
        <v>PSYCHOLOGIST TRAVEL AND REGISTRATION</v>
      </c>
      <c r="K288" s="89"/>
      <c r="L288" s="164"/>
      <c r="M288" s="229"/>
      <c r="N288" s="9"/>
      <c r="O288" s="290"/>
      <c r="P288" s="291"/>
      <c r="Q288" s="291"/>
      <c r="R288" s="291"/>
      <c r="S288" s="291"/>
      <c r="T288" s="384" t="e">
        <f>IF('Non-Salary'!#REF!="","",#REF!&amp;" - "&amp;'Non-Salary'!#REF!)</f>
        <v>#REF!</v>
      </c>
      <c r="U288" s="385" t="e">
        <f>IF('Non-Salary'!#REF!="","",#REF!&amp;" - "&amp;'Non-Salary'!#REF!)</f>
        <v>#REF!</v>
      </c>
      <c r="V288" s="385" t="e">
        <f>IF('Non-Salary'!#REF!="","",#REF!&amp;" - "&amp;'Non-Salary'!#REF!)</f>
        <v>#REF!</v>
      </c>
      <c r="W288" s="386" t="e">
        <f>IF('Non-Salary'!#REF!="","",#REF!&amp;" - "&amp;'Non-Salary'!#REF!)</f>
        <v>#REF!</v>
      </c>
      <c r="X288" s="386" t="e">
        <f>IF('Non-Salary'!#REF!="","",#REF!&amp;" - "&amp;'Non-Salary'!#REF!)</f>
        <v>#REF!</v>
      </c>
      <c r="Y288" s="386" t="e">
        <f>IF('Non-Salary'!#REF!="","",#REF!&amp;" - "&amp;'Non-Salary'!#REF!)</f>
        <v>#REF!</v>
      </c>
      <c r="Z288" s="386" t="e">
        <f>IF('Non-Salary'!#REF!="","",#REF!&amp;" - "&amp;'Non-Salary'!#REF!)</f>
        <v>#REF!</v>
      </c>
      <c r="AA288" s="386" t="e">
        <f>IF('Non-Salary'!#REF!="","",#REF!&amp;" - "&amp;'Non-Salary'!#REF!)</f>
        <v>#REF!</v>
      </c>
      <c r="AB288" s="386" t="e">
        <f>IF('Non-Salary'!#REF!="","",#REF!&amp;" - "&amp;'Non-Salary'!#REF!)</f>
        <v>#REF!</v>
      </c>
      <c r="AC288" s="386" t="e">
        <f>IF('Non-Salary'!#REF!="","",#REF!&amp;" - "&amp;'Non-Salary'!#REF!)</f>
        <v>#REF!</v>
      </c>
      <c r="AD288" s="386" t="e">
        <f>IF('Non-Salary'!#REF!="","",#REF!&amp;" - "&amp;'Non-Salary'!#REF!)</f>
        <v>#REF!</v>
      </c>
      <c r="AE288" s="386" t="e">
        <f>IF('Non-Salary'!#REF!="","",#REF!&amp;" - "&amp;'Non-Salary'!#REF!)</f>
        <v>#REF!</v>
      </c>
      <c r="AF288" s="386" t="e">
        <f>IF('Non-Salary'!#REF!="","",#REF!&amp;" - "&amp;'Non-Salary'!#REF!)</f>
        <v>#REF!</v>
      </c>
      <c r="AG288" s="386" t="e">
        <f>IF('Non-Salary'!#REF!="","",#REF!&amp;" - "&amp;'Non-Salary'!#REF!)</f>
        <v>#REF!</v>
      </c>
      <c r="AH288" s="386" t="e">
        <f>IF('Non-Salary'!#REF!="","",#REF!&amp;" - "&amp;'Non-Salary'!#REF!)</f>
        <v>#REF!</v>
      </c>
      <c r="AI288" s="386" t="e">
        <f>IF('Non-Salary'!#REF!="","",#REF!&amp;" - "&amp;'Non-Salary'!#REF!)</f>
        <v>#REF!</v>
      </c>
      <c r="AJ288" s="386" t="e">
        <f>IF('Non-Salary'!#REF!="","",#REF!&amp;" - "&amp;'Non-Salary'!#REF!)</f>
        <v>#REF!</v>
      </c>
      <c r="AK288" s="386" t="e">
        <f>IF('Non-Salary'!#REF!="","",#REF!&amp;" - "&amp;'Non-Salary'!#REF!)</f>
        <v>#REF!</v>
      </c>
      <c r="AL288" s="386" t="e">
        <f>IF('Non-Salary'!#REF!="","",#REF!&amp;" - "&amp;'Non-Salary'!#REF!)</f>
        <v>#REF!</v>
      </c>
      <c r="AM288" s="386" t="e">
        <f>IF('Non-Salary'!#REF!="","",#REF!&amp;" - "&amp;'Non-Salary'!#REF!)</f>
        <v>#REF!</v>
      </c>
      <c r="AN288" s="386" t="e">
        <f>IF('Non-Salary'!#REF!="","",#REF!&amp;" - "&amp;'Non-Salary'!#REF!)</f>
        <v>#REF!</v>
      </c>
      <c r="AO288" s="386" t="e">
        <f>IF('Non-Salary'!#REF!="","",#REF!&amp;" - "&amp;'Non-Salary'!#REF!)</f>
        <v>#REF!</v>
      </c>
      <c r="AP288" s="386" t="e">
        <f>IF('Non-Salary'!#REF!="","",#REF!&amp;" - "&amp;'Non-Salary'!#REF!)</f>
        <v>#REF!</v>
      </c>
      <c r="AQ288" s="386" t="e">
        <f>IF('Non-Salary'!#REF!="","",#REF!&amp;" - "&amp;'Non-Salary'!#REF!)</f>
        <v>#REF!</v>
      </c>
      <c r="AR288" s="386" t="e">
        <f>IF('Non-Salary'!#REF!="","",#REF!&amp;" - "&amp;'Non-Salary'!#REF!)</f>
        <v>#REF!</v>
      </c>
      <c r="AS288" s="386" t="e">
        <f>IF('Non-Salary'!#REF!="","",#REF!&amp;" - "&amp;'Non-Salary'!#REF!)</f>
        <v>#REF!</v>
      </c>
      <c r="AT288" s="395" t="e">
        <f>IF('Non-Salary'!#REF!="","",#REF!&amp;" - "&amp;'Non-Salary'!#REF!)</f>
        <v>#REF!</v>
      </c>
      <c r="AU288" s="65"/>
      <c r="AV288" s="394" t="e">
        <f>IF('Non-Salary'!#REF!="","",#REF!&amp;" - "&amp;'Non-Salary'!#REF!)</f>
        <v>#REF!</v>
      </c>
      <c r="AW288" s="395" t="e">
        <f>IF('Non-Salary'!#REF!="","",#REF!&amp;" - "&amp;'Non-Salary'!#REF!)</f>
        <v>#REF!</v>
      </c>
    </row>
    <row r="289" spans="1:51" outlineLevel="1">
      <c r="A289" s="228"/>
      <c r="B289" s="19" t="e">
        <f>IF(OR(I289="",I289="HS"),'Non-Salary'!#REF!,Assumptions!#REF!)</f>
        <v>#REF!</v>
      </c>
      <c r="C289" s="19" t="s">
        <v>9</v>
      </c>
      <c r="D289" s="20" t="s">
        <v>99</v>
      </c>
      <c r="E289" s="20"/>
      <c r="F289" s="20" t="s">
        <v>41</v>
      </c>
      <c r="G289" s="56" t="s">
        <v>42</v>
      </c>
      <c r="H289" s="869"/>
      <c r="I289" s="317"/>
      <c r="J289" s="88" t="str">
        <f>CONCATENATE("PSYCHOLOGIST ",IF(ISERROR(VLOOKUP(G289,[3]Object!Query_from_cayprod,2,FALSE)),"",VLOOKUP(G289,[3]Object!Query_from_cayprod,2,FALSE)))</f>
        <v>PSYCHOLOGIST GENERAL SUPPLIES</v>
      </c>
      <c r="K289" s="89"/>
      <c r="L289" s="164"/>
      <c r="M289" s="229"/>
      <c r="N289" s="9"/>
      <c r="O289" s="290"/>
      <c r="P289" s="291"/>
      <c r="Q289" s="291"/>
      <c r="R289" s="291"/>
      <c r="S289" s="291"/>
      <c r="T289" s="384" t="e">
        <f>IF('Non-Salary'!#REF!="","",#REF!&amp;" - "&amp;'Non-Salary'!#REF!)</f>
        <v>#REF!</v>
      </c>
      <c r="U289" s="385" t="e">
        <f>IF('Non-Salary'!#REF!="","",#REF!&amp;" - "&amp;'Non-Salary'!#REF!)</f>
        <v>#REF!</v>
      </c>
      <c r="V289" s="385" t="e">
        <f>IF('Non-Salary'!#REF!="","",#REF!&amp;" - "&amp;'Non-Salary'!#REF!)</f>
        <v>#REF!</v>
      </c>
      <c r="W289" s="386" t="e">
        <f>IF('Non-Salary'!#REF!="","",#REF!&amp;" - "&amp;'Non-Salary'!#REF!)</f>
        <v>#REF!</v>
      </c>
      <c r="X289" s="386" t="e">
        <f>IF('Non-Salary'!#REF!="","",#REF!&amp;" - "&amp;'Non-Salary'!#REF!)</f>
        <v>#REF!</v>
      </c>
      <c r="Y289" s="386" t="e">
        <f>IF('Non-Salary'!#REF!="","",#REF!&amp;" - "&amp;'Non-Salary'!#REF!)</f>
        <v>#REF!</v>
      </c>
      <c r="Z289" s="386" t="e">
        <f>IF('Non-Salary'!#REF!="","",#REF!&amp;" - "&amp;'Non-Salary'!#REF!)</f>
        <v>#REF!</v>
      </c>
      <c r="AA289" s="386" t="e">
        <f>IF('Non-Salary'!#REF!="","",#REF!&amp;" - "&amp;'Non-Salary'!#REF!)</f>
        <v>#REF!</v>
      </c>
      <c r="AB289" s="386" t="e">
        <f>IF('Non-Salary'!#REF!="","",#REF!&amp;" - "&amp;'Non-Salary'!#REF!)</f>
        <v>#REF!</v>
      </c>
      <c r="AC289" s="386" t="e">
        <f>IF('Non-Salary'!#REF!="","",#REF!&amp;" - "&amp;'Non-Salary'!#REF!)</f>
        <v>#REF!</v>
      </c>
      <c r="AD289" s="386" t="e">
        <f>IF('Non-Salary'!#REF!="","",#REF!&amp;" - "&amp;'Non-Salary'!#REF!)</f>
        <v>#REF!</v>
      </c>
      <c r="AE289" s="386" t="e">
        <f>IF('Non-Salary'!#REF!="","",#REF!&amp;" - "&amp;'Non-Salary'!#REF!)</f>
        <v>#REF!</v>
      </c>
      <c r="AF289" s="386" t="e">
        <f>IF('Non-Salary'!#REF!="","",#REF!&amp;" - "&amp;'Non-Salary'!#REF!)</f>
        <v>#REF!</v>
      </c>
      <c r="AG289" s="386" t="e">
        <f>IF('Non-Salary'!#REF!="","",#REF!&amp;" - "&amp;'Non-Salary'!#REF!)</f>
        <v>#REF!</v>
      </c>
      <c r="AH289" s="386" t="e">
        <f>IF('Non-Salary'!#REF!="","",#REF!&amp;" - "&amp;'Non-Salary'!#REF!)</f>
        <v>#REF!</v>
      </c>
      <c r="AI289" s="386" t="e">
        <f>IF('Non-Salary'!#REF!="","",#REF!&amp;" - "&amp;'Non-Salary'!#REF!)</f>
        <v>#REF!</v>
      </c>
      <c r="AJ289" s="386" t="e">
        <f>IF('Non-Salary'!#REF!="","",#REF!&amp;" - "&amp;'Non-Salary'!#REF!)</f>
        <v>#REF!</v>
      </c>
      <c r="AK289" s="386" t="e">
        <f>IF('Non-Salary'!#REF!="","",#REF!&amp;" - "&amp;'Non-Salary'!#REF!)</f>
        <v>#REF!</v>
      </c>
      <c r="AL289" s="386" t="e">
        <f>IF('Non-Salary'!#REF!="","",#REF!&amp;" - "&amp;'Non-Salary'!#REF!)</f>
        <v>#REF!</v>
      </c>
      <c r="AM289" s="386" t="e">
        <f>IF('Non-Salary'!#REF!="","",#REF!&amp;" - "&amp;'Non-Salary'!#REF!)</f>
        <v>#REF!</v>
      </c>
      <c r="AN289" s="386" t="e">
        <f>IF('Non-Salary'!#REF!="","",#REF!&amp;" - "&amp;'Non-Salary'!#REF!)</f>
        <v>#REF!</v>
      </c>
      <c r="AO289" s="386" t="e">
        <f>IF('Non-Salary'!#REF!="","",#REF!&amp;" - "&amp;'Non-Salary'!#REF!)</f>
        <v>#REF!</v>
      </c>
      <c r="AP289" s="386" t="e">
        <f>IF('Non-Salary'!#REF!="","",#REF!&amp;" - "&amp;'Non-Salary'!#REF!)</f>
        <v>#REF!</v>
      </c>
      <c r="AQ289" s="386" t="e">
        <f>IF('Non-Salary'!#REF!="","",#REF!&amp;" - "&amp;'Non-Salary'!#REF!)</f>
        <v>#REF!</v>
      </c>
      <c r="AR289" s="386" t="e">
        <f>IF('Non-Salary'!#REF!="","",#REF!&amp;" - "&amp;'Non-Salary'!#REF!)</f>
        <v>#REF!</v>
      </c>
      <c r="AS289" s="386" t="e">
        <f>IF('Non-Salary'!#REF!="","",#REF!&amp;" - "&amp;'Non-Salary'!#REF!)</f>
        <v>#REF!</v>
      </c>
      <c r="AT289" s="395" t="e">
        <f>IF('Non-Salary'!#REF!="","",#REF!&amp;" - "&amp;'Non-Salary'!#REF!)</f>
        <v>#REF!</v>
      </c>
      <c r="AU289" s="65"/>
      <c r="AV289" s="394" t="e">
        <f>IF('Non-Salary'!#REF!="","",#REF!&amp;" - "&amp;'Non-Salary'!#REF!)</f>
        <v>#REF!</v>
      </c>
      <c r="AW289" s="395" t="e">
        <f>IF('Non-Salary'!#REF!="","",#REF!&amp;" - "&amp;'Non-Salary'!#REF!)</f>
        <v>#REF!</v>
      </c>
    </row>
    <row r="290" spans="1:51" outlineLevel="1">
      <c r="A290" s="228"/>
      <c r="B290" s="19" t="e">
        <f>IF(OR(I290="",I290="HS"),'Non-Salary'!#REF!,Assumptions!#REF!)</f>
        <v>#REF!</v>
      </c>
      <c r="C290" s="19" t="s">
        <v>9</v>
      </c>
      <c r="D290" s="20" t="s">
        <v>99</v>
      </c>
      <c r="E290" s="20"/>
      <c r="F290" s="20" t="s">
        <v>41</v>
      </c>
      <c r="G290" s="56" t="s">
        <v>120</v>
      </c>
      <c r="H290" s="869"/>
      <c r="I290" s="317"/>
      <c r="J290" s="88" t="str">
        <f>CONCATENATE("PSYCHOLOGIST ",IF(ISERROR(VLOOKUP(G290,[3]Object!Query_from_cayprod,2,FALSE)),"",VLOOKUP(G290,[3]Object!Query_from_cayprod,2,FALSE)))</f>
        <v>PSYCHOLOGIST TESTS</v>
      </c>
      <c r="K290" s="89"/>
      <c r="L290" s="164"/>
      <c r="M290" s="229"/>
      <c r="N290" s="9"/>
      <c r="O290" s="290"/>
      <c r="P290" s="291"/>
      <c r="Q290" s="291"/>
      <c r="R290" s="291"/>
      <c r="S290" s="291"/>
      <c r="T290" s="384" t="e">
        <f>IF('Non-Salary'!#REF!="","",#REF!&amp;" - "&amp;'Non-Salary'!#REF!)</f>
        <v>#REF!</v>
      </c>
      <c r="U290" s="385" t="e">
        <f>IF('Non-Salary'!#REF!="","",#REF!&amp;" - "&amp;'Non-Salary'!#REF!)</f>
        <v>#REF!</v>
      </c>
      <c r="V290" s="385" t="e">
        <f>IF('Non-Salary'!#REF!="","",#REF!&amp;" - "&amp;'Non-Salary'!#REF!)</f>
        <v>#REF!</v>
      </c>
      <c r="W290" s="386" t="e">
        <f>IF('Non-Salary'!#REF!="","",#REF!&amp;" - "&amp;'Non-Salary'!#REF!)</f>
        <v>#REF!</v>
      </c>
      <c r="X290" s="386" t="e">
        <f>IF('Non-Salary'!#REF!="","",#REF!&amp;" - "&amp;'Non-Salary'!#REF!)</f>
        <v>#REF!</v>
      </c>
      <c r="Y290" s="386" t="e">
        <f>IF('Non-Salary'!#REF!="","",#REF!&amp;" - "&amp;'Non-Salary'!#REF!)</f>
        <v>#REF!</v>
      </c>
      <c r="Z290" s="386" t="e">
        <f>IF('Non-Salary'!#REF!="","",#REF!&amp;" - "&amp;'Non-Salary'!#REF!)</f>
        <v>#REF!</v>
      </c>
      <c r="AA290" s="386" t="e">
        <f>IF('Non-Salary'!#REF!="","",#REF!&amp;" - "&amp;'Non-Salary'!#REF!)</f>
        <v>#REF!</v>
      </c>
      <c r="AB290" s="386" t="e">
        <f>IF('Non-Salary'!#REF!="","",#REF!&amp;" - "&amp;'Non-Salary'!#REF!)</f>
        <v>#REF!</v>
      </c>
      <c r="AC290" s="386" t="e">
        <f>IF('Non-Salary'!#REF!="","",#REF!&amp;" - "&amp;'Non-Salary'!#REF!)</f>
        <v>#REF!</v>
      </c>
      <c r="AD290" s="386" t="e">
        <f>IF('Non-Salary'!#REF!="","",#REF!&amp;" - "&amp;'Non-Salary'!#REF!)</f>
        <v>#REF!</v>
      </c>
      <c r="AE290" s="386" t="e">
        <f>IF('Non-Salary'!#REF!="","",#REF!&amp;" - "&amp;'Non-Salary'!#REF!)</f>
        <v>#REF!</v>
      </c>
      <c r="AF290" s="386" t="e">
        <f>IF('Non-Salary'!#REF!="","",#REF!&amp;" - "&amp;'Non-Salary'!#REF!)</f>
        <v>#REF!</v>
      </c>
      <c r="AG290" s="386" t="e">
        <f>IF('Non-Salary'!#REF!="","",#REF!&amp;" - "&amp;'Non-Salary'!#REF!)</f>
        <v>#REF!</v>
      </c>
      <c r="AH290" s="386" t="e">
        <f>IF('Non-Salary'!#REF!="","",#REF!&amp;" - "&amp;'Non-Salary'!#REF!)</f>
        <v>#REF!</v>
      </c>
      <c r="AI290" s="386" t="e">
        <f>IF('Non-Salary'!#REF!="","",#REF!&amp;" - "&amp;'Non-Salary'!#REF!)</f>
        <v>#REF!</v>
      </c>
      <c r="AJ290" s="386" t="e">
        <f>IF('Non-Salary'!#REF!="","",#REF!&amp;" - "&amp;'Non-Salary'!#REF!)</f>
        <v>#REF!</v>
      </c>
      <c r="AK290" s="386" t="e">
        <f>IF('Non-Salary'!#REF!="","",#REF!&amp;" - "&amp;'Non-Salary'!#REF!)</f>
        <v>#REF!</v>
      </c>
      <c r="AL290" s="386" t="e">
        <f>IF('Non-Salary'!#REF!="","",#REF!&amp;" - "&amp;'Non-Salary'!#REF!)</f>
        <v>#REF!</v>
      </c>
      <c r="AM290" s="386" t="e">
        <f>IF('Non-Salary'!#REF!="","",#REF!&amp;" - "&amp;'Non-Salary'!#REF!)</f>
        <v>#REF!</v>
      </c>
      <c r="AN290" s="386" t="e">
        <f>IF('Non-Salary'!#REF!="","",#REF!&amp;" - "&amp;'Non-Salary'!#REF!)</f>
        <v>#REF!</v>
      </c>
      <c r="AO290" s="386" t="e">
        <f>IF('Non-Salary'!#REF!="","",#REF!&amp;" - "&amp;'Non-Salary'!#REF!)</f>
        <v>#REF!</v>
      </c>
      <c r="AP290" s="386" t="e">
        <f>IF('Non-Salary'!#REF!="","",#REF!&amp;" - "&amp;'Non-Salary'!#REF!)</f>
        <v>#REF!</v>
      </c>
      <c r="AQ290" s="386" t="e">
        <f>IF('Non-Salary'!#REF!="","",#REF!&amp;" - "&amp;'Non-Salary'!#REF!)</f>
        <v>#REF!</v>
      </c>
      <c r="AR290" s="386" t="e">
        <f>IF('Non-Salary'!#REF!="","",#REF!&amp;" - "&amp;'Non-Salary'!#REF!)</f>
        <v>#REF!</v>
      </c>
      <c r="AS290" s="386" t="e">
        <f>IF('Non-Salary'!#REF!="","",#REF!&amp;" - "&amp;'Non-Salary'!#REF!)</f>
        <v>#REF!</v>
      </c>
      <c r="AT290" s="395" t="e">
        <f>IF('Non-Salary'!#REF!="","",#REF!&amp;" - "&amp;'Non-Salary'!#REF!)</f>
        <v>#REF!</v>
      </c>
      <c r="AU290" s="65"/>
      <c r="AV290" s="394" t="e">
        <f>IF('Non-Salary'!#REF!="","",#REF!&amp;" - "&amp;'Non-Salary'!#REF!)</f>
        <v>#REF!</v>
      </c>
      <c r="AW290" s="395" t="e">
        <f>IF('Non-Salary'!#REF!="","",#REF!&amp;" - "&amp;'Non-Salary'!#REF!)</f>
        <v>#REF!</v>
      </c>
    </row>
    <row r="291" spans="1:51" outlineLevel="1">
      <c r="A291" s="228"/>
      <c r="B291" s="19" t="e">
        <f>IF(OR(I291="",I291="HS"),'Non-Salary'!#REF!,Assumptions!#REF!)</f>
        <v>#REF!</v>
      </c>
      <c r="C291" s="19" t="s">
        <v>9</v>
      </c>
      <c r="D291" s="20" t="s">
        <v>99</v>
      </c>
      <c r="E291" s="20"/>
      <c r="F291" s="20" t="s">
        <v>41</v>
      </c>
      <c r="G291" s="56" t="s">
        <v>45</v>
      </c>
      <c r="H291" s="869"/>
      <c r="I291" s="317"/>
      <c r="J291" s="88" t="str">
        <f>CONCATENATE("PSYCHOLOGIST ",IF(ISERROR(VLOOKUP(G291,[3]Object!Query_from_cayprod,2,FALSE)),"",VLOOKUP(G291,[3]Object!Query_from_cayprod,2,FALSE)))</f>
        <v>PSYCHOLOGIST BOOKS AND PERIODICALS</v>
      </c>
      <c r="K291" s="89"/>
      <c r="L291" s="164"/>
      <c r="M291" s="229"/>
      <c r="N291" s="9"/>
      <c r="O291" s="290"/>
      <c r="P291" s="291"/>
      <c r="Q291" s="291"/>
      <c r="R291" s="291"/>
      <c r="S291" s="291"/>
      <c r="T291" s="384" t="e">
        <f>IF('Non-Salary'!#REF!="","",#REF!&amp;" - "&amp;'Non-Salary'!#REF!)</f>
        <v>#REF!</v>
      </c>
      <c r="U291" s="385" t="e">
        <f>IF('Non-Salary'!#REF!="","",#REF!&amp;" - "&amp;'Non-Salary'!#REF!)</f>
        <v>#REF!</v>
      </c>
      <c r="V291" s="385" t="e">
        <f>IF('Non-Salary'!#REF!="","",#REF!&amp;" - "&amp;'Non-Salary'!#REF!)</f>
        <v>#REF!</v>
      </c>
      <c r="W291" s="386" t="e">
        <f>IF('Non-Salary'!#REF!="","",#REF!&amp;" - "&amp;'Non-Salary'!#REF!)</f>
        <v>#REF!</v>
      </c>
      <c r="X291" s="386" t="e">
        <f>IF('Non-Salary'!#REF!="","",#REF!&amp;" - "&amp;'Non-Salary'!#REF!)</f>
        <v>#REF!</v>
      </c>
      <c r="Y291" s="386" t="e">
        <f>IF('Non-Salary'!#REF!="","",#REF!&amp;" - "&amp;'Non-Salary'!#REF!)</f>
        <v>#REF!</v>
      </c>
      <c r="Z291" s="386" t="e">
        <f>IF('Non-Salary'!#REF!="","",#REF!&amp;" - "&amp;'Non-Salary'!#REF!)</f>
        <v>#REF!</v>
      </c>
      <c r="AA291" s="386" t="e">
        <f>IF('Non-Salary'!#REF!="","",#REF!&amp;" - "&amp;'Non-Salary'!#REF!)</f>
        <v>#REF!</v>
      </c>
      <c r="AB291" s="386" t="e">
        <f>IF('Non-Salary'!#REF!="","",#REF!&amp;" - "&amp;'Non-Salary'!#REF!)</f>
        <v>#REF!</v>
      </c>
      <c r="AC291" s="386" t="e">
        <f>IF('Non-Salary'!#REF!="","",#REF!&amp;" - "&amp;'Non-Salary'!#REF!)</f>
        <v>#REF!</v>
      </c>
      <c r="AD291" s="386" t="e">
        <f>IF('Non-Salary'!#REF!="","",#REF!&amp;" - "&amp;'Non-Salary'!#REF!)</f>
        <v>#REF!</v>
      </c>
      <c r="AE291" s="386" t="e">
        <f>IF('Non-Salary'!#REF!="","",#REF!&amp;" - "&amp;'Non-Salary'!#REF!)</f>
        <v>#REF!</v>
      </c>
      <c r="AF291" s="386" t="e">
        <f>IF('Non-Salary'!#REF!="","",#REF!&amp;" - "&amp;'Non-Salary'!#REF!)</f>
        <v>#REF!</v>
      </c>
      <c r="AG291" s="386" t="e">
        <f>IF('Non-Salary'!#REF!="","",#REF!&amp;" - "&amp;'Non-Salary'!#REF!)</f>
        <v>#REF!</v>
      </c>
      <c r="AH291" s="386" t="e">
        <f>IF('Non-Salary'!#REF!="","",#REF!&amp;" - "&amp;'Non-Salary'!#REF!)</f>
        <v>#REF!</v>
      </c>
      <c r="AI291" s="386" t="e">
        <f>IF('Non-Salary'!#REF!="","",#REF!&amp;" - "&amp;'Non-Salary'!#REF!)</f>
        <v>#REF!</v>
      </c>
      <c r="AJ291" s="386" t="e">
        <f>IF('Non-Salary'!#REF!="","",#REF!&amp;" - "&amp;'Non-Salary'!#REF!)</f>
        <v>#REF!</v>
      </c>
      <c r="AK291" s="386" t="e">
        <f>IF('Non-Salary'!#REF!="","",#REF!&amp;" - "&amp;'Non-Salary'!#REF!)</f>
        <v>#REF!</v>
      </c>
      <c r="AL291" s="386" t="e">
        <f>IF('Non-Salary'!#REF!="","",#REF!&amp;" - "&amp;'Non-Salary'!#REF!)</f>
        <v>#REF!</v>
      </c>
      <c r="AM291" s="386" t="e">
        <f>IF('Non-Salary'!#REF!="","",#REF!&amp;" - "&amp;'Non-Salary'!#REF!)</f>
        <v>#REF!</v>
      </c>
      <c r="AN291" s="386" t="e">
        <f>IF('Non-Salary'!#REF!="","",#REF!&amp;" - "&amp;'Non-Salary'!#REF!)</f>
        <v>#REF!</v>
      </c>
      <c r="AO291" s="386" t="e">
        <f>IF('Non-Salary'!#REF!="","",#REF!&amp;" - "&amp;'Non-Salary'!#REF!)</f>
        <v>#REF!</v>
      </c>
      <c r="AP291" s="386" t="e">
        <f>IF('Non-Salary'!#REF!="","",#REF!&amp;" - "&amp;'Non-Salary'!#REF!)</f>
        <v>#REF!</v>
      </c>
      <c r="AQ291" s="386" t="e">
        <f>IF('Non-Salary'!#REF!="","",#REF!&amp;" - "&amp;'Non-Salary'!#REF!)</f>
        <v>#REF!</v>
      </c>
      <c r="AR291" s="386" t="e">
        <f>IF('Non-Salary'!#REF!="","",#REF!&amp;" - "&amp;'Non-Salary'!#REF!)</f>
        <v>#REF!</v>
      </c>
      <c r="AS291" s="386" t="e">
        <f>IF('Non-Salary'!#REF!="","",#REF!&amp;" - "&amp;'Non-Salary'!#REF!)</f>
        <v>#REF!</v>
      </c>
      <c r="AT291" s="395" t="e">
        <f>IF('Non-Salary'!#REF!="","",#REF!&amp;" - "&amp;'Non-Salary'!#REF!)</f>
        <v>#REF!</v>
      </c>
      <c r="AU291" s="65"/>
      <c r="AV291" s="394" t="e">
        <f>IF('Non-Salary'!#REF!="","",#REF!&amp;" - "&amp;'Non-Salary'!#REF!)</f>
        <v>#REF!</v>
      </c>
      <c r="AW291" s="395" t="e">
        <f>IF('Non-Salary'!#REF!="","",#REF!&amp;" - "&amp;'Non-Salary'!#REF!)</f>
        <v>#REF!</v>
      </c>
    </row>
    <row r="292" spans="1:51" ht="13.5" outlineLevel="1" thickBot="1">
      <c r="A292" s="228"/>
      <c r="B292" s="19" t="e">
        <f>IF(OR(I292="",I292="HS"),'Non-Salary'!#REF!,Assumptions!#REF!)</f>
        <v>#REF!</v>
      </c>
      <c r="C292" s="19" t="s">
        <v>9</v>
      </c>
      <c r="D292" s="20" t="s">
        <v>99</v>
      </c>
      <c r="E292" s="20"/>
      <c r="F292" s="20" t="s">
        <v>94</v>
      </c>
      <c r="G292" s="56" t="s">
        <v>27</v>
      </c>
      <c r="H292" s="869"/>
      <c r="I292" s="322"/>
      <c r="J292" s="88" t="str">
        <f>CONCATENATE("PSYCHOLOGIST ",IF(ISERROR(VLOOKUP(G292,[3]Object!Query_from_cayprod,2,FALSE)),"",VLOOKUP(G292,[3]Object!Query_from_cayprod,2,FALSE)))</f>
        <v>PSYCHOLOGIST SALARIES OF PART TIME EMPLOYEE</v>
      </c>
      <c r="K292" s="89"/>
      <c r="L292" s="164"/>
      <c r="M292" s="237"/>
      <c r="N292" s="9"/>
      <c r="O292" s="290"/>
      <c r="P292" s="291"/>
      <c r="Q292" s="291"/>
      <c r="R292" s="291"/>
      <c r="S292" s="291"/>
      <c r="T292" s="384" t="e">
        <f>IF('Non-Salary'!#REF!="","",#REF!&amp;" - "&amp;'Non-Salary'!#REF!)</f>
        <v>#REF!</v>
      </c>
      <c r="U292" s="385" t="e">
        <f>IF('Non-Salary'!#REF!="","",#REF!&amp;" - "&amp;'Non-Salary'!#REF!)</f>
        <v>#REF!</v>
      </c>
      <c r="V292" s="385" t="e">
        <f>IF('Non-Salary'!#REF!="","",#REF!&amp;" - "&amp;'Non-Salary'!#REF!)</f>
        <v>#REF!</v>
      </c>
      <c r="W292" s="386" t="e">
        <f>IF('Non-Salary'!#REF!="","",#REF!&amp;" - "&amp;'Non-Salary'!#REF!)</f>
        <v>#REF!</v>
      </c>
      <c r="X292" s="386" t="e">
        <f>IF('Non-Salary'!#REF!="","",#REF!&amp;" - "&amp;'Non-Salary'!#REF!)</f>
        <v>#REF!</v>
      </c>
      <c r="Y292" s="386" t="e">
        <f>IF('Non-Salary'!#REF!="","",#REF!&amp;" - "&amp;'Non-Salary'!#REF!)</f>
        <v>#REF!</v>
      </c>
      <c r="Z292" s="386" t="e">
        <f>IF('Non-Salary'!#REF!="","",#REF!&amp;" - "&amp;'Non-Salary'!#REF!)</f>
        <v>#REF!</v>
      </c>
      <c r="AA292" s="386" t="e">
        <f>IF('Non-Salary'!#REF!="","",#REF!&amp;" - "&amp;'Non-Salary'!#REF!)</f>
        <v>#REF!</v>
      </c>
      <c r="AB292" s="386" t="e">
        <f>IF('Non-Salary'!#REF!="","",#REF!&amp;" - "&amp;'Non-Salary'!#REF!)</f>
        <v>#REF!</v>
      </c>
      <c r="AC292" s="386" t="e">
        <f>IF('Non-Salary'!#REF!="","",#REF!&amp;" - "&amp;'Non-Salary'!#REF!)</f>
        <v>#REF!</v>
      </c>
      <c r="AD292" s="386" t="e">
        <f>IF('Non-Salary'!#REF!="","",#REF!&amp;" - "&amp;'Non-Salary'!#REF!)</f>
        <v>#REF!</v>
      </c>
      <c r="AE292" s="386" t="e">
        <f>IF('Non-Salary'!#REF!="","",#REF!&amp;" - "&amp;'Non-Salary'!#REF!)</f>
        <v>#REF!</v>
      </c>
      <c r="AF292" s="386" t="e">
        <f>IF('Non-Salary'!#REF!="","",#REF!&amp;" - "&amp;'Non-Salary'!#REF!)</f>
        <v>#REF!</v>
      </c>
      <c r="AG292" s="386" t="e">
        <f>IF('Non-Salary'!#REF!="","",#REF!&amp;" - "&amp;'Non-Salary'!#REF!)</f>
        <v>#REF!</v>
      </c>
      <c r="AH292" s="386" t="e">
        <f>IF('Non-Salary'!#REF!="","",#REF!&amp;" - "&amp;'Non-Salary'!#REF!)</f>
        <v>#REF!</v>
      </c>
      <c r="AI292" s="386" t="e">
        <f>IF('Non-Salary'!#REF!="","",#REF!&amp;" - "&amp;'Non-Salary'!#REF!)</f>
        <v>#REF!</v>
      </c>
      <c r="AJ292" s="386" t="e">
        <f>IF('Non-Salary'!#REF!="","",#REF!&amp;" - "&amp;'Non-Salary'!#REF!)</f>
        <v>#REF!</v>
      </c>
      <c r="AK292" s="386" t="e">
        <f>IF('Non-Salary'!#REF!="","",#REF!&amp;" - "&amp;'Non-Salary'!#REF!)</f>
        <v>#REF!</v>
      </c>
      <c r="AL292" s="386" t="e">
        <f>IF('Non-Salary'!#REF!="","",#REF!&amp;" - "&amp;'Non-Salary'!#REF!)</f>
        <v>#REF!</v>
      </c>
      <c r="AM292" s="386" t="e">
        <f>IF('Non-Salary'!#REF!="","",#REF!&amp;" - "&amp;'Non-Salary'!#REF!)</f>
        <v>#REF!</v>
      </c>
      <c r="AN292" s="386" t="e">
        <f>IF('Non-Salary'!#REF!="","",#REF!&amp;" - "&amp;'Non-Salary'!#REF!)</f>
        <v>#REF!</v>
      </c>
      <c r="AO292" s="386" t="e">
        <f>IF('Non-Salary'!#REF!="","",#REF!&amp;" - "&amp;'Non-Salary'!#REF!)</f>
        <v>#REF!</v>
      </c>
      <c r="AP292" s="386" t="e">
        <f>IF('Non-Salary'!#REF!="","",#REF!&amp;" - "&amp;'Non-Salary'!#REF!)</f>
        <v>#REF!</v>
      </c>
      <c r="AQ292" s="386" t="e">
        <f>IF('Non-Salary'!#REF!="","",#REF!&amp;" - "&amp;'Non-Salary'!#REF!)</f>
        <v>#REF!</v>
      </c>
      <c r="AR292" s="386" t="e">
        <f>IF('Non-Salary'!#REF!="","",#REF!&amp;" - "&amp;'Non-Salary'!#REF!)</f>
        <v>#REF!</v>
      </c>
      <c r="AS292" s="386" t="e">
        <f>IF('Non-Salary'!#REF!="","",#REF!&amp;" - "&amp;'Non-Salary'!#REF!)</f>
        <v>#REF!</v>
      </c>
      <c r="AT292" s="395" t="e">
        <f>IF('Non-Salary'!#REF!="","",#REF!&amp;" - "&amp;'Non-Salary'!#REF!)</f>
        <v>#REF!</v>
      </c>
      <c r="AU292" s="65"/>
      <c r="AV292" s="394" t="e">
        <f>IF('Non-Salary'!#REF!="","",#REF!&amp;" - "&amp;'Non-Salary'!#REF!)</f>
        <v>#REF!</v>
      </c>
      <c r="AW292" s="395" t="e">
        <f>IF('Non-Salary'!#REF!="","",#REF!&amp;" - "&amp;'Non-Salary'!#REF!)</f>
        <v>#REF!</v>
      </c>
    </row>
    <row r="293" spans="1:51" ht="13.5" outlineLevel="1" thickBot="1">
      <c r="A293" s="228"/>
      <c r="B293" s="19" t="e">
        <f>IF(OR(I293="",I293="HS"),'Non-Salary'!#REF!,Assumptions!#REF!)</f>
        <v>#REF!</v>
      </c>
      <c r="C293" s="19" t="s">
        <v>9</v>
      </c>
      <c r="D293" s="20" t="s">
        <v>99</v>
      </c>
      <c r="E293" s="20"/>
      <c r="F293" s="20" t="s">
        <v>94</v>
      </c>
      <c r="G293" s="300" t="s">
        <v>226</v>
      </c>
      <c r="H293" s="869"/>
      <c r="I293" s="322"/>
      <c r="J293" s="88" t="str">
        <f>CONCATENATE("PSYCHOLOGIST ",IF(ISERROR(VLOOKUP(G293,[3]Object!Query_from_cayprod,2,FALSE)),"",VLOOKUP(G293,[3]Object!Query_from_cayprod,2,FALSE)))</f>
        <v>PSYCHOLOGIST EMPLOYEE BENEFITS</v>
      </c>
      <c r="K293" s="89"/>
      <c r="L293" s="164"/>
      <c r="M293" s="237"/>
      <c r="N293" s="9"/>
      <c r="O293" s="290"/>
      <c r="P293" s="291"/>
      <c r="Q293" s="291"/>
      <c r="R293" s="291"/>
      <c r="S293" s="291"/>
      <c r="T293" s="398" t="e">
        <f>IF('Non-Salary'!#REF!="","",#REF!&amp;" - "&amp;'Non-Salary'!#REF!)</f>
        <v>#REF!</v>
      </c>
      <c r="U293" s="399" t="e">
        <f>IF('Non-Salary'!#REF!="","",#REF!&amp;" - "&amp;'Non-Salary'!#REF!)</f>
        <v>#REF!</v>
      </c>
      <c r="V293" s="399" t="e">
        <f>IF('Non-Salary'!#REF!="","",#REF!&amp;" - "&amp;'Non-Salary'!#REF!)</f>
        <v>#REF!</v>
      </c>
      <c r="W293" s="386" t="e">
        <f>IF('Non-Salary'!#REF!="","",#REF!&amp;" - "&amp;'Non-Salary'!#REF!)</f>
        <v>#REF!</v>
      </c>
      <c r="X293" s="386" t="e">
        <f>IF('Non-Salary'!#REF!="","",#REF!&amp;" - "&amp;'Non-Salary'!#REF!)</f>
        <v>#REF!</v>
      </c>
      <c r="Y293" s="386" t="e">
        <f>IF('Non-Salary'!#REF!="","",#REF!&amp;" - "&amp;'Non-Salary'!#REF!)</f>
        <v>#REF!</v>
      </c>
      <c r="Z293" s="386" t="e">
        <f>IF('Non-Salary'!#REF!="","",#REF!&amp;" - "&amp;'Non-Salary'!#REF!)</f>
        <v>#REF!</v>
      </c>
      <c r="AA293" s="386" t="e">
        <f>IF('Non-Salary'!#REF!="","",#REF!&amp;" - "&amp;'Non-Salary'!#REF!)</f>
        <v>#REF!</v>
      </c>
      <c r="AB293" s="386" t="e">
        <f>IF('Non-Salary'!#REF!="","",#REF!&amp;" - "&amp;'Non-Salary'!#REF!)</f>
        <v>#REF!</v>
      </c>
      <c r="AC293" s="386" t="e">
        <f>IF('Non-Salary'!#REF!="","",#REF!&amp;" - "&amp;'Non-Salary'!#REF!)</f>
        <v>#REF!</v>
      </c>
      <c r="AD293" s="386" t="e">
        <f>IF('Non-Salary'!#REF!="","",#REF!&amp;" - "&amp;'Non-Salary'!#REF!)</f>
        <v>#REF!</v>
      </c>
      <c r="AE293" s="386" t="e">
        <f>IF('Non-Salary'!#REF!="","",#REF!&amp;" - "&amp;'Non-Salary'!#REF!)</f>
        <v>#REF!</v>
      </c>
      <c r="AF293" s="386" t="e">
        <f>IF('Non-Salary'!#REF!="","",#REF!&amp;" - "&amp;'Non-Salary'!#REF!)</f>
        <v>#REF!</v>
      </c>
      <c r="AG293" s="386" t="e">
        <f>IF('Non-Salary'!#REF!="","",#REF!&amp;" - "&amp;'Non-Salary'!#REF!)</f>
        <v>#REF!</v>
      </c>
      <c r="AH293" s="386" t="e">
        <f>IF('Non-Salary'!#REF!="","",#REF!&amp;" - "&amp;'Non-Salary'!#REF!)</f>
        <v>#REF!</v>
      </c>
      <c r="AI293" s="386" t="e">
        <f>IF('Non-Salary'!#REF!="","",#REF!&amp;" - "&amp;'Non-Salary'!#REF!)</f>
        <v>#REF!</v>
      </c>
      <c r="AJ293" s="386" t="e">
        <f>IF('Non-Salary'!#REF!="","",#REF!&amp;" - "&amp;'Non-Salary'!#REF!)</f>
        <v>#REF!</v>
      </c>
      <c r="AK293" s="386" t="e">
        <f>IF('Non-Salary'!#REF!="","",#REF!&amp;" - "&amp;'Non-Salary'!#REF!)</f>
        <v>#REF!</v>
      </c>
      <c r="AL293" s="386" t="e">
        <f>IF('Non-Salary'!#REF!="","",#REF!&amp;" - "&amp;'Non-Salary'!#REF!)</f>
        <v>#REF!</v>
      </c>
      <c r="AM293" s="386" t="e">
        <f>IF('Non-Salary'!#REF!="","",#REF!&amp;" - "&amp;'Non-Salary'!#REF!)</f>
        <v>#REF!</v>
      </c>
      <c r="AN293" s="386" t="e">
        <f>IF('Non-Salary'!#REF!="","",#REF!&amp;" - "&amp;'Non-Salary'!#REF!)</f>
        <v>#REF!</v>
      </c>
      <c r="AO293" s="386" t="e">
        <f>IF('Non-Salary'!#REF!="","",#REF!&amp;" - "&amp;'Non-Salary'!#REF!)</f>
        <v>#REF!</v>
      </c>
      <c r="AP293" s="386" t="e">
        <f>IF('Non-Salary'!#REF!="","",#REF!&amp;" - "&amp;'Non-Salary'!#REF!)</f>
        <v>#REF!</v>
      </c>
      <c r="AQ293" s="386" t="e">
        <f>IF('Non-Salary'!#REF!="","",#REF!&amp;" - "&amp;'Non-Salary'!#REF!)</f>
        <v>#REF!</v>
      </c>
      <c r="AR293" s="386" t="e">
        <f>IF('Non-Salary'!#REF!="","",#REF!&amp;" - "&amp;'Non-Salary'!#REF!)</f>
        <v>#REF!</v>
      </c>
      <c r="AS293" s="386" t="e">
        <f>IF('Non-Salary'!#REF!="","",#REF!&amp;" - "&amp;'Non-Salary'!#REF!)</f>
        <v>#REF!</v>
      </c>
      <c r="AT293" s="400" t="e">
        <f>IF('Non-Salary'!#REF!="","",#REF!&amp;" - "&amp;'Non-Salary'!#REF!)</f>
        <v>#REF!</v>
      </c>
      <c r="AU293" s="65"/>
      <c r="AV293" s="394" t="e">
        <f>IF('Non-Salary'!#REF!="","",#REF!&amp;" - "&amp;'Non-Salary'!#REF!)</f>
        <v>#REF!</v>
      </c>
      <c r="AW293" s="400" t="e">
        <f>IF('Non-Salary'!#REF!="","",#REF!&amp;" - "&amp;'Non-Salary'!#REF!)</f>
        <v>#REF!</v>
      </c>
    </row>
    <row r="294" spans="1:51" ht="13.5" thickBot="1">
      <c r="A294" s="228"/>
      <c r="B294" s="19" t="e">
        <f>IF(OR(I294="",I294="HS"),'Non-Salary'!#REF!,Assumptions!#REF!)</f>
        <v>#REF!</v>
      </c>
      <c r="C294" s="19"/>
      <c r="D294" s="20"/>
      <c r="E294" s="20"/>
      <c r="F294" s="20"/>
      <c r="G294" s="56"/>
      <c r="H294" s="869"/>
      <c r="I294" s="348"/>
      <c r="J294" s="107" t="s">
        <v>949</v>
      </c>
      <c r="K294" s="74"/>
      <c r="L294" s="164"/>
      <c r="M294" s="229"/>
      <c r="N294" s="9"/>
      <c r="O294" s="290"/>
      <c r="P294" s="291"/>
      <c r="Q294" s="291"/>
      <c r="R294" s="291"/>
      <c r="S294" s="291"/>
      <c r="T294" s="355"/>
      <c r="U294" s="356"/>
      <c r="V294" s="356"/>
      <c r="W294" s="356"/>
      <c r="X294" s="356"/>
      <c r="Y294" s="356"/>
      <c r="Z294" s="356"/>
      <c r="AA294" s="356"/>
      <c r="AB294" s="356"/>
      <c r="AC294" s="356"/>
      <c r="AD294" s="356"/>
      <c r="AE294" s="356"/>
      <c r="AF294" s="356"/>
      <c r="AG294" s="356"/>
      <c r="AH294" s="356"/>
      <c r="AI294" s="356"/>
      <c r="AJ294" s="356"/>
      <c r="AK294" s="356"/>
      <c r="AL294" s="356"/>
      <c r="AM294" s="356"/>
      <c r="AN294" s="356"/>
      <c r="AO294" s="356"/>
      <c r="AP294" s="356"/>
      <c r="AQ294" s="356"/>
      <c r="AR294" s="356"/>
      <c r="AS294" s="356"/>
      <c r="AT294" s="357"/>
      <c r="AU294" s="65"/>
      <c r="AV294" s="358"/>
      <c r="AW294" s="357"/>
      <c r="AX294" s="21"/>
      <c r="AY294" s="21"/>
    </row>
    <row r="295" spans="1:51">
      <c r="A295" s="228"/>
      <c r="B295" s="19" t="e">
        <f>IF(OR(I295="",I295="HS"),'Non-Salary'!#REF!,Assumptions!#REF!)</f>
        <v>#REF!</v>
      </c>
      <c r="C295" s="19" t="s">
        <v>9</v>
      </c>
      <c r="D295" s="20" t="str">
        <f>IF(K295="","",VLOOKUP(K295,#REF!,3,FALSE))</f>
        <v/>
      </c>
      <c r="E295" s="20"/>
      <c r="F295" s="20" t="s">
        <v>41</v>
      </c>
      <c r="G295" s="56" t="str">
        <f>IF(J295="","",VLOOKUP(J295,#REF!,2,FALSE))</f>
        <v/>
      </c>
      <c r="H295" s="869"/>
      <c r="I295" s="316"/>
      <c r="J295" s="154"/>
      <c r="K295" s="374"/>
      <c r="L295" s="164"/>
      <c r="M295" s="274"/>
      <c r="N295" s="9"/>
      <c r="O295" s="290"/>
      <c r="P295" s="291"/>
      <c r="Q295" s="291"/>
      <c r="R295" s="291"/>
      <c r="S295" s="291"/>
      <c r="T295" s="384" t="e">
        <f>IF('Non-Salary'!#REF!="","",#REF!&amp;" - "&amp;'Non-Salary'!#REF!)</f>
        <v>#REF!</v>
      </c>
      <c r="U295" s="385" t="e">
        <f>IF('Non-Salary'!#REF!="","",#REF!&amp;" - "&amp;'Non-Salary'!#REF!)</f>
        <v>#REF!</v>
      </c>
      <c r="V295" s="385" t="e">
        <f>IF('Non-Salary'!#REF!="","",#REF!&amp;" - "&amp;'Non-Salary'!#REF!)</f>
        <v>#REF!</v>
      </c>
      <c r="W295" s="386" t="e">
        <f>IF('Non-Salary'!#REF!="","",#REF!&amp;" - "&amp;'Non-Salary'!#REF!)</f>
        <v>#REF!</v>
      </c>
      <c r="X295" s="386" t="e">
        <f>IF('Non-Salary'!#REF!="","",#REF!&amp;" - "&amp;'Non-Salary'!#REF!)</f>
        <v>#REF!</v>
      </c>
      <c r="Y295" s="386" t="e">
        <f>IF('Non-Salary'!#REF!="","",#REF!&amp;" - "&amp;'Non-Salary'!#REF!)</f>
        <v>#REF!</v>
      </c>
      <c r="Z295" s="386" t="e">
        <f>IF('Non-Salary'!#REF!="","",#REF!&amp;" - "&amp;'Non-Salary'!#REF!)</f>
        <v>#REF!</v>
      </c>
      <c r="AA295" s="386" t="e">
        <f>IF('Non-Salary'!#REF!="","",#REF!&amp;" - "&amp;'Non-Salary'!#REF!)</f>
        <v>#REF!</v>
      </c>
      <c r="AB295" s="386" t="e">
        <f>IF('Non-Salary'!#REF!="","",#REF!&amp;" - "&amp;'Non-Salary'!#REF!)</f>
        <v>#REF!</v>
      </c>
      <c r="AC295" s="386" t="e">
        <f>IF('Non-Salary'!#REF!="","",#REF!&amp;" - "&amp;'Non-Salary'!#REF!)</f>
        <v>#REF!</v>
      </c>
      <c r="AD295" s="386" t="e">
        <f>IF('Non-Salary'!#REF!="","",#REF!&amp;" - "&amp;'Non-Salary'!#REF!)</f>
        <v>#REF!</v>
      </c>
      <c r="AE295" s="386" t="e">
        <f>IF('Non-Salary'!#REF!="","",#REF!&amp;" - "&amp;'Non-Salary'!#REF!)</f>
        <v>#REF!</v>
      </c>
      <c r="AF295" s="386" t="e">
        <f>IF('Non-Salary'!#REF!="","",#REF!&amp;" - "&amp;'Non-Salary'!#REF!)</f>
        <v>#REF!</v>
      </c>
      <c r="AG295" s="386" t="e">
        <f>IF('Non-Salary'!#REF!="","",#REF!&amp;" - "&amp;'Non-Salary'!#REF!)</f>
        <v>#REF!</v>
      </c>
      <c r="AH295" s="386" t="e">
        <f>IF('Non-Salary'!#REF!="","",#REF!&amp;" - "&amp;'Non-Salary'!#REF!)</f>
        <v>#REF!</v>
      </c>
      <c r="AI295" s="386" t="e">
        <f>IF('Non-Salary'!#REF!="","",#REF!&amp;" - "&amp;'Non-Salary'!#REF!)</f>
        <v>#REF!</v>
      </c>
      <c r="AJ295" s="386" t="e">
        <f>IF('Non-Salary'!#REF!="","",#REF!&amp;" - "&amp;'Non-Salary'!#REF!)</f>
        <v>#REF!</v>
      </c>
      <c r="AK295" s="386" t="e">
        <f>IF('Non-Salary'!#REF!="","",#REF!&amp;" - "&amp;'Non-Salary'!#REF!)</f>
        <v>#REF!</v>
      </c>
      <c r="AL295" s="386" t="e">
        <f>IF('Non-Salary'!#REF!="","",#REF!&amp;" - "&amp;'Non-Salary'!#REF!)</f>
        <v>#REF!</v>
      </c>
      <c r="AM295" s="386" t="e">
        <f>IF('Non-Salary'!#REF!="","",#REF!&amp;" - "&amp;'Non-Salary'!#REF!)</f>
        <v>#REF!</v>
      </c>
      <c r="AN295" s="386" t="e">
        <f>IF('Non-Salary'!#REF!="","",#REF!&amp;" - "&amp;'Non-Salary'!#REF!)</f>
        <v>#REF!</v>
      </c>
      <c r="AO295" s="386" t="e">
        <f>IF('Non-Salary'!#REF!="","",#REF!&amp;" - "&amp;'Non-Salary'!#REF!)</f>
        <v>#REF!</v>
      </c>
      <c r="AP295" s="386" t="e">
        <f>IF('Non-Salary'!#REF!="","",#REF!&amp;" - "&amp;'Non-Salary'!#REF!)</f>
        <v>#REF!</v>
      </c>
      <c r="AQ295" s="386" t="e">
        <f>IF('Non-Salary'!#REF!="","",#REF!&amp;" - "&amp;'Non-Salary'!#REF!)</f>
        <v>#REF!</v>
      </c>
      <c r="AR295" s="386" t="e">
        <f>IF('Non-Salary'!#REF!="","",#REF!&amp;" - "&amp;'Non-Salary'!#REF!)</f>
        <v>#REF!</v>
      </c>
      <c r="AS295" s="386" t="e">
        <f>IF('Non-Salary'!#REF!="","",#REF!&amp;" - "&amp;'Non-Salary'!#REF!)</f>
        <v>#REF!</v>
      </c>
      <c r="AT295" s="395" t="e">
        <f>IF('Non-Salary'!#REF!="","",#REF!&amp;" - "&amp;'Non-Salary'!#REF!)</f>
        <v>#REF!</v>
      </c>
      <c r="AU295" s="65"/>
      <c r="AV295" s="394" t="e">
        <f>IF('Non-Salary'!#REF!="","",#REF!&amp;" - "&amp;'Non-Salary'!#REF!)</f>
        <v>#REF!</v>
      </c>
      <c r="AW295" s="395" t="e">
        <f>IF('Non-Salary'!#REF!="","",#REF!&amp;" - "&amp;'Non-Salary'!#REF!)</f>
        <v>#REF!</v>
      </c>
    </row>
    <row r="296" spans="1:51">
      <c r="A296" s="228"/>
      <c r="B296" s="19" t="e">
        <f>IF(OR(I296="",I296="HS"),'Non-Salary'!#REF!,Assumptions!#REF!)</f>
        <v>#REF!</v>
      </c>
      <c r="C296" s="19" t="s">
        <v>9</v>
      </c>
      <c r="D296" s="20" t="str">
        <f>IF(K296="","",VLOOKUP(K296,#REF!,3,FALSE))</f>
        <v/>
      </c>
      <c r="E296" s="20"/>
      <c r="F296" s="20" t="s">
        <v>41</v>
      </c>
      <c r="G296" s="56" t="str">
        <f>IF(J296="","",VLOOKUP(J296,#REF!,2,FALSE))</f>
        <v/>
      </c>
      <c r="H296" s="869"/>
      <c r="I296" s="317"/>
      <c r="J296" s="154"/>
      <c r="K296" s="374"/>
      <c r="L296" s="164"/>
      <c r="M296" s="229"/>
      <c r="N296" s="9"/>
      <c r="O296" s="290"/>
      <c r="P296" s="291"/>
      <c r="Q296" s="291"/>
      <c r="R296" s="291"/>
      <c r="S296" s="291"/>
      <c r="T296" s="384" t="e">
        <f>IF('Non-Salary'!#REF!="","",#REF!&amp;" - "&amp;'Non-Salary'!#REF!)</f>
        <v>#REF!</v>
      </c>
      <c r="U296" s="385" t="e">
        <f>IF('Non-Salary'!#REF!="","",#REF!&amp;" - "&amp;'Non-Salary'!#REF!)</f>
        <v>#REF!</v>
      </c>
      <c r="V296" s="385" t="e">
        <f>IF('Non-Salary'!#REF!="","",#REF!&amp;" - "&amp;'Non-Salary'!#REF!)</f>
        <v>#REF!</v>
      </c>
      <c r="W296" s="386" t="e">
        <f>IF('Non-Salary'!#REF!="","",#REF!&amp;" - "&amp;'Non-Salary'!#REF!)</f>
        <v>#REF!</v>
      </c>
      <c r="X296" s="386" t="e">
        <f>IF('Non-Salary'!#REF!="","",#REF!&amp;" - "&amp;'Non-Salary'!#REF!)</f>
        <v>#REF!</v>
      </c>
      <c r="Y296" s="386" t="e">
        <f>IF('Non-Salary'!#REF!="","",#REF!&amp;" - "&amp;'Non-Salary'!#REF!)</f>
        <v>#REF!</v>
      </c>
      <c r="Z296" s="386" t="e">
        <f>IF('Non-Salary'!#REF!="","",#REF!&amp;" - "&amp;'Non-Salary'!#REF!)</f>
        <v>#REF!</v>
      </c>
      <c r="AA296" s="386" t="e">
        <f>IF('Non-Salary'!#REF!="","",#REF!&amp;" - "&amp;'Non-Salary'!#REF!)</f>
        <v>#REF!</v>
      </c>
      <c r="AB296" s="386" t="e">
        <f>IF('Non-Salary'!#REF!="","",#REF!&amp;" - "&amp;'Non-Salary'!#REF!)</f>
        <v>#REF!</v>
      </c>
      <c r="AC296" s="386" t="e">
        <f>IF('Non-Salary'!#REF!="","",#REF!&amp;" - "&amp;'Non-Salary'!#REF!)</f>
        <v>#REF!</v>
      </c>
      <c r="AD296" s="386" t="e">
        <f>IF('Non-Salary'!#REF!="","",#REF!&amp;" - "&amp;'Non-Salary'!#REF!)</f>
        <v>#REF!</v>
      </c>
      <c r="AE296" s="386" t="e">
        <f>IF('Non-Salary'!#REF!="","",#REF!&amp;" - "&amp;'Non-Salary'!#REF!)</f>
        <v>#REF!</v>
      </c>
      <c r="AF296" s="386" t="e">
        <f>IF('Non-Salary'!#REF!="","",#REF!&amp;" - "&amp;'Non-Salary'!#REF!)</f>
        <v>#REF!</v>
      </c>
      <c r="AG296" s="386" t="e">
        <f>IF('Non-Salary'!#REF!="","",#REF!&amp;" - "&amp;'Non-Salary'!#REF!)</f>
        <v>#REF!</v>
      </c>
      <c r="AH296" s="386" t="e">
        <f>IF('Non-Salary'!#REF!="","",#REF!&amp;" - "&amp;'Non-Salary'!#REF!)</f>
        <v>#REF!</v>
      </c>
      <c r="AI296" s="386" t="e">
        <f>IF('Non-Salary'!#REF!="","",#REF!&amp;" - "&amp;'Non-Salary'!#REF!)</f>
        <v>#REF!</v>
      </c>
      <c r="AJ296" s="386" t="e">
        <f>IF('Non-Salary'!#REF!="","",#REF!&amp;" - "&amp;'Non-Salary'!#REF!)</f>
        <v>#REF!</v>
      </c>
      <c r="AK296" s="386" t="e">
        <f>IF('Non-Salary'!#REF!="","",#REF!&amp;" - "&amp;'Non-Salary'!#REF!)</f>
        <v>#REF!</v>
      </c>
      <c r="AL296" s="386" t="e">
        <f>IF('Non-Salary'!#REF!="","",#REF!&amp;" - "&amp;'Non-Salary'!#REF!)</f>
        <v>#REF!</v>
      </c>
      <c r="AM296" s="386" t="e">
        <f>IF('Non-Salary'!#REF!="","",#REF!&amp;" - "&amp;'Non-Salary'!#REF!)</f>
        <v>#REF!</v>
      </c>
      <c r="AN296" s="386" t="e">
        <f>IF('Non-Salary'!#REF!="","",#REF!&amp;" - "&amp;'Non-Salary'!#REF!)</f>
        <v>#REF!</v>
      </c>
      <c r="AO296" s="386" t="e">
        <f>IF('Non-Salary'!#REF!="","",#REF!&amp;" - "&amp;'Non-Salary'!#REF!)</f>
        <v>#REF!</v>
      </c>
      <c r="AP296" s="386" t="e">
        <f>IF('Non-Salary'!#REF!="","",#REF!&amp;" - "&amp;'Non-Salary'!#REF!)</f>
        <v>#REF!</v>
      </c>
      <c r="AQ296" s="386" t="e">
        <f>IF('Non-Salary'!#REF!="","",#REF!&amp;" - "&amp;'Non-Salary'!#REF!)</f>
        <v>#REF!</v>
      </c>
      <c r="AR296" s="386" t="e">
        <f>IF('Non-Salary'!#REF!="","",#REF!&amp;" - "&amp;'Non-Salary'!#REF!)</f>
        <v>#REF!</v>
      </c>
      <c r="AS296" s="386" t="e">
        <f>IF('Non-Salary'!#REF!="","",#REF!&amp;" - "&amp;'Non-Salary'!#REF!)</f>
        <v>#REF!</v>
      </c>
      <c r="AT296" s="395" t="e">
        <f>IF('Non-Salary'!#REF!="","",#REF!&amp;" - "&amp;'Non-Salary'!#REF!)</f>
        <v>#REF!</v>
      </c>
      <c r="AU296" s="65"/>
      <c r="AV296" s="394" t="e">
        <f>IF('Non-Salary'!#REF!="","",#REF!&amp;" - "&amp;'Non-Salary'!#REF!)</f>
        <v>#REF!</v>
      </c>
      <c r="AW296" s="395" t="e">
        <f>IF('Non-Salary'!#REF!="","",#REF!&amp;" - "&amp;'Non-Salary'!#REF!)</f>
        <v>#REF!</v>
      </c>
    </row>
    <row r="297" spans="1:51">
      <c r="A297" s="228"/>
      <c r="B297" s="19" t="e">
        <f>IF(OR(I297="",I297="HS"),'Non-Salary'!#REF!,Assumptions!#REF!)</f>
        <v>#REF!</v>
      </c>
      <c r="C297" s="19" t="s">
        <v>9</v>
      </c>
      <c r="D297" s="20" t="str">
        <f>IF(K297="","",VLOOKUP(K297,#REF!,3,FALSE))</f>
        <v/>
      </c>
      <c r="E297" s="20"/>
      <c r="F297" s="20" t="s">
        <v>41</v>
      </c>
      <c r="G297" s="56" t="str">
        <f>IF(J297="","",VLOOKUP(J297,#REF!,2,FALSE))</f>
        <v/>
      </c>
      <c r="H297" s="869"/>
      <c r="I297" s="317"/>
      <c r="J297" s="154"/>
      <c r="K297" s="151"/>
      <c r="L297" s="164"/>
      <c r="M297" s="229"/>
      <c r="N297" s="9"/>
      <c r="O297" s="290"/>
      <c r="P297" s="291"/>
      <c r="Q297" s="291"/>
      <c r="R297" s="291"/>
      <c r="S297" s="291"/>
      <c r="T297" s="384" t="e">
        <f>IF('Non-Salary'!#REF!="","",#REF!&amp;" - "&amp;'Non-Salary'!#REF!)</f>
        <v>#REF!</v>
      </c>
      <c r="U297" s="385" t="e">
        <f>IF('Non-Salary'!#REF!="","",#REF!&amp;" - "&amp;'Non-Salary'!#REF!)</f>
        <v>#REF!</v>
      </c>
      <c r="V297" s="385" t="e">
        <f>IF('Non-Salary'!#REF!="","",#REF!&amp;" - "&amp;'Non-Salary'!#REF!)</f>
        <v>#REF!</v>
      </c>
      <c r="W297" s="386" t="e">
        <f>IF('Non-Salary'!#REF!="","",#REF!&amp;" - "&amp;'Non-Salary'!#REF!)</f>
        <v>#REF!</v>
      </c>
      <c r="X297" s="386" t="e">
        <f>IF('Non-Salary'!#REF!="","",#REF!&amp;" - "&amp;'Non-Salary'!#REF!)</f>
        <v>#REF!</v>
      </c>
      <c r="Y297" s="386" t="e">
        <f>IF('Non-Salary'!#REF!="","",#REF!&amp;" - "&amp;'Non-Salary'!#REF!)</f>
        <v>#REF!</v>
      </c>
      <c r="Z297" s="386" t="e">
        <f>IF('Non-Salary'!#REF!="","",#REF!&amp;" - "&amp;'Non-Salary'!#REF!)</f>
        <v>#REF!</v>
      </c>
      <c r="AA297" s="386" t="e">
        <f>IF('Non-Salary'!#REF!="","",#REF!&amp;" - "&amp;'Non-Salary'!#REF!)</f>
        <v>#REF!</v>
      </c>
      <c r="AB297" s="386" t="e">
        <f>IF('Non-Salary'!#REF!="","",#REF!&amp;" - "&amp;'Non-Salary'!#REF!)</f>
        <v>#REF!</v>
      </c>
      <c r="AC297" s="386" t="e">
        <f>IF('Non-Salary'!#REF!="","",#REF!&amp;" - "&amp;'Non-Salary'!#REF!)</f>
        <v>#REF!</v>
      </c>
      <c r="AD297" s="386" t="e">
        <f>IF('Non-Salary'!#REF!="","",#REF!&amp;" - "&amp;'Non-Salary'!#REF!)</f>
        <v>#REF!</v>
      </c>
      <c r="AE297" s="386" t="e">
        <f>IF('Non-Salary'!#REF!="","",#REF!&amp;" - "&amp;'Non-Salary'!#REF!)</f>
        <v>#REF!</v>
      </c>
      <c r="AF297" s="386" t="e">
        <f>IF('Non-Salary'!#REF!="","",#REF!&amp;" - "&amp;'Non-Salary'!#REF!)</f>
        <v>#REF!</v>
      </c>
      <c r="AG297" s="386" t="e">
        <f>IF('Non-Salary'!#REF!="","",#REF!&amp;" - "&amp;'Non-Salary'!#REF!)</f>
        <v>#REF!</v>
      </c>
      <c r="AH297" s="386" t="e">
        <f>IF('Non-Salary'!#REF!="","",#REF!&amp;" - "&amp;'Non-Salary'!#REF!)</f>
        <v>#REF!</v>
      </c>
      <c r="AI297" s="386" t="e">
        <f>IF('Non-Salary'!#REF!="","",#REF!&amp;" - "&amp;'Non-Salary'!#REF!)</f>
        <v>#REF!</v>
      </c>
      <c r="AJ297" s="386" t="e">
        <f>IF('Non-Salary'!#REF!="","",#REF!&amp;" - "&amp;'Non-Salary'!#REF!)</f>
        <v>#REF!</v>
      </c>
      <c r="AK297" s="386" t="e">
        <f>IF('Non-Salary'!#REF!="","",#REF!&amp;" - "&amp;'Non-Salary'!#REF!)</f>
        <v>#REF!</v>
      </c>
      <c r="AL297" s="386" t="e">
        <f>IF('Non-Salary'!#REF!="","",#REF!&amp;" - "&amp;'Non-Salary'!#REF!)</f>
        <v>#REF!</v>
      </c>
      <c r="AM297" s="386" t="e">
        <f>IF('Non-Salary'!#REF!="","",#REF!&amp;" - "&amp;'Non-Salary'!#REF!)</f>
        <v>#REF!</v>
      </c>
      <c r="AN297" s="386" t="e">
        <f>IF('Non-Salary'!#REF!="","",#REF!&amp;" - "&amp;'Non-Salary'!#REF!)</f>
        <v>#REF!</v>
      </c>
      <c r="AO297" s="386" t="e">
        <f>IF('Non-Salary'!#REF!="","",#REF!&amp;" - "&amp;'Non-Salary'!#REF!)</f>
        <v>#REF!</v>
      </c>
      <c r="AP297" s="386" t="e">
        <f>IF('Non-Salary'!#REF!="","",#REF!&amp;" - "&amp;'Non-Salary'!#REF!)</f>
        <v>#REF!</v>
      </c>
      <c r="AQ297" s="386" t="e">
        <f>IF('Non-Salary'!#REF!="","",#REF!&amp;" - "&amp;'Non-Salary'!#REF!)</f>
        <v>#REF!</v>
      </c>
      <c r="AR297" s="386" t="e">
        <f>IF('Non-Salary'!#REF!="","",#REF!&amp;" - "&amp;'Non-Salary'!#REF!)</f>
        <v>#REF!</v>
      </c>
      <c r="AS297" s="386" t="e">
        <f>IF('Non-Salary'!#REF!="","",#REF!&amp;" - "&amp;'Non-Salary'!#REF!)</f>
        <v>#REF!</v>
      </c>
      <c r="AT297" s="395" t="e">
        <f>IF('Non-Salary'!#REF!="","",#REF!&amp;" - "&amp;'Non-Salary'!#REF!)</f>
        <v>#REF!</v>
      </c>
      <c r="AU297" s="65"/>
      <c r="AV297" s="394" t="e">
        <f>IF('Non-Salary'!#REF!="","",#REF!&amp;" - "&amp;'Non-Salary'!#REF!)</f>
        <v>#REF!</v>
      </c>
      <c r="AW297" s="395" t="e">
        <f>IF('Non-Salary'!#REF!="","",#REF!&amp;" - "&amp;'Non-Salary'!#REF!)</f>
        <v>#REF!</v>
      </c>
    </row>
    <row r="298" spans="1:51">
      <c r="A298" s="228"/>
      <c r="B298" s="19" t="e">
        <f>IF(OR(I298="",I298="HS"),'Non-Salary'!#REF!,Assumptions!#REF!)</f>
        <v>#REF!</v>
      </c>
      <c r="C298" s="19" t="s">
        <v>9</v>
      </c>
      <c r="D298" s="20" t="str">
        <f>IF(K298="","",VLOOKUP(K298,#REF!,3,FALSE))</f>
        <v/>
      </c>
      <c r="E298" s="20"/>
      <c r="F298" s="20" t="s">
        <v>41</v>
      </c>
      <c r="G298" s="56" t="str">
        <f>IF(J298="","",VLOOKUP(J298,#REF!,2,FALSE))</f>
        <v/>
      </c>
      <c r="H298" s="869"/>
      <c r="I298" s="317"/>
      <c r="J298" s="154"/>
      <c r="K298" s="374"/>
      <c r="L298" s="164"/>
      <c r="M298" s="229"/>
      <c r="N298" s="9"/>
      <c r="O298" s="290"/>
      <c r="P298" s="291"/>
      <c r="Q298" s="291"/>
      <c r="R298" s="291"/>
      <c r="S298" s="291"/>
      <c r="T298" s="384" t="e">
        <f>IF('Non-Salary'!#REF!="","",#REF!&amp;" - "&amp;'Non-Salary'!#REF!)</f>
        <v>#REF!</v>
      </c>
      <c r="U298" s="385" t="e">
        <f>IF('Non-Salary'!#REF!="","",#REF!&amp;" - "&amp;'Non-Salary'!#REF!)</f>
        <v>#REF!</v>
      </c>
      <c r="V298" s="385" t="e">
        <f>IF('Non-Salary'!#REF!="","",#REF!&amp;" - "&amp;'Non-Salary'!#REF!)</f>
        <v>#REF!</v>
      </c>
      <c r="W298" s="386" t="e">
        <f>IF('Non-Salary'!#REF!="","",#REF!&amp;" - "&amp;'Non-Salary'!#REF!)</f>
        <v>#REF!</v>
      </c>
      <c r="X298" s="386" t="e">
        <f>IF('Non-Salary'!#REF!="","",#REF!&amp;" - "&amp;'Non-Salary'!#REF!)</f>
        <v>#REF!</v>
      </c>
      <c r="Y298" s="386" t="e">
        <f>IF('Non-Salary'!#REF!="","",#REF!&amp;" - "&amp;'Non-Salary'!#REF!)</f>
        <v>#REF!</v>
      </c>
      <c r="Z298" s="386" t="e">
        <f>IF('Non-Salary'!#REF!="","",#REF!&amp;" - "&amp;'Non-Salary'!#REF!)</f>
        <v>#REF!</v>
      </c>
      <c r="AA298" s="386" t="e">
        <f>IF('Non-Salary'!#REF!="","",#REF!&amp;" - "&amp;'Non-Salary'!#REF!)</f>
        <v>#REF!</v>
      </c>
      <c r="AB298" s="386" t="e">
        <f>IF('Non-Salary'!#REF!="","",#REF!&amp;" - "&amp;'Non-Salary'!#REF!)</f>
        <v>#REF!</v>
      </c>
      <c r="AC298" s="386" t="e">
        <f>IF('Non-Salary'!#REF!="","",#REF!&amp;" - "&amp;'Non-Salary'!#REF!)</f>
        <v>#REF!</v>
      </c>
      <c r="AD298" s="386" t="e">
        <f>IF('Non-Salary'!#REF!="","",#REF!&amp;" - "&amp;'Non-Salary'!#REF!)</f>
        <v>#REF!</v>
      </c>
      <c r="AE298" s="386" t="e">
        <f>IF('Non-Salary'!#REF!="","",#REF!&amp;" - "&amp;'Non-Salary'!#REF!)</f>
        <v>#REF!</v>
      </c>
      <c r="AF298" s="386" t="e">
        <f>IF('Non-Salary'!#REF!="","",#REF!&amp;" - "&amp;'Non-Salary'!#REF!)</f>
        <v>#REF!</v>
      </c>
      <c r="AG298" s="386" t="e">
        <f>IF('Non-Salary'!#REF!="","",#REF!&amp;" - "&amp;'Non-Salary'!#REF!)</f>
        <v>#REF!</v>
      </c>
      <c r="AH298" s="386" t="e">
        <f>IF('Non-Salary'!#REF!="","",#REF!&amp;" - "&amp;'Non-Salary'!#REF!)</f>
        <v>#REF!</v>
      </c>
      <c r="AI298" s="386" t="e">
        <f>IF('Non-Salary'!#REF!="","",#REF!&amp;" - "&amp;'Non-Salary'!#REF!)</f>
        <v>#REF!</v>
      </c>
      <c r="AJ298" s="386" t="e">
        <f>IF('Non-Salary'!#REF!="","",#REF!&amp;" - "&amp;'Non-Salary'!#REF!)</f>
        <v>#REF!</v>
      </c>
      <c r="AK298" s="386" t="e">
        <f>IF('Non-Salary'!#REF!="","",#REF!&amp;" - "&amp;'Non-Salary'!#REF!)</f>
        <v>#REF!</v>
      </c>
      <c r="AL298" s="386" t="e">
        <f>IF('Non-Salary'!#REF!="","",#REF!&amp;" - "&amp;'Non-Salary'!#REF!)</f>
        <v>#REF!</v>
      </c>
      <c r="AM298" s="386" t="e">
        <f>IF('Non-Salary'!#REF!="","",#REF!&amp;" - "&amp;'Non-Salary'!#REF!)</f>
        <v>#REF!</v>
      </c>
      <c r="AN298" s="386" t="e">
        <f>IF('Non-Salary'!#REF!="","",#REF!&amp;" - "&amp;'Non-Salary'!#REF!)</f>
        <v>#REF!</v>
      </c>
      <c r="AO298" s="386" t="e">
        <f>IF('Non-Salary'!#REF!="","",#REF!&amp;" - "&amp;'Non-Salary'!#REF!)</f>
        <v>#REF!</v>
      </c>
      <c r="AP298" s="386" t="e">
        <f>IF('Non-Salary'!#REF!="","",#REF!&amp;" - "&amp;'Non-Salary'!#REF!)</f>
        <v>#REF!</v>
      </c>
      <c r="AQ298" s="386" t="e">
        <f>IF('Non-Salary'!#REF!="","",#REF!&amp;" - "&amp;'Non-Salary'!#REF!)</f>
        <v>#REF!</v>
      </c>
      <c r="AR298" s="386" t="e">
        <f>IF('Non-Salary'!#REF!="","",#REF!&amp;" - "&amp;'Non-Salary'!#REF!)</f>
        <v>#REF!</v>
      </c>
      <c r="AS298" s="386" t="e">
        <f>IF('Non-Salary'!#REF!="","",#REF!&amp;" - "&amp;'Non-Salary'!#REF!)</f>
        <v>#REF!</v>
      </c>
      <c r="AT298" s="395" t="e">
        <f>IF('Non-Salary'!#REF!="","",#REF!&amp;" - "&amp;'Non-Salary'!#REF!)</f>
        <v>#REF!</v>
      </c>
      <c r="AU298" s="65"/>
      <c r="AV298" s="394" t="e">
        <f>IF('Non-Salary'!#REF!="","",#REF!&amp;" - "&amp;'Non-Salary'!#REF!)</f>
        <v>#REF!</v>
      </c>
      <c r="AW298" s="395" t="e">
        <f>IF('Non-Salary'!#REF!="","",#REF!&amp;" - "&amp;'Non-Salary'!#REF!)</f>
        <v>#REF!</v>
      </c>
    </row>
    <row r="299" spans="1:51">
      <c r="A299" s="228"/>
      <c r="B299" s="19" t="e">
        <f>IF(OR(I299="",I299="HS"),'Non-Salary'!#REF!,Assumptions!#REF!)</f>
        <v>#REF!</v>
      </c>
      <c r="C299" s="19" t="s">
        <v>9</v>
      </c>
      <c r="D299" s="20" t="str">
        <f>IF(K299="","",VLOOKUP(K299,#REF!,3,FALSE))</f>
        <v/>
      </c>
      <c r="E299" s="20"/>
      <c r="F299" s="20" t="s">
        <v>41</v>
      </c>
      <c r="G299" s="56" t="str">
        <f>IF(J299="","",VLOOKUP(J299,#REF!,2,FALSE))</f>
        <v/>
      </c>
      <c r="H299" s="869"/>
      <c r="I299" s="317"/>
      <c r="J299" s="154"/>
      <c r="K299" s="374"/>
      <c r="L299" s="164"/>
      <c r="M299" s="229"/>
      <c r="N299" s="9"/>
      <c r="O299" s="290"/>
      <c r="P299" s="291"/>
      <c r="Q299" s="291"/>
      <c r="R299" s="291"/>
      <c r="S299" s="291"/>
      <c r="T299" s="384" t="e">
        <f>IF('Non-Salary'!#REF!="","",#REF!&amp;" - "&amp;'Non-Salary'!#REF!)</f>
        <v>#REF!</v>
      </c>
      <c r="U299" s="385" t="e">
        <f>IF('Non-Salary'!#REF!="","",#REF!&amp;" - "&amp;'Non-Salary'!#REF!)</f>
        <v>#REF!</v>
      </c>
      <c r="V299" s="385" t="e">
        <f>IF('Non-Salary'!#REF!="","",#REF!&amp;" - "&amp;'Non-Salary'!#REF!)</f>
        <v>#REF!</v>
      </c>
      <c r="W299" s="386" t="e">
        <f>IF('Non-Salary'!#REF!="","",#REF!&amp;" - "&amp;'Non-Salary'!#REF!)</f>
        <v>#REF!</v>
      </c>
      <c r="X299" s="386" t="e">
        <f>IF('Non-Salary'!#REF!="","",#REF!&amp;" - "&amp;'Non-Salary'!#REF!)</f>
        <v>#REF!</v>
      </c>
      <c r="Y299" s="386" t="e">
        <f>IF('Non-Salary'!#REF!="","",#REF!&amp;" - "&amp;'Non-Salary'!#REF!)</f>
        <v>#REF!</v>
      </c>
      <c r="Z299" s="386" t="e">
        <f>IF('Non-Salary'!#REF!="","",#REF!&amp;" - "&amp;'Non-Salary'!#REF!)</f>
        <v>#REF!</v>
      </c>
      <c r="AA299" s="386" t="e">
        <f>IF('Non-Salary'!#REF!="","",#REF!&amp;" - "&amp;'Non-Salary'!#REF!)</f>
        <v>#REF!</v>
      </c>
      <c r="AB299" s="386" t="e">
        <f>IF('Non-Salary'!#REF!="","",#REF!&amp;" - "&amp;'Non-Salary'!#REF!)</f>
        <v>#REF!</v>
      </c>
      <c r="AC299" s="386" t="e">
        <f>IF('Non-Salary'!#REF!="","",#REF!&amp;" - "&amp;'Non-Salary'!#REF!)</f>
        <v>#REF!</v>
      </c>
      <c r="AD299" s="386" t="e">
        <f>IF('Non-Salary'!#REF!="","",#REF!&amp;" - "&amp;'Non-Salary'!#REF!)</f>
        <v>#REF!</v>
      </c>
      <c r="AE299" s="386" t="e">
        <f>IF('Non-Salary'!#REF!="","",#REF!&amp;" - "&amp;'Non-Salary'!#REF!)</f>
        <v>#REF!</v>
      </c>
      <c r="AF299" s="386" t="e">
        <f>IF('Non-Salary'!#REF!="","",#REF!&amp;" - "&amp;'Non-Salary'!#REF!)</f>
        <v>#REF!</v>
      </c>
      <c r="AG299" s="386" t="e">
        <f>IF('Non-Salary'!#REF!="","",#REF!&amp;" - "&amp;'Non-Salary'!#REF!)</f>
        <v>#REF!</v>
      </c>
      <c r="AH299" s="386" t="e">
        <f>IF('Non-Salary'!#REF!="","",#REF!&amp;" - "&amp;'Non-Salary'!#REF!)</f>
        <v>#REF!</v>
      </c>
      <c r="AI299" s="386" t="e">
        <f>IF('Non-Salary'!#REF!="","",#REF!&amp;" - "&amp;'Non-Salary'!#REF!)</f>
        <v>#REF!</v>
      </c>
      <c r="AJ299" s="386" t="e">
        <f>IF('Non-Salary'!#REF!="","",#REF!&amp;" - "&amp;'Non-Salary'!#REF!)</f>
        <v>#REF!</v>
      </c>
      <c r="AK299" s="386" t="e">
        <f>IF('Non-Salary'!#REF!="","",#REF!&amp;" - "&amp;'Non-Salary'!#REF!)</f>
        <v>#REF!</v>
      </c>
      <c r="AL299" s="386" t="e">
        <f>IF('Non-Salary'!#REF!="","",#REF!&amp;" - "&amp;'Non-Salary'!#REF!)</f>
        <v>#REF!</v>
      </c>
      <c r="AM299" s="386" t="e">
        <f>IF('Non-Salary'!#REF!="","",#REF!&amp;" - "&amp;'Non-Salary'!#REF!)</f>
        <v>#REF!</v>
      </c>
      <c r="AN299" s="386" t="e">
        <f>IF('Non-Salary'!#REF!="","",#REF!&amp;" - "&amp;'Non-Salary'!#REF!)</f>
        <v>#REF!</v>
      </c>
      <c r="AO299" s="386" t="e">
        <f>IF('Non-Salary'!#REF!="","",#REF!&amp;" - "&amp;'Non-Salary'!#REF!)</f>
        <v>#REF!</v>
      </c>
      <c r="AP299" s="386" t="e">
        <f>IF('Non-Salary'!#REF!="","",#REF!&amp;" - "&amp;'Non-Salary'!#REF!)</f>
        <v>#REF!</v>
      </c>
      <c r="AQ299" s="386" t="e">
        <f>IF('Non-Salary'!#REF!="","",#REF!&amp;" - "&amp;'Non-Salary'!#REF!)</f>
        <v>#REF!</v>
      </c>
      <c r="AR299" s="386" t="e">
        <f>IF('Non-Salary'!#REF!="","",#REF!&amp;" - "&amp;'Non-Salary'!#REF!)</f>
        <v>#REF!</v>
      </c>
      <c r="AS299" s="386" t="e">
        <f>IF('Non-Salary'!#REF!="","",#REF!&amp;" - "&amp;'Non-Salary'!#REF!)</f>
        <v>#REF!</v>
      </c>
      <c r="AT299" s="395" t="e">
        <f>IF('Non-Salary'!#REF!="","",#REF!&amp;" - "&amp;'Non-Salary'!#REF!)</f>
        <v>#REF!</v>
      </c>
      <c r="AU299" s="65"/>
      <c r="AV299" s="394" t="e">
        <f>IF('Non-Salary'!#REF!="","",#REF!&amp;" - "&amp;'Non-Salary'!#REF!)</f>
        <v>#REF!</v>
      </c>
      <c r="AW299" s="395" t="e">
        <f>IF('Non-Salary'!#REF!="","",#REF!&amp;" - "&amp;'Non-Salary'!#REF!)</f>
        <v>#REF!</v>
      </c>
    </row>
    <row r="300" spans="1:51" ht="13.5" thickBot="1">
      <c r="A300" s="263"/>
      <c r="B300" s="48" t="e">
        <f>IF(OR(I300="",I300="HS"),'Non-Salary'!#REF!,Assumptions!#REF!)</f>
        <v>#REF!</v>
      </c>
      <c r="C300" s="48" t="s">
        <v>9</v>
      </c>
      <c r="D300" s="49" t="str">
        <f>IF(K300="","",VLOOKUP(K300,#REF!,3,FALSE))</f>
        <v/>
      </c>
      <c r="E300" s="49"/>
      <c r="F300" s="49" t="s">
        <v>41</v>
      </c>
      <c r="G300" s="58" t="str">
        <f>IF(J300="","",VLOOKUP(J300,#REF!,2,FALSE))</f>
        <v/>
      </c>
      <c r="H300" s="869"/>
      <c r="I300" s="322"/>
      <c r="J300" s="156"/>
      <c r="K300" s="371"/>
      <c r="L300" s="164"/>
      <c r="M300" s="275"/>
      <c r="N300" s="9"/>
      <c r="O300" s="292"/>
      <c r="P300" s="293"/>
      <c r="Q300" s="293"/>
      <c r="R300" s="293"/>
      <c r="S300" s="293"/>
      <c r="T300" s="388" t="e">
        <f>IF('Non-Salary'!#REF!="","",#REF!&amp;" - "&amp;'Non-Salary'!#REF!)</f>
        <v>#REF!</v>
      </c>
      <c r="U300" s="389" t="e">
        <f>IF('Non-Salary'!#REF!="","",#REF!&amp;" - "&amp;'Non-Salary'!#REF!)</f>
        <v>#REF!</v>
      </c>
      <c r="V300" s="389" t="e">
        <f>IF('Non-Salary'!#REF!="","",#REF!&amp;" - "&amp;'Non-Salary'!#REF!)</f>
        <v>#REF!</v>
      </c>
      <c r="W300" s="390" t="e">
        <f>IF('Non-Salary'!#REF!="","",#REF!&amp;" - "&amp;'Non-Salary'!#REF!)</f>
        <v>#REF!</v>
      </c>
      <c r="X300" s="390" t="e">
        <f>IF('Non-Salary'!#REF!="","",#REF!&amp;" - "&amp;'Non-Salary'!#REF!)</f>
        <v>#REF!</v>
      </c>
      <c r="Y300" s="390" t="e">
        <f>IF('Non-Salary'!#REF!="","",#REF!&amp;" - "&amp;'Non-Salary'!#REF!)</f>
        <v>#REF!</v>
      </c>
      <c r="Z300" s="390" t="e">
        <f>IF('Non-Salary'!#REF!="","",#REF!&amp;" - "&amp;'Non-Salary'!#REF!)</f>
        <v>#REF!</v>
      </c>
      <c r="AA300" s="390" t="e">
        <f>IF('Non-Salary'!#REF!="","",#REF!&amp;" - "&amp;'Non-Salary'!#REF!)</f>
        <v>#REF!</v>
      </c>
      <c r="AB300" s="390" t="e">
        <f>IF('Non-Salary'!#REF!="","",#REF!&amp;" - "&amp;'Non-Salary'!#REF!)</f>
        <v>#REF!</v>
      </c>
      <c r="AC300" s="390" t="e">
        <f>IF('Non-Salary'!#REF!="","",#REF!&amp;" - "&amp;'Non-Salary'!#REF!)</f>
        <v>#REF!</v>
      </c>
      <c r="AD300" s="390" t="e">
        <f>IF('Non-Salary'!#REF!="","",#REF!&amp;" - "&amp;'Non-Salary'!#REF!)</f>
        <v>#REF!</v>
      </c>
      <c r="AE300" s="390" t="e">
        <f>IF('Non-Salary'!#REF!="","",#REF!&amp;" - "&amp;'Non-Salary'!#REF!)</f>
        <v>#REF!</v>
      </c>
      <c r="AF300" s="390" t="e">
        <f>IF('Non-Salary'!#REF!="","",#REF!&amp;" - "&amp;'Non-Salary'!#REF!)</f>
        <v>#REF!</v>
      </c>
      <c r="AG300" s="390" t="e">
        <f>IF('Non-Salary'!#REF!="","",#REF!&amp;" - "&amp;'Non-Salary'!#REF!)</f>
        <v>#REF!</v>
      </c>
      <c r="AH300" s="390" t="e">
        <f>IF('Non-Salary'!#REF!="","",#REF!&amp;" - "&amp;'Non-Salary'!#REF!)</f>
        <v>#REF!</v>
      </c>
      <c r="AI300" s="390" t="e">
        <f>IF('Non-Salary'!#REF!="","",#REF!&amp;" - "&amp;'Non-Salary'!#REF!)</f>
        <v>#REF!</v>
      </c>
      <c r="AJ300" s="390" t="e">
        <f>IF('Non-Salary'!#REF!="","",#REF!&amp;" - "&amp;'Non-Salary'!#REF!)</f>
        <v>#REF!</v>
      </c>
      <c r="AK300" s="390" t="e">
        <f>IF('Non-Salary'!#REF!="","",#REF!&amp;" - "&amp;'Non-Salary'!#REF!)</f>
        <v>#REF!</v>
      </c>
      <c r="AL300" s="390" t="e">
        <f>IF('Non-Salary'!#REF!="","",#REF!&amp;" - "&amp;'Non-Salary'!#REF!)</f>
        <v>#REF!</v>
      </c>
      <c r="AM300" s="390" t="e">
        <f>IF('Non-Salary'!#REF!="","",#REF!&amp;" - "&amp;'Non-Salary'!#REF!)</f>
        <v>#REF!</v>
      </c>
      <c r="AN300" s="390" t="e">
        <f>IF('Non-Salary'!#REF!="","",#REF!&amp;" - "&amp;'Non-Salary'!#REF!)</f>
        <v>#REF!</v>
      </c>
      <c r="AO300" s="390" t="e">
        <f>IF('Non-Salary'!#REF!="","",#REF!&amp;" - "&amp;'Non-Salary'!#REF!)</f>
        <v>#REF!</v>
      </c>
      <c r="AP300" s="390" t="e">
        <f>IF('Non-Salary'!#REF!="","",#REF!&amp;" - "&amp;'Non-Salary'!#REF!)</f>
        <v>#REF!</v>
      </c>
      <c r="AQ300" s="390" t="e">
        <f>IF('Non-Salary'!#REF!="","",#REF!&amp;" - "&amp;'Non-Salary'!#REF!)</f>
        <v>#REF!</v>
      </c>
      <c r="AR300" s="390" t="e">
        <f>IF('Non-Salary'!#REF!="","",#REF!&amp;" - "&amp;'Non-Salary'!#REF!)</f>
        <v>#REF!</v>
      </c>
      <c r="AS300" s="390" t="e">
        <f>IF('Non-Salary'!#REF!="","",#REF!&amp;" - "&amp;'Non-Salary'!#REF!)</f>
        <v>#REF!</v>
      </c>
      <c r="AT300" s="397" t="e">
        <f>IF('Non-Salary'!#REF!="","",#REF!&amp;" - "&amp;'Non-Salary'!#REF!)</f>
        <v>#REF!</v>
      </c>
      <c r="AU300" s="65"/>
      <c r="AV300" s="396" t="e">
        <f>IF('Non-Salary'!#REF!="","",#REF!&amp;" - "&amp;'Non-Salary'!#REF!)</f>
        <v>#REF!</v>
      </c>
      <c r="AW300" s="397" t="e">
        <f>IF('Non-Salary'!#REF!="","",#REF!&amp;" - "&amp;'Non-Salary'!#REF!)</f>
        <v>#REF!</v>
      </c>
    </row>
    <row r="301" spans="1:51" ht="13.5" thickBot="1">
      <c r="A301" s="27"/>
      <c r="B301" s="27"/>
      <c r="C301" s="27" t="s">
        <v>151</v>
      </c>
      <c r="D301" s="35" t="s">
        <v>151</v>
      </c>
      <c r="E301" s="35"/>
      <c r="F301" s="35" t="s">
        <v>151</v>
      </c>
      <c r="G301" s="27" t="s">
        <v>151</v>
      </c>
      <c r="H301" s="870"/>
      <c r="I301" s="152"/>
      <c r="J301" s="73" t="s">
        <v>250</v>
      </c>
      <c r="K301" s="75"/>
      <c r="L301" s="164"/>
      <c r="M301" s="97"/>
      <c r="N301" s="9"/>
      <c r="O301" s="282">
        <f t="shared" ref="O301:AW301" si="12">SUM(O258:O300)</f>
        <v>0</v>
      </c>
      <c r="P301" s="283">
        <f t="shared" si="12"/>
        <v>0</v>
      </c>
      <c r="Q301" s="283">
        <f t="shared" si="12"/>
        <v>0</v>
      </c>
      <c r="R301" s="283">
        <f t="shared" si="12"/>
        <v>0</v>
      </c>
      <c r="S301" s="284">
        <f t="shared" si="12"/>
        <v>0</v>
      </c>
      <c r="T301" s="282" t="e">
        <f t="shared" si="12"/>
        <v>#REF!</v>
      </c>
      <c r="U301" s="283" t="e">
        <f t="shared" si="12"/>
        <v>#REF!</v>
      </c>
      <c r="V301" s="283" t="e">
        <f t="shared" si="12"/>
        <v>#REF!</v>
      </c>
      <c r="W301" s="283" t="e">
        <f t="shared" si="12"/>
        <v>#REF!</v>
      </c>
      <c r="X301" s="283" t="e">
        <f t="shared" si="12"/>
        <v>#REF!</v>
      </c>
      <c r="Y301" s="283" t="e">
        <f t="shared" si="12"/>
        <v>#REF!</v>
      </c>
      <c r="Z301" s="283" t="e">
        <f t="shared" si="12"/>
        <v>#REF!</v>
      </c>
      <c r="AA301" s="283" t="e">
        <f t="shared" si="12"/>
        <v>#REF!</v>
      </c>
      <c r="AB301" s="283" t="e">
        <f t="shared" si="12"/>
        <v>#REF!</v>
      </c>
      <c r="AC301" s="283" t="e">
        <f t="shared" si="12"/>
        <v>#REF!</v>
      </c>
      <c r="AD301" s="283" t="e">
        <f t="shared" si="12"/>
        <v>#REF!</v>
      </c>
      <c r="AE301" s="283" t="e">
        <f t="shared" si="12"/>
        <v>#REF!</v>
      </c>
      <c r="AF301" s="283" t="e">
        <f t="shared" si="12"/>
        <v>#REF!</v>
      </c>
      <c r="AG301" s="283" t="e">
        <f t="shared" si="12"/>
        <v>#REF!</v>
      </c>
      <c r="AH301" s="283" t="e">
        <f t="shared" si="12"/>
        <v>#REF!</v>
      </c>
      <c r="AI301" s="283" t="e">
        <f t="shared" si="12"/>
        <v>#REF!</v>
      </c>
      <c r="AJ301" s="283" t="e">
        <f t="shared" si="12"/>
        <v>#REF!</v>
      </c>
      <c r="AK301" s="283" t="e">
        <f t="shared" si="12"/>
        <v>#REF!</v>
      </c>
      <c r="AL301" s="283" t="e">
        <f t="shared" si="12"/>
        <v>#REF!</v>
      </c>
      <c r="AM301" s="283" t="e">
        <f t="shared" si="12"/>
        <v>#REF!</v>
      </c>
      <c r="AN301" s="283" t="e">
        <f t="shared" si="12"/>
        <v>#REF!</v>
      </c>
      <c r="AO301" s="283" t="e">
        <f t="shared" si="12"/>
        <v>#REF!</v>
      </c>
      <c r="AP301" s="283" t="e">
        <f t="shared" si="12"/>
        <v>#REF!</v>
      </c>
      <c r="AQ301" s="283" t="e">
        <f t="shared" si="12"/>
        <v>#REF!</v>
      </c>
      <c r="AR301" s="332" t="e">
        <f t="shared" si="12"/>
        <v>#REF!</v>
      </c>
      <c r="AS301" s="332" t="e">
        <f t="shared" si="12"/>
        <v>#REF!</v>
      </c>
      <c r="AT301" s="284" t="e">
        <f t="shared" si="12"/>
        <v>#REF!</v>
      </c>
      <c r="AU301" s="280"/>
      <c r="AV301" s="282" t="e">
        <f t="shared" si="12"/>
        <v>#REF!</v>
      </c>
      <c r="AW301" s="281" t="e">
        <f t="shared" si="12"/>
        <v>#REF!</v>
      </c>
    </row>
    <row r="302" spans="1:51" ht="13.5" collapsed="1" thickBot="1">
      <c r="A302" s="27"/>
      <c r="B302" s="27"/>
      <c r="C302" s="27"/>
      <c r="D302" s="35"/>
      <c r="E302" s="35"/>
      <c r="F302" s="35"/>
      <c r="G302" s="27"/>
      <c r="H302" s="157"/>
      <c r="I302" s="158"/>
      <c r="J302" s="277"/>
      <c r="K302" s="23"/>
      <c r="L302" s="164"/>
      <c r="M302" s="206"/>
      <c r="N302" s="9"/>
      <c r="O302" s="102"/>
      <c r="P302" s="22"/>
      <c r="Q302" s="22"/>
      <c r="R302" s="22"/>
      <c r="S302" s="22"/>
      <c r="T302" s="22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5"/>
      <c r="AX302" s="64"/>
    </row>
    <row r="303" spans="1:51">
      <c r="A303" s="219"/>
      <c r="B303" s="50" t="e">
        <f>IF(OR(I303="",I303="HS"),'Non-Salary'!#REF!,Assumptions!#REF!)</f>
        <v>#REF!</v>
      </c>
      <c r="C303" s="50" t="s">
        <v>193</v>
      </c>
      <c r="D303" s="51" t="s">
        <v>194</v>
      </c>
      <c r="E303" s="51"/>
      <c r="F303" s="51" t="s">
        <v>17</v>
      </c>
      <c r="G303" s="55" t="s">
        <v>27</v>
      </c>
      <c r="H303" s="868" t="s">
        <v>189</v>
      </c>
      <c r="I303" s="316"/>
      <c r="J303" s="80" t="s">
        <v>959</v>
      </c>
      <c r="K303" s="81"/>
      <c r="L303" s="164"/>
      <c r="M303" s="220"/>
      <c r="N303" s="9"/>
      <c r="O303" s="288"/>
      <c r="P303" s="289"/>
      <c r="Q303" s="289"/>
      <c r="R303" s="289"/>
      <c r="S303" s="289"/>
      <c r="T303" s="380" t="e">
        <f>IF('Non-Salary'!#REF!="","",#REF!&amp;" - "&amp;'Non-Salary'!#REF!)</f>
        <v>#REF!</v>
      </c>
      <c r="U303" s="381" t="e">
        <f>IF('Non-Salary'!#REF!="","",#REF!&amp;" - "&amp;'Non-Salary'!#REF!)</f>
        <v>#REF!</v>
      </c>
      <c r="V303" s="381" t="e">
        <f>IF('Non-Salary'!#REF!="","",#REF!&amp;" - "&amp;'Non-Salary'!#REF!)</f>
        <v>#REF!</v>
      </c>
      <c r="W303" s="382" t="e">
        <f>IF('Non-Salary'!#REF!="","",#REF!&amp;" - "&amp;'Non-Salary'!#REF!)</f>
        <v>#REF!</v>
      </c>
      <c r="X303" s="382" t="e">
        <f>IF('Non-Salary'!#REF!="","",#REF!&amp;" - "&amp;'Non-Salary'!#REF!)</f>
        <v>#REF!</v>
      </c>
      <c r="Y303" s="382" t="e">
        <f>IF('Non-Salary'!#REF!="","",#REF!&amp;" - "&amp;'Non-Salary'!#REF!)</f>
        <v>#REF!</v>
      </c>
      <c r="Z303" s="382" t="e">
        <f>IF('Non-Salary'!#REF!="","",#REF!&amp;" - "&amp;'Non-Salary'!#REF!)</f>
        <v>#REF!</v>
      </c>
      <c r="AA303" s="382" t="e">
        <f>IF('Non-Salary'!#REF!="","",#REF!&amp;" - "&amp;'Non-Salary'!#REF!)</f>
        <v>#REF!</v>
      </c>
      <c r="AB303" s="382" t="e">
        <f>IF('Non-Salary'!#REF!="","",#REF!&amp;" - "&amp;'Non-Salary'!#REF!)</f>
        <v>#REF!</v>
      </c>
      <c r="AC303" s="382" t="e">
        <f>IF('Non-Salary'!#REF!="","",#REF!&amp;" - "&amp;'Non-Salary'!#REF!)</f>
        <v>#REF!</v>
      </c>
      <c r="AD303" s="382" t="e">
        <f>IF('Non-Salary'!#REF!="","",#REF!&amp;" - "&amp;'Non-Salary'!#REF!)</f>
        <v>#REF!</v>
      </c>
      <c r="AE303" s="382" t="e">
        <f>IF('Non-Salary'!#REF!="","",#REF!&amp;" - "&amp;'Non-Salary'!#REF!)</f>
        <v>#REF!</v>
      </c>
      <c r="AF303" s="382" t="e">
        <f>IF('Non-Salary'!#REF!="","",#REF!&amp;" - "&amp;'Non-Salary'!#REF!)</f>
        <v>#REF!</v>
      </c>
      <c r="AG303" s="382" t="e">
        <f>IF('Non-Salary'!#REF!="","",#REF!&amp;" - "&amp;'Non-Salary'!#REF!)</f>
        <v>#REF!</v>
      </c>
      <c r="AH303" s="382" t="e">
        <f>IF('Non-Salary'!#REF!="","",#REF!&amp;" - "&amp;'Non-Salary'!#REF!)</f>
        <v>#REF!</v>
      </c>
      <c r="AI303" s="382" t="e">
        <f>IF('Non-Salary'!#REF!="","",#REF!&amp;" - "&amp;'Non-Salary'!#REF!)</f>
        <v>#REF!</v>
      </c>
      <c r="AJ303" s="382" t="e">
        <f>IF('Non-Salary'!#REF!="","",#REF!&amp;" - "&amp;'Non-Salary'!#REF!)</f>
        <v>#REF!</v>
      </c>
      <c r="AK303" s="382" t="e">
        <f>IF('Non-Salary'!#REF!="","",#REF!&amp;" - "&amp;'Non-Salary'!#REF!)</f>
        <v>#REF!</v>
      </c>
      <c r="AL303" s="382" t="e">
        <f>IF('Non-Salary'!#REF!="","",#REF!&amp;" - "&amp;'Non-Salary'!#REF!)</f>
        <v>#REF!</v>
      </c>
      <c r="AM303" s="382" t="e">
        <f>IF('Non-Salary'!#REF!="","",#REF!&amp;" - "&amp;'Non-Salary'!#REF!)</f>
        <v>#REF!</v>
      </c>
      <c r="AN303" s="382" t="e">
        <f>IF('Non-Salary'!#REF!="","",#REF!&amp;" - "&amp;'Non-Salary'!#REF!)</f>
        <v>#REF!</v>
      </c>
      <c r="AO303" s="382" t="e">
        <f>IF('Non-Salary'!#REF!="","",#REF!&amp;" - "&amp;'Non-Salary'!#REF!)</f>
        <v>#REF!</v>
      </c>
      <c r="AP303" s="382" t="e">
        <f>IF('Non-Salary'!#REF!="","",#REF!&amp;" - "&amp;'Non-Salary'!#REF!)</f>
        <v>#REF!</v>
      </c>
      <c r="AQ303" s="381" t="e">
        <f>IF('Non-Salary'!#REF!="","",#REF!&amp;" - "&amp;'Non-Salary'!#REF!)</f>
        <v>#REF!</v>
      </c>
      <c r="AR303" s="382" t="e">
        <f>IF('Non-Salary'!#REF!="","",#REF!&amp;" - "&amp;'Non-Salary'!#REF!)</f>
        <v>#REF!</v>
      </c>
      <c r="AS303" s="382" t="e">
        <f>IF('Non-Salary'!#REF!="","",#REF!&amp;" - "&amp;'Non-Salary'!#REF!)</f>
        <v>#REF!</v>
      </c>
      <c r="AT303" s="393" t="e">
        <f>IF('Non-Salary'!#REF!="","",#REF!&amp;" - "&amp;'Non-Salary'!#REF!)</f>
        <v>#REF!</v>
      </c>
      <c r="AU303" s="65"/>
      <c r="AV303" s="392" t="e">
        <f>IF('Non-Salary'!#REF!="","",#REF!&amp;" - "&amp;'Non-Salary'!#REF!)</f>
        <v>#REF!</v>
      </c>
      <c r="AW303" s="393" t="e">
        <f>IF('Non-Salary'!#REF!="","",#REF!&amp;" - "&amp;'Non-Salary'!#REF!)</f>
        <v>#REF!</v>
      </c>
    </row>
    <row r="304" spans="1:51">
      <c r="A304" s="228"/>
      <c r="B304" s="19" t="e">
        <f>IF(OR(I304="",I304="HS"),'Non-Salary'!#REF!,Assumptions!#REF!)</f>
        <v>#REF!</v>
      </c>
      <c r="C304" s="19" t="s">
        <v>193</v>
      </c>
      <c r="D304" s="20" t="s">
        <v>194</v>
      </c>
      <c r="E304" s="20"/>
      <c r="F304" s="341" t="s">
        <v>17</v>
      </c>
      <c r="G304" s="344" t="s">
        <v>226</v>
      </c>
      <c r="H304" s="869"/>
      <c r="I304" s="317"/>
      <c r="J304" s="82" t="s">
        <v>1546</v>
      </c>
      <c r="K304" s="83"/>
      <c r="L304" s="164"/>
      <c r="M304" s="229"/>
      <c r="N304" s="9"/>
      <c r="O304" s="290"/>
      <c r="P304" s="291"/>
      <c r="Q304" s="291"/>
      <c r="R304" s="291"/>
      <c r="S304" s="291"/>
      <c r="T304" s="398" t="e">
        <f>IF('Non-Salary'!#REF!="","",#REF!&amp;" - "&amp;'Non-Salary'!#REF!)</f>
        <v>#REF!</v>
      </c>
      <c r="U304" s="399" t="e">
        <f>IF('Non-Salary'!#REF!="","",#REF!&amp;" - "&amp;'Non-Salary'!#REF!)</f>
        <v>#REF!</v>
      </c>
      <c r="V304" s="399" t="e">
        <f>IF('Non-Salary'!#REF!="","",#REF!&amp;" - "&amp;'Non-Salary'!#REF!)</f>
        <v>#REF!</v>
      </c>
      <c r="W304" s="386" t="e">
        <f>IF('Non-Salary'!#REF!="","",#REF!&amp;" - "&amp;'Non-Salary'!#REF!)</f>
        <v>#REF!</v>
      </c>
      <c r="X304" s="386" t="e">
        <f>IF('Non-Salary'!#REF!="","",#REF!&amp;" - "&amp;'Non-Salary'!#REF!)</f>
        <v>#REF!</v>
      </c>
      <c r="Y304" s="386" t="e">
        <f>IF('Non-Salary'!#REF!="","",#REF!&amp;" - "&amp;'Non-Salary'!#REF!)</f>
        <v>#REF!</v>
      </c>
      <c r="Z304" s="386" t="e">
        <f>IF('Non-Salary'!#REF!="","",#REF!&amp;" - "&amp;'Non-Salary'!#REF!)</f>
        <v>#REF!</v>
      </c>
      <c r="AA304" s="386" t="e">
        <f>IF('Non-Salary'!#REF!="","",#REF!&amp;" - "&amp;'Non-Salary'!#REF!)</f>
        <v>#REF!</v>
      </c>
      <c r="AB304" s="386" t="e">
        <f>IF('Non-Salary'!#REF!="","",#REF!&amp;" - "&amp;'Non-Salary'!#REF!)</f>
        <v>#REF!</v>
      </c>
      <c r="AC304" s="386" t="e">
        <f>IF('Non-Salary'!#REF!="","",#REF!&amp;" - "&amp;'Non-Salary'!#REF!)</f>
        <v>#REF!</v>
      </c>
      <c r="AD304" s="386" t="e">
        <f>IF('Non-Salary'!#REF!="","",#REF!&amp;" - "&amp;'Non-Salary'!#REF!)</f>
        <v>#REF!</v>
      </c>
      <c r="AE304" s="386" t="e">
        <f>IF('Non-Salary'!#REF!="","",#REF!&amp;" - "&amp;'Non-Salary'!#REF!)</f>
        <v>#REF!</v>
      </c>
      <c r="AF304" s="386" t="e">
        <f>IF('Non-Salary'!#REF!="","",#REF!&amp;" - "&amp;'Non-Salary'!#REF!)</f>
        <v>#REF!</v>
      </c>
      <c r="AG304" s="386" t="e">
        <f>IF('Non-Salary'!#REF!="","",#REF!&amp;" - "&amp;'Non-Salary'!#REF!)</f>
        <v>#REF!</v>
      </c>
      <c r="AH304" s="386" t="e">
        <f>IF('Non-Salary'!#REF!="","",#REF!&amp;" - "&amp;'Non-Salary'!#REF!)</f>
        <v>#REF!</v>
      </c>
      <c r="AI304" s="386" t="e">
        <f>IF('Non-Salary'!#REF!="","",#REF!&amp;" - "&amp;'Non-Salary'!#REF!)</f>
        <v>#REF!</v>
      </c>
      <c r="AJ304" s="386" t="e">
        <f>IF('Non-Salary'!#REF!="","",#REF!&amp;" - "&amp;'Non-Salary'!#REF!)</f>
        <v>#REF!</v>
      </c>
      <c r="AK304" s="386" t="e">
        <f>IF('Non-Salary'!#REF!="","",#REF!&amp;" - "&amp;'Non-Salary'!#REF!)</f>
        <v>#REF!</v>
      </c>
      <c r="AL304" s="386" t="e">
        <f>IF('Non-Salary'!#REF!="","",#REF!&amp;" - "&amp;'Non-Salary'!#REF!)</f>
        <v>#REF!</v>
      </c>
      <c r="AM304" s="386" t="e">
        <f>IF('Non-Salary'!#REF!="","",#REF!&amp;" - "&amp;'Non-Salary'!#REF!)</f>
        <v>#REF!</v>
      </c>
      <c r="AN304" s="386" t="e">
        <f>IF('Non-Salary'!#REF!="","",#REF!&amp;" - "&amp;'Non-Salary'!#REF!)</f>
        <v>#REF!</v>
      </c>
      <c r="AO304" s="386" t="e">
        <f>IF('Non-Salary'!#REF!="","",#REF!&amp;" - "&amp;'Non-Salary'!#REF!)</f>
        <v>#REF!</v>
      </c>
      <c r="AP304" s="386" t="e">
        <f>IF('Non-Salary'!#REF!="","",#REF!&amp;" - "&amp;'Non-Salary'!#REF!)</f>
        <v>#REF!</v>
      </c>
      <c r="AQ304" s="399" t="e">
        <f>IF('Non-Salary'!#REF!="","",#REF!&amp;" - "&amp;'Non-Salary'!#REF!)</f>
        <v>#REF!</v>
      </c>
      <c r="AR304" s="386" t="e">
        <f>IF('Non-Salary'!#REF!="","",#REF!&amp;" - "&amp;'Non-Salary'!#REF!)</f>
        <v>#REF!</v>
      </c>
      <c r="AS304" s="386" t="e">
        <f>IF('Non-Salary'!#REF!="","",#REF!&amp;" - "&amp;'Non-Salary'!#REF!)</f>
        <v>#REF!</v>
      </c>
      <c r="AT304" s="400" t="e">
        <f>IF('Non-Salary'!#REF!="","",#REF!&amp;" - "&amp;'Non-Salary'!#REF!)</f>
        <v>#REF!</v>
      </c>
      <c r="AU304" s="65"/>
      <c r="AV304" s="394" t="e">
        <f>IF('Non-Salary'!#REF!="","",#REF!&amp;" - "&amp;'Non-Salary'!#REF!)</f>
        <v>#REF!</v>
      </c>
      <c r="AW304" s="400" t="e">
        <f>IF('Non-Salary'!#REF!="","",#REF!&amp;" - "&amp;'Non-Salary'!#REF!)</f>
        <v>#REF!</v>
      </c>
    </row>
    <row r="305" spans="1:49">
      <c r="A305" s="228"/>
      <c r="B305" s="19" t="e">
        <f>IF(OR(I305="",I305="HS"),'Non-Salary'!#REF!,Assumptions!#REF!)</f>
        <v>#REF!</v>
      </c>
      <c r="C305" s="19" t="s">
        <v>193</v>
      </c>
      <c r="D305" s="20" t="s">
        <v>194</v>
      </c>
      <c r="E305" s="20"/>
      <c r="F305" s="20" t="s">
        <v>94</v>
      </c>
      <c r="G305" s="300" t="s">
        <v>43</v>
      </c>
      <c r="H305" s="869"/>
      <c r="I305" s="317"/>
      <c r="J305" s="82" t="s">
        <v>980</v>
      </c>
      <c r="K305" s="83"/>
      <c r="L305" s="164"/>
      <c r="M305" s="229"/>
      <c r="N305" s="9"/>
      <c r="O305" s="290"/>
      <c r="P305" s="291"/>
      <c r="Q305" s="291"/>
      <c r="R305" s="291"/>
      <c r="S305" s="291"/>
      <c r="T305" s="384" t="e">
        <f>IF('Non-Salary'!#REF!="","",#REF!&amp;" - "&amp;'Non-Salary'!#REF!)</f>
        <v>#REF!</v>
      </c>
      <c r="U305" s="385" t="e">
        <f>IF('Non-Salary'!#REF!="","",#REF!&amp;" - "&amp;'Non-Salary'!#REF!)</f>
        <v>#REF!</v>
      </c>
      <c r="V305" s="385" t="e">
        <f>IF('Non-Salary'!#REF!="","",#REF!&amp;" - "&amp;'Non-Salary'!#REF!)</f>
        <v>#REF!</v>
      </c>
      <c r="W305" s="386" t="e">
        <f>IF('Non-Salary'!#REF!="","",#REF!&amp;" - "&amp;'Non-Salary'!#REF!)</f>
        <v>#REF!</v>
      </c>
      <c r="X305" s="386" t="e">
        <f>IF('Non-Salary'!#REF!="","",#REF!&amp;" - "&amp;'Non-Salary'!#REF!)</f>
        <v>#REF!</v>
      </c>
      <c r="Y305" s="386" t="e">
        <f>IF('Non-Salary'!#REF!="","",#REF!&amp;" - "&amp;'Non-Salary'!#REF!)</f>
        <v>#REF!</v>
      </c>
      <c r="Z305" s="386" t="e">
        <f>IF('Non-Salary'!#REF!="","",#REF!&amp;" - "&amp;'Non-Salary'!#REF!)</f>
        <v>#REF!</v>
      </c>
      <c r="AA305" s="386" t="e">
        <f>IF('Non-Salary'!#REF!="","",#REF!&amp;" - "&amp;'Non-Salary'!#REF!)</f>
        <v>#REF!</v>
      </c>
      <c r="AB305" s="386" t="e">
        <f>IF('Non-Salary'!#REF!="","",#REF!&amp;" - "&amp;'Non-Salary'!#REF!)</f>
        <v>#REF!</v>
      </c>
      <c r="AC305" s="386" t="e">
        <f>IF('Non-Salary'!#REF!="","",#REF!&amp;" - "&amp;'Non-Salary'!#REF!)</f>
        <v>#REF!</v>
      </c>
      <c r="AD305" s="386" t="e">
        <f>IF('Non-Salary'!#REF!="","",#REF!&amp;" - "&amp;'Non-Salary'!#REF!)</f>
        <v>#REF!</v>
      </c>
      <c r="AE305" s="386" t="e">
        <f>IF('Non-Salary'!#REF!="","",#REF!&amp;" - "&amp;'Non-Salary'!#REF!)</f>
        <v>#REF!</v>
      </c>
      <c r="AF305" s="386" t="e">
        <f>IF('Non-Salary'!#REF!="","",#REF!&amp;" - "&amp;'Non-Salary'!#REF!)</f>
        <v>#REF!</v>
      </c>
      <c r="AG305" s="386" t="e">
        <f>IF('Non-Salary'!#REF!="","",#REF!&amp;" - "&amp;'Non-Salary'!#REF!)</f>
        <v>#REF!</v>
      </c>
      <c r="AH305" s="386" t="e">
        <f>IF('Non-Salary'!#REF!="","",#REF!&amp;" - "&amp;'Non-Salary'!#REF!)</f>
        <v>#REF!</v>
      </c>
      <c r="AI305" s="386" t="e">
        <f>IF('Non-Salary'!#REF!="","",#REF!&amp;" - "&amp;'Non-Salary'!#REF!)</f>
        <v>#REF!</v>
      </c>
      <c r="AJ305" s="386" t="e">
        <f>IF('Non-Salary'!#REF!="","",#REF!&amp;" - "&amp;'Non-Salary'!#REF!)</f>
        <v>#REF!</v>
      </c>
      <c r="AK305" s="386" t="e">
        <f>IF('Non-Salary'!#REF!="","",#REF!&amp;" - "&amp;'Non-Salary'!#REF!)</f>
        <v>#REF!</v>
      </c>
      <c r="AL305" s="386" t="e">
        <f>IF('Non-Salary'!#REF!="","",#REF!&amp;" - "&amp;'Non-Salary'!#REF!)</f>
        <v>#REF!</v>
      </c>
      <c r="AM305" s="386" t="e">
        <f>IF('Non-Salary'!#REF!="","",#REF!&amp;" - "&amp;'Non-Salary'!#REF!)</f>
        <v>#REF!</v>
      </c>
      <c r="AN305" s="386" t="e">
        <f>IF('Non-Salary'!#REF!="","",#REF!&amp;" - "&amp;'Non-Salary'!#REF!)</f>
        <v>#REF!</v>
      </c>
      <c r="AO305" s="386" t="e">
        <f>IF('Non-Salary'!#REF!="","",#REF!&amp;" - "&amp;'Non-Salary'!#REF!)</f>
        <v>#REF!</v>
      </c>
      <c r="AP305" s="386" t="e">
        <f>IF('Non-Salary'!#REF!="","",#REF!&amp;" - "&amp;'Non-Salary'!#REF!)</f>
        <v>#REF!</v>
      </c>
      <c r="AQ305" s="385" t="e">
        <f>IF('Non-Salary'!#REF!="","",#REF!&amp;" - "&amp;'Non-Salary'!#REF!)</f>
        <v>#REF!</v>
      </c>
      <c r="AR305" s="386" t="e">
        <f>IF('Non-Salary'!#REF!="","",#REF!&amp;" - "&amp;'Non-Salary'!#REF!)</f>
        <v>#REF!</v>
      </c>
      <c r="AS305" s="386" t="e">
        <f>IF('Non-Salary'!#REF!="","",#REF!&amp;" - "&amp;'Non-Salary'!#REF!)</f>
        <v>#REF!</v>
      </c>
      <c r="AT305" s="395" t="e">
        <f>IF('Non-Salary'!#REF!="","",#REF!&amp;" - "&amp;'Non-Salary'!#REF!)</f>
        <v>#REF!</v>
      </c>
      <c r="AU305" s="65"/>
      <c r="AV305" s="394" t="e">
        <f>IF('Non-Salary'!#REF!="","",#REF!&amp;" - "&amp;'Non-Salary'!#REF!)</f>
        <v>#REF!</v>
      </c>
      <c r="AW305" s="395" t="e">
        <f>IF('Non-Salary'!#REF!="","",#REF!&amp;" - "&amp;'Non-Salary'!#REF!)</f>
        <v>#REF!</v>
      </c>
    </row>
    <row r="306" spans="1:49" outlineLevel="1">
      <c r="A306" s="228"/>
      <c r="B306" s="19" t="e">
        <f>IF(OR(I306="",I306="HS"),'Non-Salary'!#REF!,Assumptions!#REF!)</f>
        <v>#REF!</v>
      </c>
      <c r="C306" s="19" t="s">
        <v>193</v>
      </c>
      <c r="D306" s="20" t="s">
        <v>194</v>
      </c>
      <c r="E306" s="20"/>
      <c r="F306" s="20" t="s">
        <v>94</v>
      </c>
      <c r="G306" s="344" t="s">
        <v>226</v>
      </c>
      <c r="H306" s="869"/>
      <c r="I306" s="317"/>
      <c r="J306" s="82" t="s">
        <v>1548</v>
      </c>
      <c r="K306" s="83"/>
      <c r="L306" s="164"/>
      <c r="M306" s="229"/>
      <c r="N306" s="9"/>
      <c r="O306" s="290"/>
      <c r="P306" s="291"/>
      <c r="Q306" s="291"/>
      <c r="R306" s="291"/>
      <c r="S306" s="291"/>
      <c r="T306" s="398" t="e">
        <f>IF('Non-Salary'!#REF!="","",#REF!&amp;" - "&amp;'Non-Salary'!#REF!)</f>
        <v>#REF!</v>
      </c>
      <c r="U306" s="399" t="e">
        <f>IF('Non-Salary'!#REF!="","",#REF!&amp;" - "&amp;'Non-Salary'!#REF!)</f>
        <v>#REF!</v>
      </c>
      <c r="V306" s="399" t="e">
        <f>IF('Non-Salary'!#REF!="","",#REF!&amp;" - "&amp;'Non-Salary'!#REF!)</f>
        <v>#REF!</v>
      </c>
      <c r="W306" s="386" t="e">
        <f>IF('Non-Salary'!#REF!="","",#REF!&amp;" - "&amp;'Non-Salary'!#REF!)</f>
        <v>#REF!</v>
      </c>
      <c r="X306" s="386" t="e">
        <f>IF('Non-Salary'!#REF!="","",#REF!&amp;" - "&amp;'Non-Salary'!#REF!)</f>
        <v>#REF!</v>
      </c>
      <c r="Y306" s="386" t="e">
        <f>IF('Non-Salary'!#REF!="","",#REF!&amp;" - "&amp;'Non-Salary'!#REF!)</f>
        <v>#REF!</v>
      </c>
      <c r="Z306" s="386" t="e">
        <f>IF('Non-Salary'!#REF!="","",#REF!&amp;" - "&amp;'Non-Salary'!#REF!)</f>
        <v>#REF!</v>
      </c>
      <c r="AA306" s="386" t="e">
        <f>IF('Non-Salary'!#REF!="","",#REF!&amp;" - "&amp;'Non-Salary'!#REF!)</f>
        <v>#REF!</v>
      </c>
      <c r="AB306" s="386" t="e">
        <f>IF('Non-Salary'!#REF!="","",#REF!&amp;" - "&amp;'Non-Salary'!#REF!)</f>
        <v>#REF!</v>
      </c>
      <c r="AC306" s="386" t="e">
        <f>IF('Non-Salary'!#REF!="","",#REF!&amp;" - "&amp;'Non-Salary'!#REF!)</f>
        <v>#REF!</v>
      </c>
      <c r="AD306" s="386" t="e">
        <f>IF('Non-Salary'!#REF!="","",#REF!&amp;" - "&amp;'Non-Salary'!#REF!)</f>
        <v>#REF!</v>
      </c>
      <c r="AE306" s="386" t="e">
        <f>IF('Non-Salary'!#REF!="","",#REF!&amp;" - "&amp;'Non-Salary'!#REF!)</f>
        <v>#REF!</v>
      </c>
      <c r="AF306" s="386" t="e">
        <f>IF('Non-Salary'!#REF!="","",#REF!&amp;" - "&amp;'Non-Salary'!#REF!)</f>
        <v>#REF!</v>
      </c>
      <c r="AG306" s="386" t="e">
        <f>IF('Non-Salary'!#REF!="","",#REF!&amp;" - "&amp;'Non-Salary'!#REF!)</f>
        <v>#REF!</v>
      </c>
      <c r="AH306" s="386" t="e">
        <f>IF('Non-Salary'!#REF!="","",#REF!&amp;" - "&amp;'Non-Salary'!#REF!)</f>
        <v>#REF!</v>
      </c>
      <c r="AI306" s="386" t="e">
        <f>IF('Non-Salary'!#REF!="","",#REF!&amp;" - "&amp;'Non-Salary'!#REF!)</f>
        <v>#REF!</v>
      </c>
      <c r="AJ306" s="386" t="e">
        <f>IF('Non-Salary'!#REF!="","",#REF!&amp;" - "&amp;'Non-Salary'!#REF!)</f>
        <v>#REF!</v>
      </c>
      <c r="AK306" s="386" t="e">
        <f>IF('Non-Salary'!#REF!="","",#REF!&amp;" - "&amp;'Non-Salary'!#REF!)</f>
        <v>#REF!</v>
      </c>
      <c r="AL306" s="386" t="e">
        <f>IF('Non-Salary'!#REF!="","",#REF!&amp;" - "&amp;'Non-Salary'!#REF!)</f>
        <v>#REF!</v>
      </c>
      <c r="AM306" s="386" t="e">
        <f>IF('Non-Salary'!#REF!="","",#REF!&amp;" - "&amp;'Non-Salary'!#REF!)</f>
        <v>#REF!</v>
      </c>
      <c r="AN306" s="386" t="e">
        <f>IF('Non-Salary'!#REF!="","",#REF!&amp;" - "&amp;'Non-Salary'!#REF!)</f>
        <v>#REF!</v>
      </c>
      <c r="AO306" s="386" t="e">
        <f>IF('Non-Salary'!#REF!="","",#REF!&amp;" - "&amp;'Non-Salary'!#REF!)</f>
        <v>#REF!</v>
      </c>
      <c r="AP306" s="386" t="e">
        <f>IF('Non-Salary'!#REF!="","",#REF!&amp;" - "&amp;'Non-Salary'!#REF!)</f>
        <v>#REF!</v>
      </c>
      <c r="AQ306" s="399" t="e">
        <f>IF('Non-Salary'!#REF!="","",#REF!&amp;" - "&amp;'Non-Salary'!#REF!)</f>
        <v>#REF!</v>
      </c>
      <c r="AR306" s="386" t="e">
        <f>IF('Non-Salary'!#REF!="","",#REF!&amp;" - "&amp;'Non-Salary'!#REF!)</f>
        <v>#REF!</v>
      </c>
      <c r="AS306" s="386" t="e">
        <f>IF('Non-Salary'!#REF!="","",#REF!&amp;" - "&amp;'Non-Salary'!#REF!)</f>
        <v>#REF!</v>
      </c>
      <c r="AT306" s="400" t="e">
        <f>IF('Non-Salary'!#REF!="","",#REF!&amp;" - "&amp;'Non-Salary'!#REF!)</f>
        <v>#REF!</v>
      </c>
      <c r="AU306" s="65"/>
      <c r="AV306" s="394" t="e">
        <f>IF('Non-Salary'!#REF!="","",#REF!&amp;" - "&amp;'Non-Salary'!#REF!)</f>
        <v>#REF!</v>
      </c>
      <c r="AW306" s="400" t="e">
        <f>IF('Non-Salary'!#REF!="","",#REF!&amp;" - "&amp;'Non-Salary'!#REF!)</f>
        <v>#REF!</v>
      </c>
    </row>
    <row r="307" spans="1:49">
      <c r="A307" s="228"/>
      <c r="B307" s="19" t="e">
        <f>IF(OR(I307="",I307="HS"),'Non-Salary'!#REF!,Assumptions!#REF!)</f>
        <v>#REF!</v>
      </c>
      <c r="C307" s="19" t="s">
        <v>193</v>
      </c>
      <c r="D307" s="20" t="s">
        <v>194</v>
      </c>
      <c r="E307" s="20"/>
      <c r="F307" s="20" t="s">
        <v>195</v>
      </c>
      <c r="G307" s="56" t="s">
        <v>27</v>
      </c>
      <c r="H307" s="869"/>
      <c r="I307" s="317"/>
      <c r="J307" s="82" t="s">
        <v>960</v>
      </c>
      <c r="K307" s="83"/>
      <c r="L307" s="164"/>
      <c r="M307" s="229"/>
      <c r="N307" s="9"/>
      <c r="O307" s="290"/>
      <c r="P307" s="291"/>
      <c r="Q307" s="291"/>
      <c r="R307" s="291"/>
      <c r="S307" s="291"/>
      <c r="T307" s="384" t="e">
        <f>IF('Non-Salary'!#REF!="","",#REF!&amp;" - "&amp;'Non-Salary'!#REF!)</f>
        <v>#REF!</v>
      </c>
      <c r="U307" s="385" t="e">
        <f>IF('Non-Salary'!#REF!="","",#REF!&amp;" - "&amp;'Non-Salary'!#REF!)</f>
        <v>#REF!</v>
      </c>
      <c r="V307" s="385" t="e">
        <f>IF('Non-Salary'!#REF!="","",#REF!&amp;" - "&amp;'Non-Salary'!#REF!)</f>
        <v>#REF!</v>
      </c>
      <c r="W307" s="386" t="e">
        <f>IF('Non-Salary'!#REF!="","",#REF!&amp;" - "&amp;'Non-Salary'!#REF!)</f>
        <v>#REF!</v>
      </c>
      <c r="X307" s="386" t="e">
        <f>IF('Non-Salary'!#REF!="","",#REF!&amp;" - "&amp;'Non-Salary'!#REF!)</f>
        <v>#REF!</v>
      </c>
      <c r="Y307" s="386" t="e">
        <f>IF('Non-Salary'!#REF!="","",#REF!&amp;" - "&amp;'Non-Salary'!#REF!)</f>
        <v>#REF!</v>
      </c>
      <c r="Z307" s="386" t="e">
        <f>IF('Non-Salary'!#REF!="","",#REF!&amp;" - "&amp;'Non-Salary'!#REF!)</f>
        <v>#REF!</v>
      </c>
      <c r="AA307" s="386" t="e">
        <f>IF('Non-Salary'!#REF!="","",#REF!&amp;" - "&amp;'Non-Salary'!#REF!)</f>
        <v>#REF!</v>
      </c>
      <c r="AB307" s="386" t="e">
        <f>IF('Non-Salary'!#REF!="","",#REF!&amp;" - "&amp;'Non-Salary'!#REF!)</f>
        <v>#REF!</v>
      </c>
      <c r="AC307" s="386" t="e">
        <f>IF('Non-Salary'!#REF!="","",#REF!&amp;" - "&amp;'Non-Salary'!#REF!)</f>
        <v>#REF!</v>
      </c>
      <c r="AD307" s="386" t="e">
        <f>IF('Non-Salary'!#REF!="","",#REF!&amp;" - "&amp;'Non-Salary'!#REF!)</f>
        <v>#REF!</v>
      </c>
      <c r="AE307" s="386" t="e">
        <f>IF('Non-Salary'!#REF!="","",#REF!&amp;" - "&amp;'Non-Salary'!#REF!)</f>
        <v>#REF!</v>
      </c>
      <c r="AF307" s="386" t="e">
        <f>IF('Non-Salary'!#REF!="","",#REF!&amp;" - "&amp;'Non-Salary'!#REF!)</f>
        <v>#REF!</v>
      </c>
      <c r="AG307" s="386" t="e">
        <f>IF('Non-Salary'!#REF!="","",#REF!&amp;" - "&amp;'Non-Salary'!#REF!)</f>
        <v>#REF!</v>
      </c>
      <c r="AH307" s="386" t="e">
        <f>IF('Non-Salary'!#REF!="","",#REF!&amp;" - "&amp;'Non-Salary'!#REF!)</f>
        <v>#REF!</v>
      </c>
      <c r="AI307" s="386" t="e">
        <f>IF('Non-Salary'!#REF!="","",#REF!&amp;" - "&amp;'Non-Salary'!#REF!)</f>
        <v>#REF!</v>
      </c>
      <c r="AJ307" s="386" t="e">
        <f>IF('Non-Salary'!#REF!="","",#REF!&amp;" - "&amp;'Non-Salary'!#REF!)</f>
        <v>#REF!</v>
      </c>
      <c r="AK307" s="386" t="e">
        <f>IF('Non-Salary'!#REF!="","",#REF!&amp;" - "&amp;'Non-Salary'!#REF!)</f>
        <v>#REF!</v>
      </c>
      <c r="AL307" s="386" t="e">
        <f>IF('Non-Salary'!#REF!="","",#REF!&amp;" - "&amp;'Non-Salary'!#REF!)</f>
        <v>#REF!</v>
      </c>
      <c r="AM307" s="386" t="e">
        <f>IF('Non-Salary'!#REF!="","",#REF!&amp;" - "&amp;'Non-Salary'!#REF!)</f>
        <v>#REF!</v>
      </c>
      <c r="AN307" s="386" t="e">
        <f>IF('Non-Salary'!#REF!="","",#REF!&amp;" - "&amp;'Non-Salary'!#REF!)</f>
        <v>#REF!</v>
      </c>
      <c r="AO307" s="386" t="e">
        <f>IF('Non-Salary'!#REF!="","",#REF!&amp;" - "&amp;'Non-Salary'!#REF!)</f>
        <v>#REF!</v>
      </c>
      <c r="AP307" s="386" t="e">
        <f>IF('Non-Salary'!#REF!="","",#REF!&amp;" - "&amp;'Non-Salary'!#REF!)</f>
        <v>#REF!</v>
      </c>
      <c r="AQ307" s="385" t="e">
        <f>IF('Non-Salary'!#REF!="","",#REF!&amp;" - "&amp;'Non-Salary'!#REF!)</f>
        <v>#REF!</v>
      </c>
      <c r="AR307" s="386" t="e">
        <f>IF('Non-Salary'!#REF!="","",#REF!&amp;" - "&amp;'Non-Salary'!#REF!)</f>
        <v>#REF!</v>
      </c>
      <c r="AS307" s="386" t="e">
        <f>IF('Non-Salary'!#REF!="","",#REF!&amp;" - "&amp;'Non-Salary'!#REF!)</f>
        <v>#REF!</v>
      </c>
      <c r="AT307" s="395" t="e">
        <f>IF('Non-Salary'!#REF!="","",#REF!&amp;" - "&amp;'Non-Salary'!#REF!)</f>
        <v>#REF!</v>
      </c>
      <c r="AU307" s="65"/>
      <c r="AV307" s="394" t="e">
        <f>IF('Non-Salary'!#REF!="","",#REF!&amp;" - "&amp;'Non-Salary'!#REF!)</f>
        <v>#REF!</v>
      </c>
      <c r="AW307" s="395" t="e">
        <f>IF('Non-Salary'!#REF!="","",#REF!&amp;" - "&amp;'Non-Salary'!#REF!)</f>
        <v>#REF!</v>
      </c>
    </row>
    <row r="308" spans="1:49">
      <c r="A308" s="228"/>
      <c r="B308" s="19" t="e">
        <f>IF(OR(I308="",I308="HS"),'Non-Salary'!#REF!,Assumptions!#REF!)</f>
        <v>#REF!</v>
      </c>
      <c r="C308" s="19" t="s">
        <v>193</v>
      </c>
      <c r="D308" s="20" t="s">
        <v>194</v>
      </c>
      <c r="E308" s="20"/>
      <c r="F308" s="20" t="s">
        <v>195</v>
      </c>
      <c r="G308" s="300" t="s">
        <v>226</v>
      </c>
      <c r="H308" s="869"/>
      <c r="I308" s="317"/>
      <c r="J308" s="82" t="s">
        <v>1547</v>
      </c>
      <c r="K308" s="83"/>
      <c r="L308" s="164"/>
      <c r="M308" s="229"/>
      <c r="N308" s="9"/>
      <c r="O308" s="290"/>
      <c r="P308" s="291"/>
      <c r="Q308" s="291"/>
      <c r="R308" s="291"/>
      <c r="S308" s="291"/>
      <c r="T308" s="398" t="e">
        <f>IF('Non-Salary'!#REF!="","",#REF!&amp;" - "&amp;'Non-Salary'!#REF!)</f>
        <v>#REF!</v>
      </c>
      <c r="U308" s="399" t="e">
        <f>IF('Non-Salary'!#REF!="","",#REF!&amp;" - "&amp;'Non-Salary'!#REF!)</f>
        <v>#REF!</v>
      </c>
      <c r="V308" s="399" t="e">
        <f>IF('Non-Salary'!#REF!="","",#REF!&amp;" - "&amp;'Non-Salary'!#REF!)</f>
        <v>#REF!</v>
      </c>
      <c r="W308" s="386" t="e">
        <f>IF('Non-Salary'!#REF!="","",#REF!&amp;" - "&amp;'Non-Salary'!#REF!)</f>
        <v>#REF!</v>
      </c>
      <c r="X308" s="386" t="e">
        <f>IF('Non-Salary'!#REF!="","",#REF!&amp;" - "&amp;'Non-Salary'!#REF!)</f>
        <v>#REF!</v>
      </c>
      <c r="Y308" s="386" t="e">
        <f>IF('Non-Salary'!#REF!="","",#REF!&amp;" - "&amp;'Non-Salary'!#REF!)</f>
        <v>#REF!</v>
      </c>
      <c r="Z308" s="386" t="e">
        <f>IF('Non-Salary'!#REF!="","",#REF!&amp;" - "&amp;'Non-Salary'!#REF!)</f>
        <v>#REF!</v>
      </c>
      <c r="AA308" s="386" t="e">
        <f>IF('Non-Salary'!#REF!="","",#REF!&amp;" - "&amp;'Non-Salary'!#REF!)</f>
        <v>#REF!</v>
      </c>
      <c r="AB308" s="386" t="e">
        <f>IF('Non-Salary'!#REF!="","",#REF!&amp;" - "&amp;'Non-Salary'!#REF!)</f>
        <v>#REF!</v>
      </c>
      <c r="AC308" s="386" t="e">
        <f>IF('Non-Salary'!#REF!="","",#REF!&amp;" - "&amp;'Non-Salary'!#REF!)</f>
        <v>#REF!</v>
      </c>
      <c r="AD308" s="386" t="e">
        <f>IF('Non-Salary'!#REF!="","",#REF!&amp;" - "&amp;'Non-Salary'!#REF!)</f>
        <v>#REF!</v>
      </c>
      <c r="AE308" s="386" t="e">
        <f>IF('Non-Salary'!#REF!="","",#REF!&amp;" - "&amp;'Non-Salary'!#REF!)</f>
        <v>#REF!</v>
      </c>
      <c r="AF308" s="386" t="e">
        <f>IF('Non-Salary'!#REF!="","",#REF!&amp;" - "&amp;'Non-Salary'!#REF!)</f>
        <v>#REF!</v>
      </c>
      <c r="AG308" s="386" t="e">
        <f>IF('Non-Salary'!#REF!="","",#REF!&amp;" - "&amp;'Non-Salary'!#REF!)</f>
        <v>#REF!</v>
      </c>
      <c r="AH308" s="386" t="e">
        <f>IF('Non-Salary'!#REF!="","",#REF!&amp;" - "&amp;'Non-Salary'!#REF!)</f>
        <v>#REF!</v>
      </c>
      <c r="AI308" s="386" t="e">
        <f>IF('Non-Salary'!#REF!="","",#REF!&amp;" - "&amp;'Non-Salary'!#REF!)</f>
        <v>#REF!</v>
      </c>
      <c r="AJ308" s="386" t="e">
        <f>IF('Non-Salary'!#REF!="","",#REF!&amp;" - "&amp;'Non-Salary'!#REF!)</f>
        <v>#REF!</v>
      </c>
      <c r="AK308" s="386" t="e">
        <f>IF('Non-Salary'!#REF!="","",#REF!&amp;" - "&amp;'Non-Salary'!#REF!)</f>
        <v>#REF!</v>
      </c>
      <c r="AL308" s="386" t="e">
        <f>IF('Non-Salary'!#REF!="","",#REF!&amp;" - "&amp;'Non-Salary'!#REF!)</f>
        <v>#REF!</v>
      </c>
      <c r="AM308" s="386" t="e">
        <f>IF('Non-Salary'!#REF!="","",#REF!&amp;" - "&amp;'Non-Salary'!#REF!)</f>
        <v>#REF!</v>
      </c>
      <c r="AN308" s="386" t="e">
        <f>IF('Non-Salary'!#REF!="","",#REF!&amp;" - "&amp;'Non-Salary'!#REF!)</f>
        <v>#REF!</v>
      </c>
      <c r="AO308" s="386" t="e">
        <f>IF('Non-Salary'!#REF!="","",#REF!&amp;" - "&amp;'Non-Salary'!#REF!)</f>
        <v>#REF!</v>
      </c>
      <c r="AP308" s="386" t="e">
        <f>IF('Non-Salary'!#REF!="","",#REF!&amp;" - "&amp;'Non-Salary'!#REF!)</f>
        <v>#REF!</v>
      </c>
      <c r="AQ308" s="399" t="e">
        <f>IF('Non-Salary'!#REF!="","",#REF!&amp;" - "&amp;'Non-Salary'!#REF!)</f>
        <v>#REF!</v>
      </c>
      <c r="AR308" s="386" t="e">
        <f>IF('Non-Salary'!#REF!="","",#REF!&amp;" - "&amp;'Non-Salary'!#REF!)</f>
        <v>#REF!</v>
      </c>
      <c r="AS308" s="386" t="e">
        <f>IF('Non-Salary'!#REF!="","",#REF!&amp;" - "&amp;'Non-Salary'!#REF!)</f>
        <v>#REF!</v>
      </c>
      <c r="AT308" s="400" t="e">
        <f>IF('Non-Salary'!#REF!="","",#REF!&amp;" - "&amp;'Non-Salary'!#REF!)</f>
        <v>#REF!</v>
      </c>
      <c r="AU308" s="65"/>
      <c r="AV308" s="394" t="e">
        <f>IF('Non-Salary'!#REF!="","",#REF!&amp;" - "&amp;'Non-Salary'!#REF!)</f>
        <v>#REF!</v>
      </c>
      <c r="AW308" s="400" t="e">
        <f>IF('Non-Salary'!#REF!="","",#REF!&amp;" - "&amp;'Non-Salary'!#REF!)</f>
        <v>#REF!</v>
      </c>
    </row>
    <row r="309" spans="1:49">
      <c r="A309" s="228"/>
      <c r="B309" s="19" t="e">
        <f>IF(OR(I309="",I309="HS"),'Non-Salary'!#REF!,Assumptions!#REF!)</f>
        <v>#REF!</v>
      </c>
      <c r="C309" s="19" t="s">
        <v>193</v>
      </c>
      <c r="D309" s="20" t="s">
        <v>194</v>
      </c>
      <c r="E309" s="20"/>
      <c r="F309" s="20" t="s">
        <v>41</v>
      </c>
      <c r="G309" s="56" t="s">
        <v>117</v>
      </c>
      <c r="H309" s="869"/>
      <c r="I309" s="317"/>
      <c r="J309" s="82" t="str">
        <f>IF(ISERROR(VLOOKUP(G309,[3]Object!Query_from_cayprod,2,FALSE)),"",VLOOKUP(G309,[3]Object!Query_from_cayprod,2,FALSE))</f>
        <v>OTHER PROFESSIONAL SERVICES</v>
      </c>
      <c r="K309" s="83"/>
      <c r="L309" s="164"/>
      <c r="M309" s="229"/>
      <c r="N309" s="9"/>
      <c r="O309" s="290"/>
      <c r="P309" s="291"/>
      <c r="Q309" s="291"/>
      <c r="R309" s="291"/>
      <c r="S309" s="291"/>
      <c r="T309" s="384" t="e">
        <f>IF('Non-Salary'!#REF!="","",#REF!&amp;" - "&amp;'Non-Salary'!#REF!)</f>
        <v>#REF!</v>
      </c>
      <c r="U309" s="385" t="e">
        <f>IF('Non-Salary'!#REF!="","",#REF!&amp;" - "&amp;'Non-Salary'!#REF!)</f>
        <v>#REF!</v>
      </c>
      <c r="V309" s="385" t="e">
        <f>IF('Non-Salary'!#REF!="","",#REF!&amp;" - "&amp;'Non-Salary'!#REF!)</f>
        <v>#REF!</v>
      </c>
      <c r="W309" s="386" t="e">
        <f>IF('Non-Salary'!#REF!="","",#REF!&amp;" - "&amp;'Non-Salary'!#REF!)</f>
        <v>#REF!</v>
      </c>
      <c r="X309" s="386" t="e">
        <f>IF('Non-Salary'!#REF!="","",#REF!&amp;" - "&amp;'Non-Salary'!#REF!)</f>
        <v>#REF!</v>
      </c>
      <c r="Y309" s="386" t="e">
        <f>IF('Non-Salary'!#REF!="","",#REF!&amp;" - "&amp;'Non-Salary'!#REF!)</f>
        <v>#REF!</v>
      </c>
      <c r="Z309" s="386" t="e">
        <f>IF('Non-Salary'!#REF!="","",#REF!&amp;" - "&amp;'Non-Salary'!#REF!)</f>
        <v>#REF!</v>
      </c>
      <c r="AA309" s="386" t="e">
        <f>IF('Non-Salary'!#REF!="","",#REF!&amp;" - "&amp;'Non-Salary'!#REF!)</f>
        <v>#REF!</v>
      </c>
      <c r="AB309" s="386" t="e">
        <f>IF('Non-Salary'!#REF!="","",#REF!&amp;" - "&amp;'Non-Salary'!#REF!)</f>
        <v>#REF!</v>
      </c>
      <c r="AC309" s="386" t="e">
        <f>IF('Non-Salary'!#REF!="","",#REF!&amp;" - "&amp;'Non-Salary'!#REF!)</f>
        <v>#REF!</v>
      </c>
      <c r="AD309" s="386" t="e">
        <f>IF('Non-Salary'!#REF!="","",#REF!&amp;" - "&amp;'Non-Salary'!#REF!)</f>
        <v>#REF!</v>
      </c>
      <c r="AE309" s="386" t="e">
        <f>IF('Non-Salary'!#REF!="","",#REF!&amp;" - "&amp;'Non-Salary'!#REF!)</f>
        <v>#REF!</v>
      </c>
      <c r="AF309" s="386" t="e">
        <f>IF('Non-Salary'!#REF!="","",#REF!&amp;" - "&amp;'Non-Salary'!#REF!)</f>
        <v>#REF!</v>
      </c>
      <c r="AG309" s="386" t="e">
        <f>IF('Non-Salary'!#REF!="","",#REF!&amp;" - "&amp;'Non-Salary'!#REF!)</f>
        <v>#REF!</v>
      </c>
      <c r="AH309" s="386" t="e">
        <f>IF('Non-Salary'!#REF!="","",#REF!&amp;" - "&amp;'Non-Salary'!#REF!)</f>
        <v>#REF!</v>
      </c>
      <c r="AI309" s="386" t="e">
        <f>IF('Non-Salary'!#REF!="","",#REF!&amp;" - "&amp;'Non-Salary'!#REF!)</f>
        <v>#REF!</v>
      </c>
      <c r="AJ309" s="386" t="e">
        <f>IF('Non-Salary'!#REF!="","",#REF!&amp;" - "&amp;'Non-Salary'!#REF!)</f>
        <v>#REF!</v>
      </c>
      <c r="AK309" s="386" t="e">
        <f>IF('Non-Salary'!#REF!="","",#REF!&amp;" - "&amp;'Non-Salary'!#REF!)</f>
        <v>#REF!</v>
      </c>
      <c r="AL309" s="386" t="e">
        <f>IF('Non-Salary'!#REF!="","",#REF!&amp;" - "&amp;'Non-Salary'!#REF!)</f>
        <v>#REF!</v>
      </c>
      <c r="AM309" s="386" t="e">
        <f>IF('Non-Salary'!#REF!="","",#REF!&amp;" - "&amp;'Non-Salary'!#REF!)</f>
        <v>#REF!</v>
      </c>
      <c r="AN309" s="386" t="e">
        <f>IF('Non-Salary'!#REF!="","",#REF!&amp;" - "&amp;'Non-Salary'!#REF!)</f>
        <v>#REF!</v>
      </c>
      <c r="AO309" s="386" t="e">
        <f>IF('Non-Salary'!#REF!="","",#REF!&amp;" - "&amp;'Non-Salary'!#REF!)</f>
        <v>#REF!</v>
      </c>
      <c r="AP309" s="386" t="e">
        <f>IF('Non-Salary'!#REF!="","",#REF!&amp;" - "&amp;'Non-Salary'!#REF!)</f>
        <v>#REF!</v>
      </c>
      <c r="AQ309" s="385" t="e">
        <f>IF('Non-Salary'!#REF!="","",#REF!&amp;" - "&amp;'Non-Salary'!#REF!)</f>
        <v>#REF!</v>
      </c>
      <c r="AR309" s="386" t="e">
        <f>IF('Non-Salary'!#REF!="","",#REF!&amp;" - "&amp;'Non-Salary'!#REF!)</f>
        <v>#REF!</v>
      </c>
      <c r="AS309" s="386" t="e">
        <f>IF('Non-Salary'!#REF!="","",#REF!&amp;" - "&amp;'Non-Salary'!#REF!)</f>
        <v>#REF!</v>
      </c>
      <c r="AT309" s="395" t="e">
        <f>IF('Non-Salary'!#REF!="","",#REF!&amp;" - "&amp;'Non-Salary'!#REF!)</f>
        <v>#REF!</v>
      </c>
      <c r="AU309" s="65"/>
      <c r="AV309" s="394" t="e">
        <f>IF('Non-Salary'!#REF!="","",#REF!&amp;" - "&amp;'Non-Salary'!#REF!)</f>
        <v>#REF!</v>
      </c>
      <c r="AW309" s="395" t="e">
        <f>IF('Non-Salary'!#REF!="","",#REF!&amp;" - "&amp;'Non-Salary'!#REF!)</f>
        <v>#REF!</v>
      </c>
    </row>
    <row r="310" spans="1:49">
      <c r="A310" s="228"/>
      <c r="B310" s="19" t="e">
        <f>IF(OR(I310="",I310="HS"),'Non-Salary'!#REF!,Assumptions!#REF!)</f>
        <v>#REF!</v>
      </c>
      <c r="C310" s="19" t="s">
        <v>193</v>
      </c>
      <c r="D310" s="20" t="s">
        <v>194</v>
      </c>
      <c r="E310" s="20"/>
      <c r="F310" s="20" t="s">
        <v>41</v>
      </c>
      <c r="G310" s="56" t="s">
        <v>162</v>
      </c>
      <c r="H310" s="869"/>
      <c r="I310" s="317"/>
      <c r="J310" s="82" t="str">
        <f>IF(ISERROR(VLOOKUP(G310,[3]Object!Query_from_cayprod,2,FALSE)),"",VLOOKUP(G310,[3]Object!Query_from_cayprod,2,FALSE))</f>
        <v>RENTAL OF LAND AND BUILDINGS</v>
      </c>
      <c r="K310" s="83"/>
      <c r="L310" s="164"/>
      <c r="M310" s="229"/>
      <c r="N310" s="9"/>
      <c r="O310" s="290"/>
      <c r="P310" s="291"/>
      <c r="Q310" s="291"/>
      <c r="R310" s="291"/>
      <c r="S310" s="291"/>
      <c r="T310" s="384" t="e">
        <f>IF('Non-Salary'!#REF!="","",#REF!&amp;" - "&amp;'Non-Salary'!#REF!)</f>
        <v>#REF!</v>
      </c>
      <c r="U310" s="385" t="e">
        <f>IF('Non-Salary'!#REF!="","",#REF!&amp;" - "&amp;'Non-Salary'!#REF!)</f>
        <v>#REF!</v>
      </c>
      <c r="V310" s="385" t="e">
        <f>IF('Non-Salary'!#REF!="","",#REF!&amp;" - "&amp;'Non-Salary'!#REF!)</f>
        <v>#REF!</v>
      </c>
      <c r="W310" s="386" t="e">
        <f>IF('Non-Salary'!#REF!="","",#REF!&amp;" - "&amp;'Non-Salary'!#REF!)</f>
        <v>#REF!</v>
      </c>
      <c r="X310" s="386" t="e">
        <f>IF('Non-Salary'!#REF!="","",#REF!&amp;" - "&amp;'Non-Salary'!#REF!)</f>
        <v>#REF!</v>
      </c>
      <c r="Y310" s="386" t="e">
        <f>IF('Non-Salary'!#REF!="","",#REF!&amp;" - "&amp;'Non-Salary'!#REF!)</f>
        <v>#REF!</v>
      </c>
      <c r="Z310" s="386" t="e">
        <f>IF('Non-Salary'!#REF!="","",#REF!&amp;" - "&amp;'Non-Salary'!#REF!)</f>
        <v>#REF!</v>
      </c>
      <c r="AA310" s="386" t="e">
        <f>IF('Non-Salary'!#REF!="","",#REF!&amp;" - "&amp;'Non-Salary'!#REF!)</f>
        <v>#REF!</v>
      </c>
      <c r="AB310" s="386" t="e">
        <f>IF('Non-Salary'!#REF!="","",#REF!&amp;" - "&amp;'Non-Salary'!#REF!)</f>
        <v>#REF!</v>
      </c>
      <c r="AC310" s="386" t="e">
        <f>IF('Non-Salary'!#REF!="","",#REF!&amp;" - "&amp;'Non-Salary'!#REF!)</f>
        <v>#REF!</v>
      </c>
      <c r="AD310" s="386" t="e">
        <f>IF('Non-Salary'!#REF!="","",#REF!&amp;" - "&amp;'Non-Salary'!#REF!)</f>
        <v>#REF!</v>
      </c>
      <c r="AE310" s="386" t="e">
        <f>IF('Non-Salary'!#REF!="","",#REF!&amp;" - "&amp;'Non-Salary'!#REF!)</f>
        <v>#REF!</v>
      </c>
      <c r="AF310" s="386" t="e">
        <f>IF('Non-Salary'!#REF!="","",#REF!&amp;" - "&amp;'Non-Salary'!#REF!)</f>
        <v>#REF!</v>
      </c>
      <c r="AG310" s="386" t="e">
        <f>IF('Non-Salary'!#REF!="","",#REF!&amp;" - "&amp;'Non-Salary'!#REF!)</f>
        <v>#REF!</v>
      </c>
      <c r="AH310" s="386" t="e">
        <f>IF('Non-Salary'!#REF!="","",#REF!&amp;" - "&amp;'Non-Salary'!#REF!)</f>
        <v>#REF!</v>
      </c>
      <c r="AI310" s="386" t="e">
        <f>IF('Non-Salary'!#REF!="","",#REF!&amp;" - "&amp;'Non-Salary'!#REF!)</f>
        <v>#REF!</v>
      </c>
      <c r="AJ310" s="386" t="e">
        <f>IF('Non-Salary'!#REF!="","",#REF!&amp;" - "&amp;'Non-Salary'!#REF!)</f>
        <v>#REF!</v>
      </c>
      <c r="AK310" s="386" t="e">
        <f>IF('Non-Salary'!#REF!="","",#REF!&amp;" - "&amp;'Non-Salary'!#REF!)</f>
        <v>#REF!</v>
      </c>
      <c r="AL310" s="386" t="e">
        <f>IF('Non-Salary'!#REF!="","",#REF!&amp;" - "&amp;'Non-Salary'!#REF!)</f>
        <v>#REF!</v>
      </c>
      <c r="AM310" s="386" t="e">
        <f>IF('Non-Salary'!#REF!="","",#REF!&amp;" - "&amp;'Non-Salary'!#REF!)</f>
        <v>#REF!</v>
      </c>
      <c r="AN310" s="386" t="e">
        <f>IF('Non-Salary'!#REF!="","",#REF!&amp;" - "&amp;'Non-Salary'!#REF!)</f>
        <v>#REF!</v>
      </c>
      <c r="AO310" s="386" t="e">
        <f>IF('Non-Salary'!#REF!="","",#REF!&amp;" - "&amp;'Non-Salary'!#REF!)</f>
        <v>#REF!</v>
      </c>
      <c r="AP310" s="386" t="e">
        <f>IF('Non-Salary'!#REF!="","",#REF!&amp;" - "&amp;'Non-Salary'!#REF!)</f>
        <v>#REF!</v>
      </c>
      <c r="AQ310" s="385" t="e">
        <f>IF('Non-Salary'!#REF!="","",#REF!&amp;" - "&amp;'Non-Salary'!#REF!)</f>
        <v>#REF!</v>
      </c>
      <c r="AR310" s="386" t="e">
        <f>IF('Non-Salary'!#REF!="","",#REF!&amp;" - "&amp;'Non-Salary'!#REF!)</f>
        <v>#REF!</v>
      </c>
      <c r="AS310" s="386" t="e">
        <f>IF('Non-Salary'!#REF!="","",#REF!&amp;" - "&amp;'Non-Salary'!#REF!)</f>
        <v>#REF!</v>
      </c>
      <c r="AT310" s="395" t="e">
        <f>IF('Non-Salary'!#REF!="","",#REF!&amp;" - "&amp;'Non-Salary'!#REF!)</f>
        <v>#REF!</v>
      </c>
      <c r="AU310" s="65"/>
      <c r="AV310" s="394" t="e">
        <f>IF('Non-Salary'!#REF!="","",#REF!&amp;" - "&amp;'Non-Salary'!#REF!)</f>
        <v>#REF!</v>
      </c>
      <c r="AW310" s="395" t="e">
        <f>IF('Non-Salary'!#REF!="","",#REF!&amp;" - "&amp;'Non-Salary'!#REF!)</f>
        <v>#REF!</v>
      </c>
    </row>
    <row r="311" spans="1:49">
      <c r="A311" s="228"/>
      <c r="B311" s="19" t="e">
        <f>IF(OR(I311="",I311="HS"),'Non-Salary'!#REF!,Assumptions!#REF!)</f>
        <v>#REF!</v>
      </c>
      <c r="C311" s="19" t="s">
        <v>193</v>
      </c>
      <c r="D311" s="20" t="s">
        <v>194</v>
      </c>
      <c r="E311" s="20"/>
      <c r="F311" s="20" t="s">
        <v>41</v>
      </c>
      <c r="G311" s="56" t="s">
        <v>190</v>
      </c>
      <c r="H311" s="869"/>
      <c r="I311" s="317"/>
      <c r="J311" s="82" t="str">
        <f>IF(ISERROR(VLOOKUP(G311,[3]Object!Query_from_cayprod,2,FALSE)),"",VLOOKUP(G311,[3]Object!Query_from_cayprod,2,FALSE))</f>
        <v>STUDENT TRANSP - CONTRACTORS</v>
      </c>
      <c r="K311" s="83"/>
      <c r="L311" s="164"/>
      <c r="M311" s="229"/>
      <c r="N311" s="9"/>
      <c r="O311" s="290"/>
      <c r="P311" s="291"/>
      <c r="Q311" s="291"/>
      <c r="R311" s="291"/>
      <c r="S311" s="291"/>
      <c r="T311" s="384" t="e">
        <f>IF('Non-Salary'!#REF!="","",#REF!&amp;" - "&amp;'Non-Salary'!#REF!)</f>
        <v>#REF!</v>
      </c>
      <c r="U311" s="385" t="e">
        <f>IF('Non-Salary'!#REF!="","",#REF!&amp;" - "&amp;'Non-Salary'!#REF!)</f>
        <v>#REF!</v>
      </c>
      <c r="V311" s="385" t="e">
        <f>IF('Non-Salary'!#REF!="","",#REF!&amp;" - "&amp;'Non-Salary'!#REF!)</f>
        <v>#REF!</v>
      </c>
      <c r="W311" s="386" t="e">
        <f>IF('Non-Salary'!#REF!="","",#REF!&amp;" - "&amp;'Non-Salary'!#REF!)</f>
        <v>#REF!</v>
      </c>
      <c r="X311" s="386" t="e">
        <f>IF('Non-Salary'!#REF!="","",#REF!&amp;" - "&amp;'Non-Salary'!#REF!)</f>
        <v>#REF!</v>
      </c>
      <c r="Y311" s="386" t="e">
        <f>IF('Non-Salary'!#REF!="","",#REF!&amp;" - "&amp;'Non-Salary'!#REF!)</f>
        <v>#REF!</v>
      </c>
      <c r="Z311" s="386" t="e">
        <f>IF('Non-Salary'!#REF!="","",#REF!&amp;" - "&amp;'Non-Salary'!#REF!)</f>
        <v>#REF!</v>
      </c>
      <c r="AA311" s="386" t="e">
        <f>IF('Non-Salary'!#REF!="","",#REF!&amp;" - "&amp;'Non-Salary'!#REF!)</f>
        <v>#REF!</v>
      </c>
      <c r="AB311" s="386" t="e">
        <f>IF('Non-Salary'!#REF!="","",#REF!&amp;" - "&amp;'Non-Salary'!#REF!)</f>
        <v>#REF!</v>
      </c>
      <c r="AC311" s="386" t="e">
        <f>IF('Non-Salary'!#REF!="","",#REF!&amp;" - "&amp;'Non-Salary'!#REF!)</f>
        <v>#REF!</v>
      </c>
      <c r="AD311" s="386" t="e">
        <f>IF('Non-Salary'!#REF!="","",#REF!&amp;" - "&amp;'Non-Salary'!#REF!)</f>
        <v>#REF!</v>
      </c>
      <c r="AE311" s="386" t="e">
        <f>IF('Non-Salary'!#REF!="","",#REF!&amp;" - "&amp;'Non-Salary'!#REF!)</f>
        <v>#REF!</v>
      </c>
      <c r="AF311" s="386" t="e">
        <f>IF('Non-Salary'!#REF!="","",#REF!&amp;" - "&amp;'Non-Salary'!#REF!)</f>
        <v>#REF!</v>
      </c>
      <c r="AG311" s="386" t="e">
        <f>IF('Non-Salary'!#REF!="","",#REF!&amp;" - "&amp;'Non-Salary'!#REF!)</f>
        <v>#REF!</v>
      </c>
      <c r="AH311" s="386" t="e">
        <f>IF('Non-Salary'!#REF!="","",#REF!&amp;" - "&amp;'Non-Salary'!#REF!)</f>
        <v>#REF!</v>
      </c>
      <c r="AI311" s="386" t="e">
        <f>IF('Non-Salary'!#REF!="","",#REF!&amp;" - "&amp;'Non-Salary'!#REF!)</f>
        <v>#REF!</v>
      </c>
      <c r="AJ311" s="386" t="e">
        <f>IF('Non-Salary'!#REF!="","",#REF!&amp;" - "&amp;'Non-Salary'!#REF!)</f>
        <v>#REF!</v>
      </c>
      <c r="AK311" s="386" t="e">
        <f>IF('Non-Salary'!#REF!="","",#REF!&amp;" - "&amp;'Non-Salary'!#REF!)</f>
        <v>#REF!</v>
      </c>
      <c r="AL311" s="386" t="e">
        <f>IF('Non-Salary'!#REF!="","",#REF!&amp;" - "&amp;'Non-Salary'!#REF!)</f>
        <v>#REF!</v>
      </c>
      <c r="AM311" s="386" t="e">
        <f>IF('Non-Salary'!#REF!="","",#REF!&amp;" - "&amp;'Non-Salary'!#REF!)</f>
        <v>#REF!</v>
      </c>
      <c r="AN311" s="386" t="e">
        <f>IF('Non-Salary'!#REF!="","",#REF!&amp;" - "&amp;'Non-Salary'!#REF!)</f>
        <v>#REF!</v>
      </c>
      <c r="AO311" s="386" t="e">
        <f>IF('Non-Salary'!#REF!="","",#REF!&amp;" - "&amp;'Non-Salary'!#REF!)</f>
        <v>#REF!</v>
      </c>
      <c r="AP311" s="386" t="e">
        <f>IF('Non-Salary'!#REF!="","",#REF!&amp;" - "&amp;'Non-Salary'!#REF!)</f>
        <v>#REF!</v>
      </c>
      <c r="AQ311" s="385" t="e">
        <f>IF('Non-Salary'!#REF!="","",#REF!&amp;" - "&amp;'Non-Salary'!#REF!)</f>
        <v>#REF!</v>
      </c>
      <c r="AR311" s="386" t="e">
        <f>IF('Non-Salary'!#REF!="","",#REF!&amp;" - "&amp;'Non-Salary'!#REF!)</f>
        <v>#REF!</v>
      </c>
      <c r="AS311" s="386" t="e">
        <f>IF('Non-Salary'!#REF!="","",#REF!&amp;" - "&amp;'Non-Salary'!#REF!)</f>
        <v>#REF!</v>
      </c>
      <c r="AT311" s="395" t="e">
        <f>IF('Non-Salary'!#REF!="","",#REF!&amp;" - "&amp;'Non-Salary'!#REF!)</f>
        <v>#REF!</v>
      </c>
      <c r="AU311" s="65"/>
      <c r="AV311" s="394" t="e">
        <f>IF('Non-Salary'!#REF!="","",#REF!&amp;" - "&amp;'Non-Salary'!#REF!)</f>
        <v>#REF!</v>
      </c>
      <c r="AW311" s="395" t="e">
        <f>IF('Non-Salary'!#REF!="","",#REF!&amp;" - "&amp;'Non-Salary'!#REF!)</f>
        <v>#REF!</v>
      </c>
    </row>
    <row r="312" spans="1:49">
      <c r="A312" s="228"/>
      <c r="B312" s="19" t="e">
        <f>IF(OR(I312="",I312="HS"),'Non-Salary'!#REF!,Assumptions!#REF!)</f>
        <v>#REF!</v>
      </c>
      <c r="C312" s="19" t="s">
        <v>193</v>
      </c>
      <c r="D312" s="20" t="s">
        <v>194</v>
      </c>
      <c r="E312" s="20"/>
      <c r="F312" s="20" t="s">
        <v>41</v>
      </c>
      <c r="G312" s="56" t="s">
        <v>118</v>
      </c>
      <c r="H312" s="869"/>
      <c r="I312" s="317"/>
      <c r="J312" s="82" t="str">
        <f>IF(ISERROR(VLOOKUP(G312,[3]Object!Query_from_cayprod,2,FALSE)),"",VLOOKUP(G312,[3]Object!Query_from_cayprod,2,FALSE))</f>
        <v>POSTAGE</v>
      </c>
      <c r="K312" s="83"/>
      <c r="L312" s="164"/>
      <c r="M312" s="229"/>
      <c r="N312" s="9"/>
      <c r="O312" s="290"/>
      <c r="P312" s="291"/>
      <c r="Q312" s="291"/>
      <c r="R312" s="291"/>
      <c r="S312" s="291"/>
      <c r="T312" s="384" t="e">
        <f>IF('Non-Salary'!#REF!="","",#REF!&amp;" - "&amp;'Non-Salary'!#REF!)</f>
        <v>#REF!</v>
      </c>
      <c r="U312" s="385" t="e">
        <f>IF('Non-Salary'!#REF!="","",#REF!&amp;" - "&amp;'Non-Salary'!#REF!)</f>
        <v>#REF!</v>
      </c>
      <c r="V312" s="385" t="e">
        <f>IF('Non-Salary'!#REF!="","",#REF!&amp;" - "&amp;'Non-Salary'!#REF!)</f>
        <v>#REF!</v>
      </c>
      <c r="W312" s="386" t="e">
        <f>IF('Non-Salary'!#REF!="","",#REF!&amp;" - "&amp;'Non-Salary'!#REF!)</f>
        <v>#REF!</v>
      </c>
      <c r="X312" s="386" t="e">
        <f>IF('Non-Salary'!#REF!="","",#REF!&amp;" - "&amp;'Non-Salary'!#REF!)</f>
        <v>#REF!</v>
      </c>
      <c r="Y312" s="386" t="e">
        <f>IF('Non-Salary'!#REF!="","",#REF!&amp;" - "&amp;'Non-Salary'!#REF!)</f>
        <v>#REF!</v>
      </c>
      <c r="Z312" s="386" t="e">
        <f>IF('Non-Salary'!#REF!="","",#REF!&amp;" - "&amp;'Non-Salary'!#REF!)</f>
        <v>#REF!</v>
      </c>
      <c r="AA312" s="386" t="e">
        <f>IF('Non-Salary'!#REF!="","",#REF!&amp;" - "&amp;'Non-Salary'!#REF!)</f>
        <v>#REF!</v>
      </c>
      <c r="AB312" s="386" t="e">
        <f>IF('Non-Salary'!#REF!="","",#REF!&amp;" - "&amp;'Non-Salary'!#REF!)</f>
        <v>#REF!</v>
      </c>
      <c r="AC312" s="386" t="e">
        <f>IF('Non-Salary'!#REF!="","",#REF!&amp;" - "&amp;'Non-Salary'!#REF!)</f>
        <v>#REF!</v>
      </c>
      <c r="AD312" s="386" t="e">
        <f>IF('Non-Salary'!#REF!="","",#REF!&amp;" - "&amp;'Non-Salary'!#REF!)</f>
        <v>#REF!</v>
      </c>
      <c r="AE312" s="386" t="e">
        <f>IF('Non-Salary'!#REF!="","",#REF!&amp;" - "&amp;'Non-Salary'!#REF!)</f>
        <v>#REF!</v>
      </c>
      <c r="AF312" s="386" t="e">
        <f>IF('Non-Salary'!#REF!="","",#REF!&amp;" - "&amp;'Non-Salary'!#REF!)</f>
        <v>#REF!</v>
      </c>
      <c r="AG312" s="386" t="e">
        <f>IF('Non-Salary'!#REF!="","",#REF!&amp;" - "&amp;'Non-Salary'!#REF!)</f>
        <v>#REF!</v>
      </c>
      <c r="AH312" s="386" t="e">
        <f>IF('Non-Salary'!#REF!="","",#REF!&amp;" - "&amp;'Non-Salary'!#REF!)</f>
        <v>#REF!</v>
      </c>
      <c r="AI312" s="386" t="e">
        <f>IF('Non-Salary'!#REF!="","",#REF!&amp;" - "&amp;'Non-Salary'!#REF!)</f>
        <v>#REF!</v>
      </c>
      <c r="AJ312" s="386" t="e">
        <f>IF('Non-Salary'!#REF!="","",#REF!&amp;" - "&amp;'Non-Salary'!#REF!)</f>
        <v>#REF!</v>
      </c>
      <c r="AK312" s="386" t="e">
        <f>IF('Non-Salary'!#REF!="","",#REF!&amp;" - "&amp;'Non-Salary'!#REF!)</f>
        <v>#REF!</v>
      </c>
      <c r="AL312" s="386" t="e">
        <f>IF('Non-Salary'!#REF!="","",#REF!&amp;" - "&amp;'Non-Salary'!#REF!)</f>
        <v>#REF!</v>
      </c>
      <c r="AM312" s="386" t="e">
        <f>IF('Non-Salary'!#REF!="","",#REF!&amp;" - "&amp;'Non-Salary'!#REF!)</f>
        <v>#REF!</v>
      </c>
      <c r="AN312" s="386" t="e">
        <f>IF('Non-Salary'!#REF!="","",#REF!&amp;" - "&amp;'Non-Salary'!#REF!)</f>
        <v>#REF!</v>
      </c>
      <c r="AO312" s="386" t="e">
        <f>IF('Non-Salary'!#REF!="","",#REF!&amp;" - "&amp;'Non-Salary'!#REF!)</f>
        <v>#REF!</v>
      </c>
      <c r="AP312" s="386" t="e">
        <f>IF('Non-Salary'!#REF!="","",#REF!&amp;" - "&amp;'Non-Salary'!#REF!)</f>
        <v>#REF!</v>
      </c>
      <c r="AQ312" s="385" t="e">
        <f>IF('Non-Salary'!#REF!="","",#REF!&amp;" - "&amp;'Non-Salary'!#REF!)</f>
        <v>#REF!</v>
      </c>
      <c r="AR312" s="386" t="e">
        <f>IF('Non-Salary'!#REF!="","",#REF!&amp;" - "&amp;'Non-Salary'!#REF!)</f>
        <v>#REF!</v>
      </c>
      <c r="AS312" s="386" t="e">
        <f>IF('Non-Salary'!#REF!="","",#REF!&amp;" - "&amp;'Non-Salary'!#REF!)</f>
        <v>#REF!</v>
      </c>
      <c r="AT312" s="395" t="e">
        <f>IF('Non-Salary'!#REF!="","",#REF!&amp;" - "&amp;'Non-Salary'!#REF!)</f>
        <v>#REF!</v>
      </c>
      <c r="AU312" s="65"/>
      <c r="AV312" s="394" t="e">
        <f>IF('Non-Salary'!#REF!="","",#REF!&amp;" - "&amp;'Non-Salary'!#REF!)</f>
        <v>#REF!</v>
      </c>
      <c r="AW312" s="395" t="e">
        <f>IF('Non-Salary'!#REF!="","",#REF!&amp;" - "&amp;'Non-Salary'!#REF!)</f>
        <v>#REF!</v>
      </c>
    </row>
    <row r="313" spans="1:49">
      <c r="A313" s="228"/>
      <c r="B313" s="19" t="e">
        <f>IF(OR(I313="",I313="HS"),'Non-Salary'!#REF!,Assumptions!#REF!)</f>
        <v>#REF!</v>
      </c>
      <c r="C313" s="19" t="s">
        <v>193</v>
      </c>
      <c r="D313" s="20" t="s">
        <v>194</v>
      </c>
      <c r="E313" s="20"/>
      <c r="F313" s="20" t="s">
        <v>41</v>
      </c>
      <c r="G313" s="56" t="s">
        <v>158</v>
      </c>
      <c r="H313" s="869"/>
      <c r="I313" s="317"/>
      <c r="J313" s="82" t="str">
        <f>IF(ISERROR(VLOOKUP(G313,[3]Object!Query_from_cayprod,2,FALSE)),"",VLOOKUP(G313,[3]Object!Query_from_cayprod,2,FALSE))</f>
        <v>PRINTING, BINDING, DUPLICATING</v>
      </c>
      <c r="K313" s="83"/>
      <c r="L313" s="164"/>
      <c r="M313" s="229"/>
      <c r="N313" s="9"/>
      <c r="O313" s="290"/>
      <c r="P313" s="291"/>
      <c r="Q313" s="291"/>
      <c r="R313" s="291"/>
      <c r="S313" s="291"/>
      <c r="T313" s="384" t="e">
        <f>IF('Non-Salary'!#REF!="","",#REF!&amp;" - "&amp;'Non-Salary'!#REF!)</f>
        <v>#REF!</v>
      </c>
      <c r="U313" s="385" t="e">
        <f>IF('Non-Salary'!#REF!="","",#REF!&amp;" - "&amp;'Non-Salary'!#REF!)</f>
        <v>#REF!</v>
      </c>
      <c r="V313" s="385" t="e">
        <f>IF('Non-Salary'!#REF!="","",#REF!&amp;" - "&amp;'Non-Salary'!#REF!)</f>
        <v>#REF!</v>
      </c>
      <c r="W313" s="386" t="e">
        <f>IF('Non-Salary'!#REF!="","",#REF!&amp;" - "&amp;'Non-Salary'!#REF!)</f>
        <v>#REF!</v>
      </c>
      <c r="X313" s="386" t="e">
        <f>IF('Non-Salary'!#REF!="","",#REF!&amp;" - "&amp;'Non-Salary'!#REF!)</f>
        <v>#REF!</v>
      </c>
      <c r="Y313" s="386" t="e">
        <f>IF('Non-Salary'!#REF!="","",#REF!&amp;" - "&amp;'Non-Salary'!#REF!)</f>
        <v>#REF!</v>
      </c>
      <c r="Z313" s="386" t="e">
        <f>IF('Non-Salary'!#REF!="","",#REF!&amp;" - "&amp;'Non-Salary'!#REF!)</f>
        <v>#REF!</v>
      </c>
      <c r="AA313" s="386" t="e">
        <f>IF('Non-Salary'!#REF!="","",#REF!&amp;" - "&amp;'Non-Salary'!#REF!)</f>
        <v>#REF!</v>
      </c>
      <c r="AB313" s="386" t="e">
        <f>IF('Non-Salary'!#REF!="","",#REF!&amp;" - "&amp;'Non-Salary'!#REF!)</f>
        <v>#REF!</v>
      </c>
      <c r="AC313" s="386" t="e">
        <f>IF('Non-Salary'!#REF!="","",#REF!&amp;" - "&amp;'Non-Salary'!#REF!)</f>
        <v>#REF!</v>
      </c>
      <c r="AD313" s="386" t="e">
        <f>IF('Non-Salary'!#REF!="","",#REF!&amp;" - "&amp;'Non-Salary'!#REF!)</f>
        <v>#REF!</v>
      </c>
      <c r="AE313" s="386" t="e">
        <f>IF('Non-Salary'!#REF!="","",#REF!&amp;" - "&amp;'Non-Salary'!#REF!)</f>
        <v>#REF!</v>
      </c>
      <c r="AF313" s="386" t="e">
        <f>IF('Non-Salary'!#REF!="","",#REF!&amp;" - "&amp;'Non-Salary'!#REF!)</f>
        <v>#REF!</v>
      </c>
      <c r="AG313" s="386" t="e">
        <f>IF('Non-Salary'!#REF!="","",#REF!&amp;" - "&amp;'Non-Salary'!#REF!)</f>
        <v>#REF!</v>
      </c>
      <c r="AH313" s="386" t="e">
        <f>IF('Non-Salary'!#REF!="","",#REF!&amp;" - "&amp;'Non-Salary'!#REF!)</f>
        <v>#REF!</v>
      </c>
      <c r="AI313" s="386" t="e">
        <f>IF('Non-Salary'!#REF!="","",#REF!&amp;" - "&amp;'Non-Salary'!#REF!)</f>
        <v>#REF!</v>
      </c>
      <c r="AJ313" s="386" t="e">
        <f>IF('Non-Salary'!#REF!="","",#REF!&amp;" - "&amp;'Non-Salary'!#REF!)</f>
        <v>#REF!</v>
      </c>
      <c r="AK313" s="386" t="e">
        <f>IF('Non-Salary'!#REF!="","",#REF!&amp;" - "&amp;'Non-Salary'!#REF!)</f>
        <v>#REF!</v>
      </c>
      <c r="AL313" s="386" t="e">
        <f>IF('Non-Salary'!#REF!="","",#REF!&amp;" - "&amp;'Non-Salary'!#REF!)</f>
        <v>#REF!</v>
      </c>
      <c r="AM313" s="386" t="e">
        <f>IF('Non-Salary'!#REF!="","",#REF!&amp;" - "&amp;'Non-Salary'!#REF!)</f>
        <v>#REF!</v>
      </c>
      <c r="AN313" s="386" t="e">
        <f>IF('Non-Salary'!#REF!="","",#REF!&amp;" - "&amp;'Non-Salary'!#REF!)</f>
        <v>#REF!</v>
      </c>
      <c r="AO313" s="386" t="e">
        <f>IF('Non-Salary'!#REF!="","",#REF!&amp;" - "&amp;'Non-Salary'!#REF!)</f>
        <v>#REF!</v>
      </c>
      <c r="AP313" s="386" t="e">
        <f>IF('Non-Salary'!#REF!="","",#REF!&amp;" - "&amp;'Non-Salary'!#REF!)</f>
        <v>#REF!</v>
      </c>
      <c r="AQ313" s="385" t="e">
        <f>IF('Non-Salary'!#REF!="","",#REF!&amp;" - "&amp;'Non-Salary'!#REF!)</f>
        <v>#REF!</v>
      </c>
      <c r="AR313" s="386" t="e">
        <f>IF('Non-Salary'!#REF!="","",#REF!&amp;" - "&amp;'Non-Salary'!#REF!)</f>
        <v>#REF!</v>
      </c>
      <c r="AS313" s="386" t="e">
        <f>IF('Non-Salary'!#REF!="","",#REF!&amp;" - "&amp;'Non-Salary'!#REF!)</f>
        <v>#REF!</v>
      </c>
      <c r="AT313" s="395" t="e">
        <f>IF('Non-Salary'!#REF!="","",#REF!&amp;" - "&amp;'Non-Salary'!#REF!)</f>
        <v>#REF!</v>
      </c>
      <c r="AU313" s="65"/>
      <c r="AV313" s="394" t="e">
        <f>IF('Non-Salary'!#REF!="","",#REF!&amp;" - "&amp;'Non-Salary'!#REF!)</f>
        <v>#REF!</v>
      </c>
      <c r="AW313" s="395" t="e">
        <f>IF('Non-Salary'!#REF!="","",#REF!&amp;" - "&amp;'Non-Salary'!#REF!)</f>
        <v>#REF!</v>
      </c>
    </row>
    <row r="314" spans="1:49">
      <c r="A314" s="228"/>
      <c r="B314" s="19" t="e">
        <f>IF(OR(I314="",I314="HS"),'Non-Salary'!#REF!,Assumptions!#REF!)</f>
        <v>#REF!</v>
      </c>
      <c r="C314" s="19" t="s">
        <v>193</v>
      </c>
      <c r="D314" s="20" t="s">
        <v>194</v>
      </c>
      <c r="E314" s="20"/>
      <c r="F314" s="20" t="s">
        <v>41</v>
      </c>
      <c r="G314" s="56" t="s">
        <v>40</v>
      </c>
      <c r="H314" s="869"/>
      <c r="I314" s="317"/>
      <c r="J314" s="82" t="str">
        <f>IF(ISERROR(VLOOKUP(G314,[3]Object!Query_from_cayprod,2,FALSE)),"",VLOOKUP(G314,[3]Object!Query_from_cayprod,2,FALSE))</f>
        <v>TRAVEL AND REGISTRATION</v>
      </c>
      <c r="K314" s="83"/>
      <c r="L314" s="164"/>
      <c r="M314" s="229"/>
      <c r="N314" s="9"/>
      <c r="O314" s="290"/>
      <c r="P314" s="291"/>
      <c r="Q314" s="291"/>
      <c r="R314" s="291"/>
      <c r="S314" s="291"/>
      <c r="T314" s="384" t="e">
        <f>IF('Non-Salary'!#REF!="","",#REF!&amp;" - "&amp;'Non-Salary'!#REF!)</f>
        <v>#REF!</v>
      </c>
      <c r="U314" s="385" t="e">
        <f>IF('Non-Salary'!#REF!="","",#REF!&amp;" - "&amp;'Non-Salary'!#REF!)</f>
        <v>#REF!</v>
      </c>
      <c r="V314" s="385" t="e">
        <f>IF('Non-Salary'!#REF!="","",#REF!&amp;" - "&amp;'Non-Salary'!#REF!)</f>
        <v>#REF!</v>
      </c>
      <c r="W314" s="386" t="e">
        <f>IF('Non-Salary'!#REF!="","",#REF!&amp;" - "&amp;'Non-Salary'!#REF!)</f>
        <v>#REF!</v>
      </c>
      <c r="X314" s="386" t="e">
        <f>IF('Non-Salary'!#REF!="","",#REF!&amp;" - "&amp;'Non-Salary'!#REF!)</f>
        <v>#REF!</v>
      </c>
      <c r="Y314" s="386" t="e">
        <f>IF('Non-Salary'!#REF!="","",#REF!&amp;" - "&amp;'Non-Salary'!#REF!)</f>
        <v>#REF!</v>
      </c>
      <c r="Z314" s="386" t="e">
        <f>IF('Non-Salary'!#REF!="","",#REF!&amp;" - "&amp;'Non-Salary'!#REF!)</f>
        <v>#REF!</v>
      </c>
      <c r="AA314" s="386" t="e">
        <f>IF('Non-Salary'!#REF!="","",#REF!&amp;" - "&amp;'Non-Salary'!#REF!)</f>
        <v>#REF!</v>
      </c>
      <c r="AB314" s="386" t="e">
        <f>IF('Non-Salary'!#REF!="","",#REF!&amp;" - "&amp;'Non-Salary'!#REF!)</f>
        <v>#REF!</v>
      </c>
      <c r="AC314" s="386" t="e">
        <f>IF('Non-Salary'!#REF!="","",#REF!&amp;" - "&amp;'Non-Salary'!#REF!)</f>
        <v>#REF!</v>
      </c>
      <c r="AD314" s="386" t="e">
        <f>IF('Non-Salary'!#REF!="","",#REF!&amp;" - "&amp;'Non-Salary'!#REF!)</f>
        <v>#REF!</v>
      </c>
      <c r="AE314" s="386" t="e">
        <f>IF('Non-Salary'!#REF!="","",#REF!&amp;" - "&amp;'Non-Salary'!#REF!)</f>
        <v>#REF!</v>
      </c>
      <c r="AF314" s="386" t="e">
        <f>IF('Non-Salary'!#REF!="","",#REF!&amp;" - "&amp;'Non-Salary'!#REF!)</f>
        <v>#REF!</v>
      </c>
      <c r="AG314" s="386" t="e">
        <f>IF('Non-Salary'!#REF!="","",#REF!&amp;" - "&amp;'Non-Salary'!#REF!)</f>
        <v>#REF!</v>
      </c>
      <c r="AH314" s="386" t="e">
        <f>IF('Non-Salary'!#REF!="","",#REF!&amp;" - "&amp;'Non-Salary'!#REF!)</f>
        <v>#REF!</v>
      </c>
      <c r="AI314" s="386" t="e">
        <f>IF('Non-Salary'!#REF!="","",#REF!&amp;" - "&amp;'Non-Salary'!#REF!)</f>
        <v>#REF!</v>
      </c>
      <c r="AJ314" s="386" t="e">
        <f>IF('Non-Salary'!#REF!="","",#REF!&amp;" - "&amp;'Non-Salary'!#REF!)</f>
        <v>#REF!</v>
      </c>
      <c r="AK314" s="386" t="e">
        <f>IF('Non-Salary'!#REF!="","",#REF!&amp;" - "&amp;'Non-Salary'!#REF!)</f>
        <v>#REF!</v>
      </c>
      <c r="AL314" s="386" t="e">
        <f>IF('Non-Salary'!#REF!="","",#REF!&amp;" - "&amp;'Non-Salary'!#REF!)</f>
        <v>#REF!</v>
      </c>
      <c r="AM314" s="386" t="e">
        <f>IF('Non-Salary'!#REF!="","",#REF!&amp;" - "&amp;'Non-Salary'!#REF!)</f>
        <v>#REF!</v>
      </c>
      <c r="AN314" s="386" t="e">
        <f>IF('Non-Salary'!#REF!="","",#REF!&amp;" - "&amp;'Non-Salary'!#REF!)</f>
        <v>#REF!</v>
      </c>
      <c r="AO314" s="386" t="e">
        <f>IF('Non-Salary'!#REF!="","",#REF!&amp;" - "&amp;'Non-Salary'!#REF!)</f>
        <v>#REF!</v>
      </c>
      <c r="AP314" s="386" t="e">
        <f>IF('Non-Salary'!#REF!="","",#REF!&amp;" - "&amp;'Non-Salary'!#REF!)</f>
        <v>#REF!</v>
      </c>
      <c r="AQ314" s="385" t="e">
        <f>IF('Non-Salary'!#REF!="","",#REF!&amp;" - "&amp;'Non-Salary'!#REF!)</f>
        <v>#REF!</v>
      </c>
      <c r="AR314" s="386" t="e">
        <f>IF('Non-Salary'!#REF!="","",#REF!&amp;" - "&amp;'Non-Salary'!#REF!)</f>
        <v>#REF!</v>
      </c>
      <c r="AS314" s="386" t="e">
        <f>IF('Non-Salary'!#REF!="","",#REF!&amp;" - "&amp;'Non-Salary'!#REF!)</f>
        <v>#REF!</v>
      </c>
      <c r="AT314" s="395" t="e">
        <f>IF('Non-Salary'!#REF!="","",#REF!&amp;" - "&amp;'Non-Salary'!#REF!)</f>
        <v>#REF!</v>
      </c>
      <c r="AU314" s="65"/>
      <c r="AV314" s="394" t="e">
        <f>IF('Non-Salary'!#REF!="","",#REF!&amp;" - "&amp;'Non-Salary'!#REF!)</f>
        <v>#REF!</v>
      </c>
      <c r="AW314" s="395" t="e">
        <f>IF('Non-Salary'!#REF!="","",#REF!&amp;" - "&amp;'Non-Salary'!#REF!)</f>
        <v>#REF!</v>
      </c>
    </row>
    <row r="315" spans="1:49">
      <c r="A315" s="228"/>
      <c r="B315" s="19" t="e">
        <f>IF(OR(I315="",I315="HS"),'Non-Salary'!#REF!,Assumptions!#REF!)</f>
        <v>#REF!</v>
      </c>
      <c r="C315" s="19" t="s">
        <v>193</v>
      </c>
      <c r="D315" s="20" t="s">
        <v>194</v>
      </c>
      <c r="E315" s="20"/>
      <c r="F315" s="20" t="s">
        <v>41</v>
      </c>
      <c r="G315" s="56" t="s">
        <v>42</v>
      </c>
      <c r="H315" s="869"/>
      <c r="I315" s="317"/>
      <c r="J315" s="82" t="str">
        <f>IF(ISERROR(VLOOKUP(G315,[3]Object!Query_from_cayprod,2,FALSE)),"",VLOOKUP(G315,[3]Object!Query_from_cayprod,2,FALSE))</f>
        <v>GENERAL SUPPLIES</v>
      </c>
      <c r="K315" s="83"/>
      <c r="L315" s="164"/>
      <c r="M315" s="229"/>
      <c r="N315" s="9"/>
      <c r="O315" s="290"/>
      <c r="P315" s="291"/>
      <c r="Q315" s="291"/>
      <c r="R315" s="291"/>
      <c r="S315" s="291"/>
      <c r="T315" s="384" t="e">
        <f>IF('Non-Salary'!#REF!="","",#REF!&amp;" - "&amp;'Non-Salary'!#REF!)</f>
        <v>#REF!</v>
      </c>
      <c r="U315" s="385" t="e">
        <f>IF('Non-Salary'!#REF!="","",#REF!&amp;" - "&amp;'Non-Salary'!#REF!)</f>
        <v>#REF!</v>
      </c>
      <c r="V315" s="385" t="e">
        <f>IF('Non-Salary'!#REF!="","",#REF!&amp;" - "&amp;'Non-Salary'!#REF!)</f>
        <v>#REF!</v>
      </c>
      <c r="W315" s="386" t="e">
        <f>IF('Non-Salary'!#REF!="","",#REF!&amp;" - "&amp;'Non-Salary'!#REF!)</f>
        <v>#REF!</v>
      </c>
      <c r="X315" s="386" t="e">
        <f>IF('Non-Salary'!#REF!="","",#REF!&amp;" - "&amp;'Non-Salary'!#REF!)</f>
        <v>#REF!</v>
      </c>
      <c r="Y315" s="386" t="e">
        <f>IF('Non-Salary'!#REF!="","",#REF!&amp;" - "&amp;'Non-Salary'!#REF!)</f>
        <v>#REF!</v>
      </c>
      <c r="Z315" s="386" t="e">
        <f>IF('Non-Salary'!#REF!="","",#REF!&amp;" - "&amp;'Non-Salary'!#REF!)</f>
        <v>#REF!</v>
      </c>
      <c r="AA315" s="386" t="e">
        <f>IF('Non-Salary'!#REF!="","",#REF!&amp;" - "&amp;'Non-Salary'!#REF!)</f>
        <v>#REF!</v>
      </c>
      <c r="AB315" s="386" t="e">
        <f>IF('Non-Salary'!#REF!="","",#REF!&amp;" - "&amp;'Non-Salary'!#REF!)</f>
        <v>#REF!</v>
      </c>
      <c r="AC315" s="386" t="e">
        <f>IF('Non-Salary'!#REF!="","",#REF!&amp;" - "&amp;'Non-Salary'!#REF!)</f>
        <v>#REF!</v>
      </c>
      <c r="AD315" s="386" t="e">
        <f>IF('Non-Salary'!#REF!="","",#REF!&amp;" - "&amp;'Non-Salary'!#REF!)</f>
        <v>#REF!</v>
      </c>
      <c r="AE315" s="386" t="e">
        <f>IF('Non-Salary'!#REF!="","",#REF!&amp;" - "&amp;'Non-Salary'!#REF!)</f>
        <v>#REF!</v>
      </c>
      <c r="AF315" s="386" t="e">
        <f>IF('Non-Salary'!#REF!="","",#REF!&amp;" - "&amp;'Non-Salary'!#REF!)</f>
        <v>#REF!</v>
      </c>
      <c r="AG315" s="386" t="e">
        <f>IF('Non-Salary'!#REF!="","",#REF!&amp;" - "&amp;'Non-Salary'!#REF!)</f>
        <v>#REF!</v>
      </c>
      <c r="AH315" s="386" t="e">
        <f>IF('Non-Salary'!#REF!="","",#REF!&amp;" - "&amp;'Non-Salary'!#REF!)</f>
        <v>#REF!</v>
      </c>
      <c r="AI315" s="386" t="e">
        <f>IF('Non-Salary'!#REF!="","",#REF!&amp;" - "&amp;'Non-Salary'!#REF!)</f>
        <v>#REF!</v>
      </c>
      <c r="AJ315" s="386" t="e">
        <f>IF('Non-Salary'!#REF!="","",#REF!&amp;" - "&amp;'Non-Salary'!#REF!)</f>
        <v>#REF!</v>
      </c>
      <c r="AK315" s="386" t="e">
        <f>IF('Non-Salary'!#REF!="","",#REF!&amp;" - "&amp;'Non-Salary'!#REF!)</f>
        <v>#REF!</v>
      </c>
      <c r="AL315" s="386" t="e">
        <f>IF('Non-Salary'!#REF!="","",#REF!&amp;" - "&amp;'Non-Salary'!#REF!)</f>
        <v>#REF!</v>
      </c>
      <c r="AM315" s="386" t="e">
        <f>IF('Non-Salary'!#REF!="","",#REF!&amp;" - "&amp;'Non-Salary'!#REF!)</f>
        <v>#REF!</v>
      </c>
      <c r="AN315" s="386" t="e">
        <f>IF('Non-Salary'!#REF!="","",#REF!&amp;" - "&amp;'Non-Salary'!#REF!)</f>
        <v>#REF!</v>
      </c>
      <c r="AO315" s="386" t="e">
        <f>IF('Non-Salary'!#REF!="","",#REF!&amp;" - "&amp;'Non-Salary'!#REF!)</f>
        <v>#REF!</v>
      </c>
      <c r="AP315" s="386" t="e">
        <f>IF('Non-Salary'!#REF!="","",#REF!&amp;" - "&amp;'Non-Salary'!#REF!)</f>
        <v>#REF!</v>
      </c>
      <c r="AQ315" s="385" t="e">
        <f>IF('Non-Salary'!#REF!="","",#REF!&amp;" - "&amp;'Non-Salary'!#REF!)</f>
        <v>#REF!</v>
      </c>
      <c r="AR315" s="386" t="e">
        <f>IF('Non-Salary'!#REF!="","",#REF!&amp;" - "&amp;'Non-Salary'!#REF!)</f>
        <v>#REF!</v>
      </c>
      <c r="AS315" s="386" t="e">
        <f>IF('Non-Salary'!#REF!="","",#REF!&amp;" - "&amp;'Non-Salary'!#REF!)</f>
        <v>#REF!</v>
      </c>
      <c r="AT315" s="395" t="e">
        <f>IF('Non-Salary'!#REF!="","",#REF!&amp;" - "&amp;'Non-Salary'!#REF!)</f>
        <v>#REF!</v>
      </c>
      <c r="AU315" s="65"/>
      <c r="AV315" s="394" t="e">
        <f>IF('Non-Salary'!#REF!="","",#REF!&amp;" - "&amp;'Non-Salary'!#REF!)</f>
        <v>#REF!</v>
      </c>
      <c r="AW315" s="395" t="e">
        <f>IF('Non-Salary'!#REF!="","",#REF!&amp;" - "&amp;'Non-Salary'!#REF!)</f>
        <v>#REF!</v>
      </c>
    </row>
    <row r="316" spans="1:49">
      <c r="A316" s="228"/>
      <c r="B316" s="19" t="e">
        <f>IF(OR(I316="",I316="HS"),'Non-Salary'!#REF!,Assumptions!#REF!)</f>
        <v>#REF!</v>
      </c>
      <c r="C316" s="19" t="s">
        <v>193</v>
      </c>
      <c r="D316" s="20" t="s">
        <v>194</v>
      </c>
      <c r="E316" s="20"/>
      <c r="F316" s="20" t="s">
        <v>41</v>
      </c>
      <c r="G316" s="56" t="s">
        <v>39</v>
      </c>
      <c r="H316" s="869"/>
      <c r="I316" s="317"/>
      <c r="J316" s="82" t="str">
        <f>IF(ISERROR(VLOOKUP(G316,[3]Object!Query_from_cayprod,2,FALSE)),"",VLOOKUP(G316,[3]Object!Query_from_cayprod,2,FALSE))</f>
        <v>COPYING</v>
      </c>
      <c r="K316" s="83"/>
      <c r="L316" s="164"/>
      <c r="M316" s="229"/>
      <c r="N316" s="9"/>
      <c r="O316" s="290"/>
      <c r="P316" s="291"/>
      <c r="Q316" s="291"/>
      <c r="R316" s="291"/>
      <c r="S316" s="291"/>
      <c r="T316" s="384" t="e">
        <f>IF('Non-Salary'!#REF!="","",#REF!&amp;" - "&amp;'Non-Salary'!#REF!)</f>
        <v>#REF!</v>
      </c>
      <c r="U316" s="385" t="e">
        <f>IF('Non-Salary'!#REF!="","",#REF!&amp;" - "&amp;'Non-Salary'!#REF!)</f>
        <v>#REF!</v>
      </c>
      <c r="V316" s="385" t="e">
        <f>IF('Non-Salary'!#REF!="","",#REF!&amp;" - "&amp;'Non-Salary'!#REF!)</f>
        <v>#REF!</v>
      </c>
      <c r="W316" s="386" t="e">
        <f>IF('Non-Salary'!#REF!="","",#REF!&amp;" - "&amp;'Non-Salary'!#REF!)</f>
        <v>#REF!</v>
      </c>
      <c r="X316" s="386" t="e">
        <f>IF('Non-Salary'!#REF!="","",#REF!&amp;" - "&amp;'Non-Salary'!#REF!)</f>
        <v>#REF!</v>
      </c>
      <c r="Y316" s="386" t="e">
        <f>IF('Non-Salary'!#REF!="","",#REF!&amp;" - "&amp;'Non-Salary'!#REF!)</f>
        <v>#REF!</v>
      </c>
      <c r="Z316" s="386" t="e">
        <f>IF('Non-Salary'!#REF!="","",#REF!&amp;" - "&amp;'Non-Salary'!#REF!)</f>
        <v>#REF!</v>
      </c>
      <c r="AA316" s="386" t="e">
        <f>IF('Non-Salary'!#REF!="","",#REF!&amp;" - "&amp;'Non-Salary'!#REF!)</f>
        <v>#REF!</v>
      </c>
      <c r="AB316" s="386" t="e">
        <f>IF('Non-Salary'!#REF!="","",#REF!&amp;" - "&amp;'Non-Salary'!#REF!)</f>
        <v>#REF!</v>
      </c>
      <c r="AC316" s="386" t="e">
        <f>IF('Non-Salary'!#REF!="","",#REF!&amp;" - "&amp;'Non-Salary'!#REF!)</f>
        <v>#REF!</v>
      </c>
      <c r="AD316" s="386" t="e">
        <f>IF('Non-Salary'!#REF!="","",#REF!&amp;" - "&amp;'Non-Salary'!#REF!)</f>
        <v>#REF!</v>
      </c>
      <c r="AE316" s="386" t="e">
        <f>IF('Non-Salary'!#REF!="","",#REF!&amp;" - "&amp;'Non-Salary'!#REF!)</f>
        <v>#REF!</v>
      </c>
      <c r="AF316" s="386" t="e">
        <f>IF('Non-Salary'!#REF!="","",#REF!&amp;" - "&amp;'Non-Salary'!#REF!)</f>
        <v>#REF!</v>
      </c>
      <c r="AG316" s="386" t="e">
        <f>IF('Non-Salary'!#REF!="","",#REF!&amp;" - "&amp;'Non-Salary'!#REF!)</f>
        <v>#REF!</v>
      </c>
      <c r="AH316" s="386" t="e">
        <f>IF('Non-Salary'!#REF!="","",#REF!&amp;" - "&amp;'Non-Salary'!#REF!)</f>
        <v>#REF!</v>
      </c>
      <c r="AI316" s="386" t="e">
        <f>IF('Non-Salary'!#REF!="","",#REF!&amp;" - "&amp;'Non-Salary'!#REF!)</f>
        <v>#REF!</v>
      </c>
      <c r="AJ316" s="386" t="e">
        <f>IF('Non-Salary'!#REF!="","",#REF!&amp;" - "&amp;'Non-Salary'!#REF!)</f>
        <v>#REF!</v>
      </c>
      <c r="AK316" s="386" t="e">
        <f>IF('Non-Salary'!#REF!="","",#REF!&amp;" - "&amp;'Non-Salary'!#REF!)</f>
        <v>#REF!</v>
      </c>
      <c r="AL316" s="386" t="e">
        <f>IF('Non-Salary'!#REF!="","",#REF!&amp;" - "&amp;'Non-Salary'!#REF!)</f>
        <v>#REF!</v>
      </c>
      <c r="AM316" s="386" t="e">
        <f>IF('Non-Salary'!#REF!="","",#REF!&amp;" - "&amp;'Non-Salary'!#REF!)</f>
        <v>#REF!</v>
      </c>
      <c r="AN316" s="386" t="e">
        <f>IF('Non-Salary'!#REF!="","",#REF!&amp;" - "&amp;'Non-Salary'!#REF!)</f>
        <v>#REF!</v>
      </c>
      <c r="AO316" s="386" t="e">
        <f>IF('Non-Salary'!#REF!="","",#REF!&amp;" - "&amp;'Non-Salary'!#REF!)</f>
        <v>#REF!</v>
      </c>
      <c r="AP316" s="386" t="e">
        <f>IF('Non-Salary'!#REF!="","",#REF!&amp;" - "&amp;'Non-Salary'!#REF!)</f>
        <v>#REF!</v>
      </c>
      <c r="AQ316" s="385" t="e">
        <f>IF('Non-Salary'!#REF!="","",#REF!&amp;" - "&amp;'Non-Salary'!#REF!)</f>
        <v>#REF!</v>
      </c>
      <c r="AR316" s="386" t="e">
        <f>IF('Non-Salary'!#REF!="","",#REF!&amp;" - "&amp;'Non-Salary'!#REF!)</f>
        <v>#REF!</v>
      </c>
      <c r="AS316" s="386" t="e">
        <f>IF('Non-Salary'!#REF!="","",#REF!&amp;" - "&amp;'Non-Salary'!#REF!)</f>
        <v>#REF!</v>
      </c>
      <c r="AT316" s="395" t="e">
        <f>IF('Non-Salary'!#REF!="","",#REF!&amp;" - "&amp;'Non-Salary'!#REF!)</f>
        <v>#REF!</v>
      </c>
      <c r="AU316" s="65"/>
      <c r="AV316" s="394" t="e">
        <f>IF('Non-Salary'!#REF!="","",#REF!&amp;" - "&amp;'Non-Salary'!#REF!)</f>
        <v>#REF!</v>
      </c>
      <c r="AW316" s="395" t="e">
        <f>IF('Non-Salary'!#REF!="","",#REF!&amp;" - "&amp;'Non-Salary'!#REF!)</f>
        <v>#REF!</v>
      </c>
    </row>
    <row r="317" spans="1:49">
      <c r="A317" s="228"/>
      <c r="B317" s="19" t="e">
        <f>IF(OR(I317="",I317="HS"),'Non-Salary'!#REF!,Assumptions!#REF!)</f>
        <v>#REF!</v>
      </c>
      <c r="C317" s="19" t="s">
        <v>193</v>
      </c>
      <c r="D317" s="20" t="s">
        <v>194</v>
      </c>
      <c r="E317" s="20"/>
      <c r="F317" s="20" t="s">
        <v>41</v>
      </c>
      <c r="G317" s="300" t="s">
        <v>155</v>
      </c>
      <c r="H317" s="869"/>
      <c r="I317" s="317"/>
      <c r="J317" s="82" t="str">
        <f>IF(ISERROR(VLOOKUP(G317,[3]Object!Query_from_cayprod,2,FALSE)),"",VLOOKUP(G317,[3]Object!Query_from_cayprod,2,FALSE))</f>
        <v>OTHER SUPPLIES</v>
      </c>
      <c r="K317" s="83"/>
      <c r="L317" s="164"/>
      <c r="M317" s="229"/>
      <c r="N317" s="9"/>
      <c r="O317" s="290"/>
      <c r="P317" s="291"/>
      <c r="Q317" s="291"/>
      <c r="R317" s="291"/>
      <c r="S317" s="291"/>
      <c r="T317" s="384" t="e">
        <f>IF('Non-Salary'!#REF!="","",#REF!&amp;" - "&amp;'Non-Salary'!#REF!)</f>
        <v>#REF!</v>
      </c>
      <c r="U317" s="385" t="e">
        <f>IF('Non-Salary'!#REF!="","",#REF!&amp;" - "&amp;'Non-Salary'!#REF!)</f>
        <v>#REF!</v>
      </c>
      <c r="V317" s="385" t="e">
        <f>IF('Non-Salary'!#REF!="","",#REF!&amp;" - "&amp;'Non-Salary'!#REF!)</f>
        <v>#REF!</v>
      </c>
      <c r="W317" s="386" t="e">
        <f>IF('Non-Salary'!#REF!="","",#REF!&amp;" - "&amp;'Non-Salary'!#REF!)</f>
        <v>#REF!</v>
      </c>
      <c r="X317" s="386" t="e">
        <f>IF('Non-Salary'!#REF!="","",#REF!&amp;" - "&amp;'Non-Salary'!#REF!)</f>
        <v>#REF!</v>
      </c>
      <c r="Y317" s="386" t="e">
        <f>IF('Non-Salary'!#REF!="","",#REF!&amp;" - "&amp;'Non-Salary'!#REF!)</f>
        <v>#REF!</v>
      </c>
      <c r="Z317" s="386" t="e">
        <f>IF('Non-Salary'!#REF!="","",#REF!&amp;" - "&amp;'Non-Salary'!#REF!)</f>
        <v>#REF!</v>
      </c>
      <c r="AA317" s="386" t="e">
        <f>IF('Non-Salary'!#REF!="","",#REF!&amp;" - "&amp;'Non-Salary'!#REF!)</f>
        <v>#REF!</v>
      </c>
      <c r="AB317" s="386" t="e">
        <f>IF('Non-Salary'!#REF!="","",#REF!&amp;" - "&amp;'Non-Salary'!#REF!)</f>
        <v>#REF!</v>
      </c>
      <c r="AC317" s="386" t="e">
        <f>IF('Non-Salary'!#REF!="","",#REF!&amp;" - "&amp;'Non-Salary'!#REF!)</f>
        <v>#REF!</v>
      </c>
      <c r="AD317" s="386" t="e">
        <f>IF('Non-Salary'!#REF!="","",#REF!&amp;" - "&amp;'Non-Salary'!#REF!)</f>
        <v>#REF!</v>
      </c>
      <c r="AE317" s="386" t="e">
        <f>IF('Non-Salary'!#REF!="","",#REF!&amp;" - "&amp;'Non-Salary'!#REF!)</f>
        <v>#REF!</v>
      </c>
      <c r="AF317" s="386" t="e">
        <f>IF('Non-Salary'!#REF!="","",#REF!&amp;" - "&amp;'Non-Salary'!#REF!)</f>
        <v>#REF!</v>
      </c>
      <c r="AG317" s="386" t="e">
        <f>IF('Non-Salary'!#REF!="","",#REF!&amp;" - "&amp;'Non-Salary'!#REF!)</f>
        <v>#REF!</v>
      </c>
      <c r="AH317" s="386" t="e">
        <f>IF('Non-Salary'!#REF!="","",#REF!&amp;" - "&amp;'Non-Salary'!#REF!)</f>
        <v>#REF!</v>
      </c>
      <c r="AI317" s="386" t="e">
        <f>IF('Non-Salary'!#REF!="","",#REF!&amp;" - "&amp;'Non-Salary'!#REF!)</f>
        <v>#REF!</v>
      </c>
      <c r="AJ317" s="386" t="e">
        <f>IF('Non-Salary'!#REF!="","",#REF!&amp;" - "&amp;'Non-Salary'!#REF!)</f>
        <v>#REF!</v>
      </c>
      <c r="AK317" s="386" t="e">
        <f>IF('Non-Salary'!#REF!="","",#REF!&amp;" - "&amp;'Non-Salary'!#REF!)</f>
        <v>#REF!</v>
      </c>
      <c r="AL317" s="386" t="e">
        <f>IF('Non-Salary'!#REF!="","",#REF!&amp;" - "&amp;'Non-Salary'!#REF!)</f>
        <v>#REF!</v>
      </c>
      <c r="AM317" s="386" t="e">
        <f>IF('Non-Salary'!#REF!="","",#REF!&amp;" - "&amp;'Non-Salary'!#REF!)</f>
        <v>#REF!</v>
      </c>
      <c r="AN317" s="386" t="e">
        <f>IF('Non-Salary'!#REF!="","",#REF!&amp;" - "&amp;'Non-Salary'!#REF!)</f>
        <v>#REF!</v>
      </c>
      <c r="AO317" s="386" t="e">
        <f>IF('Non-Salary'!#REF!="","",#REF!&amp;" - "&amp;'Non-Salary'!#REF!)</f>
        <v>#REF!</v>
      </c>
      <c r="AP317" s="386" t="e">
        <f>IF('Non-Salary'!#REF!="","",#REF!&amp;" - "&amp;'Non-Salary'!#REF!)</f>
        <v>#REF!</v>
      </c>
      <c r="AQ317" s="385" t="e">
        <f>IF('Non-Salary'!#REF!="","",#REF!&amp;" - "&amp;'Non-Salary'!#REF!)</f>
        <v>#REF!</v>
      </c>
      <c r="AR317" s="386" t="e">
        <f>IF('Non-Salary'!#REF!="","",#REF!&amp;" - "&amp;'Non-Salary'!#REF!)</f>
        <v>#REF!</v>
      </c>
      <c r="AS317" s="386" t="e">
        <f>IF('Non-Salary'!#REF!="","",#REF!&amp;" - "&amp;'Non-Salary'!#REF!)</f>
        <v>#REF!</v>
      </c>
      <c r="AT317" s="395" t="e">
        <f>IF('Non-Salary'!#REF!="","",#REF!&amp;" - "&amp;'Non-Salary'!#REF!)</f>
        <v>#REF!</v>
      </c>
      <c r="AU317" s="65"/>
      <c r="AV317" s="394" t="e">
        <f>IF('Non-Salary'!#REF!="","",#REF!&amp;" - "&amp;'Non-Salary'!#REF!)</f>
        <v>#REF!</v>
      </c>
      <c r="AW317" s="395" t="e">
        <f>IF('Non-Salary'!#REF!="","",#REF!&amp;" - "&amp;'Non-Salary'!#REF!)</f>
        <v>#REF!</v>
      </c>
    </row>
    <row r="318" spans="1:49" ht="13.5" thickBot="1">
      <c r="A318" s="228"/>
      <c r="B318" s="19" t="e">
        <f>IF(OR(I318="",I318="HS"),'Non-Salary'!#REF!,Assumptions!#REF!)</f>
        <v>#REF!</v>
      </c>
      <c r="C318" s="19" t="s">
        <v>193</v>
      </c>
      <c r="D318" s="20" t="s">
        <v>194</v>
      </c>
      <c r="E318" s="20"/>
      <c r="F318" s="20" t="s">
        <v>41</v>
      </c>
      <c r="G318" s="56" t="s">
        <v>54</v>
      </c>
      <c r="H318" s="869"/>
      <c r="I318" s="322"/>
      <c r="J318" s="82" t="str">
        <f>IF(ISERROR(VLOOKUP(G318,[3]Object!Query_from_cayprod,2,FALSE)),"",VLOOKUP(G318,[3]Object!Query_from_cayprod,2,FALSE))</f>
        <v>TRANSPORTATION/FIELD TRIPS</v>
      </c>
      <c r="K318" s="83"/>
      <c r="L318" s="164"/>
      <c r="M318" s="237"/>
      <c r="N318" s="9"/>
      <c r="O318" s="290"/>
      <c r="P318" s="291"/>
      <c r="Q318" s="291"/>
      <c r="R318" s="291"/>
      <c r="S318" s="291"/>
      <c r="T318" s="384" t="e">
        <f>IF('Non-Salary'!#REF!="","",#REF!&amp;" - "&amp;'Non-Salary'!#REF!)</f>
        <v>#REF!</v>
      </c>
      <c r="U318" s="385" t="e">
        <f>IF('Non-Salary'!#REF!="","",#REF!&amp;" - "&amp;'Non-Salary'!#REF!)</f>
        <v>#REF!</v>
      </c>
      <c r="V318" s="385" t="e">
        <f>IF('Non-Salary'!#REF!="","",#REF!&amp;" - "&amp;'Non-Salary'!#REF!)</f>
        <v>#REF!</v>
      </c>
      <c r="W318" s="386" t="e">
        <f>IF('Non-Salary'!#REF!="","",#REF!&amp;" - "&amp;'Non-Salary'!#REF!)</f>
        <v>#REF!</v>
      </c>
      <c r="X318" s="386" t="e">
        <f>IF('Non-Salary'!#REF!="","",#REF!&amp;" - "&amp;'Non-Salary'!#REF!)</f>
        <v>#REF!</v>
      </c>
      <c r="Y318" s="386" t="e">
        <f>IF('Non-Salary'!#REF!="","",#REF!&amp;" - "&amp;'Non-Salary'!#REF!)</f>
        <v>#REF!</v>
      </c>
      <c r="Z318" s="386" t="e">
        <f>IF('Non-Salary'!#REF!="","",#REF!&amp;" - "&amp;'Non-Salary'!#REF!)</f>
        <v>#REF!</v>
      </c>
      <c r="AA318" s="386" t="e">
        <f>IF('Non-Salary'!#REF!="","",#REF!&amp;" - "&amp;'Non-Salary'!#REF!)</f>
        <v>#REF!</v>
      </c>
      <c r="AB318" s="386" t="e">
        <f>IF('Non-Salary'!#REF!="","",#REF!&amp;" - "&amp;'Non-Salary'!#REF!)</f>
        <v>#REF!</v>
      </c>
      <c r="AC318" s="386" t="e">
        <f>IF('Non-Salary'!#REF!="","",#REF!&amp;" - "&amp;'Non-Salary'!#REF!)</f>
        <v>#REF!</v>
      </c>
      <c r="AD318" s="386" t="e">
        <f>IF('Non-Salary'!#REF!="","",#REF!&amp;" - "&amp;'Non-Salary'!#REF!)</f>
        <v>#REF!</v>
      </c>
      <c r="AE318" s="386" t="e">
        <f>IF('Non-Salary'!#REF!="","",#REF!&amp;" - "&amp;'Non-Salary'!#REF!)</f>
        <v>#REF!</v>
      </c>
      <c r="AF318" s="386" t="e">
        <f>IF('Non-Salary'!#REF!="","",#REF!&amp;" - "&amp;'Non-Salary'!#REF!)</f>
        <v>#REF!</v>
      </c>
      <c r="AG318" s="386" t="e">
        <f>IF('Non-Salary'!#REF!="","",#REF!&amp;" - "&amp;'Non-Salary'!#REF!)</f>
        <v>#REF!</v>
      </c>
      <c r="AH318" s="386" t="e">
        <f>IF('Non-Salary'!#REF!="","",#REF!&amp;" - "&amp;'Non-Salary'!#REF!)</f>
        <v>#REF!</v>
      </c>
      <c r="AI318" s="386" t="e">
        <f>IF('Non-Salary'!#REF!="","",#REF!&amp;" - "&amp;'Non-Salary'!#REF!)</f>
        <v>#REF!</v>
      </c>
      <c r="AJ318" s="386" t="e">
        <f>IF('Non-Salary'!#REF!="","",#REF!&amp;" - "&amp;'Non-Salary'!#REF!)</f>
        <v>#REF!</v>
      </c>
      <c r="AK318" s="386" t="e">
        <f>IF('Non-Salary'!#REF!="","",#REF!&amp;" - "&amp;'Non-Salary'!#REF!)</f>
        <v>#REF!</v>
      </c>
      <c r="AL318" s="386" t="e">
        <f>IF('Non-Salary'!#REF!="","",#REF!&amp;" - "&amp;'Non-Salary'!#REF!)</f>
        <v>#REF!</v>
      </c>
      <c r="AM318" s="386" t="e">
        <f>IF('Non-Salary'!#REF!="","",#REF!&amp;" - "&amp;'Non-Salary'!#REF!)</f>
        <v>#REF!</v>
      </c>
      <c r="AN318" s="386" t="e">
        <f>IF('Non-Salary'!#REF!="","",#REF!&amp;" - "&amp;'Non-Salary'!#REF!)</f>
        <v>#REF!</v>
      </c>
      <c r="AO318" s="386" t="e">
        <f>IF('Non-Salary'!#REF!="","",#REF!&amp;" - "&amp;'Non-Salary'!#REF!)</f>
        <v>#REF!</v>
      </c>
      <c r="AP318" s="386" t="e">
        <f>IF('Non-Salary'!#REF!="","",#REF!&amp;" - "&amp;'Non-Salary'!#REF!)</f>
        <v>#REF!</v>
      </c>
      <c r="AQ318" s="385" t="e">
        <f>IF('Non-Salary'!#REF!="","",#REF!&amp;" - "&amp;'Non-Salary'!#REF!)</f>
        <v>#REF!</v>
      </c>
      <c r="AR318" s="386" t="e">
        <f>IF('Non-Salary'!#REF!="","",#REF!&amp;" - "&amp;'Non-Salary'!#REF!)</f>
        <v>#REF!</v>
      </c>
      <c r="AS318" s="386" t="e">
        <f>IF('Non-Salary'!#REF!="","",#REF!&amp;" - "&amp;'Non-Salary'!#REF!)</f>
        <v>#REF!</v>
      </c>
      <c r="AT318" s="395" t="e">
        <f>IF('Non-Salary'!#REF!="","",#REF!&amp;" - "&amp;'Non-Salary'!#REF!)</f>
        <v>#REF!</v>
      </c>
      <c r="AU318" s="65"/>
      <c r="AV318" s="394" t="e">
        <f>IF('Non-Salary'!#REF!="","",#REF!&amp;" - "&amp;'Non-Salary'!#REF!)</f>
        <v>#REF!</v>
      </c>
      <c r="AW318" s="395" t="e">
        <f>IF('Non-Salary'!#REF!="","",#REF!&amp;" - "&amp;'Non-Salary'!#REF!)</f>
        <v>#REF!</v>
      </c>
    </row>
    <row r="319" spans="1:49" outlineLevel="1">
      <c r="A319" s="219"/>
      <c r="B319" s="50" t="e">
        <f>IF(OR(I319="",I319="HS"),'Non-Salary'!#REF!,Assumptions!#REF!)</f>
        <v>#REF!</v>
      </c>
      <c r="C319" s="50" t="s">
        <v>193</v>
      </c>
      <c r="D319" s="51" t="s">
        <v>194</v>
      </c>
      <c r="E319" s="51"/>
      <c r="F319" s="51" t="s">
        <v>17</v>
      </c>
      <c r="G319" s="55" t="s">
        <v>27</v>
      </c>
      <c r="H319" s="869"/>
      <c r="I319" s="316"/>
      <c r="J319" s="80" t="s">
        <v>959</v>
      </c>
      <c r="K319" s="81"/>
      <c r="L319" s="164"/>
      <c r="M319" s="229"/>
      <c r="N319" s="9"/>
      <c r="O319" s="290"/>
      <c r="P319" s="291"/>
      <c r="Q319" s="291"/>
      <c r="R319" s="291"/>
      <c r="S319" s="291"/>
      <c r="T319" s="384" t="e">
        <f>IF('Non-Salary'!#REF!="","",#REF!&amp;" - "&amp;'Non-Salary'!#REF!)</f>
        <v>#REF!</v>
      </c>
      <c r="U319" s="385" t="e">
        <f>IF('Non-Salary'!#REF!="","",#REF!&amp;" - "&amp;'Non-Salary'!#REF!)</f>
        <v>#REF!</v>
      </c>
      <c r="V319" s="385" t="e">
        <f>IF('Non-Salary'!#REF!="","",#REF!&amp;" - "&amp;'Non-Salary'!#REF!)</f>
        <v>#REF!</v>
      </c>
      <c r="W319" s="386" t="e">
        <f>IF('Non-Salary'!#REF!="","",#REF!&amp;" - "&amp;'Non-Salary'!#REF!)</f>
        <v>#REF!</v>
      </c>
      <c r="X319" s="386" t="e">
        <f>IF('Non-Salary'!#REF!="","",#REF!&amp;" - "&amp;'Non-Salary'!#REF!)</f>
        <v>#REF!</v>
      </c>
      <c r="Y319" s="386" t="e">
        <f>IF('Non-Salary'!#REF!="","",#REF!&amp;" - "&amp;'Non-Salary'!#REF!)</f>
        <v>#REF!</v>
      </c>
      <c r="Z319" s="386" t="e">
        <f>IF('Non-Salary'!#REF!="","",#REF!&amp;" - "&amp;'Non-Salary'!#REF!)</f>
        <v>#REF!</v>
      </c>
      <c r="AA319" s="386" t="e">
        <f>IF('Non-Salary'!#REF!="","",#REF!&amp;" - "&amp;'Non-Salary'!#REF!)</f>
        <v>#REF!</v>
      </c>
      <c r="AB319" s="386" t="e">
        <f>IF('Non-Salary'!#REF!="","",#REF!&amp;" - "&amp;'Non-Salary'!#REF!)</f>
        <v>#REF!</v>
      </c>
      <c r="AC319" s="386" t="e">
        <f>IF('Non-Salary'!#REF!="","",#REF!&amp;" - "&amp;'Non-Salary'!#REF!)</f>
        <v>#REF!</v>
      </c>
      <c r="AD319" s="386" t="e">
        <f>IF('Non-Salary'!#REF!="","",#REF!&amp;" - "&amp;'Non-Salary'!#REF!)</f>
        <v>#REF!</v>
      </c>
      <c r="AE319" s="386" t="e">
        <f>IF('Non-Salary'!#REF!="","",#REF!&amp;" - "&amp;'Non-Salary'!#REF!)</f>
        <v>#REF!</v>
      </c>
      <c r="AF319" s="386" t="e">
        <f>IF('Non-Salary'!#REF!="","",#REF!&amp;" - "&amp;'Non-Salary'!#REF!)</f>
        <v>#REF!</v>
      </c>
      <c r="AG319" s="386" t="e">
        <f>IF('Non-Salary'!#REF!="","",#REF!&amp;" - "&amp;'Non-Salary'!#REF!)</f>
        <v>#REF!</v>
      </c>
      <c r="AH319" s="386" t="e">
        <f>IF('Non-Salary'!#REF!="","",#REF!&amp;" - "&amp;'Non-Salary'!#REF!)</f>
        <v>#REF!</v>
      </c>
      <c r="AI319" s="386" t="e">
        <f>IF('Non-Salary'!#REF!="","",#REF!&amp;" - "&amp;'Non-Salary'!#REF!)</f>
        <v>#REF!</v>
      </c>
      <c r="AJ319" s="386" t="e">
        <f>IF('Non-Salary'!#REF!="","",#REF!&amp;" - "&amp;'Non-Salary'!#REF!)</f>
        <v>#REF!</v>
      </c>
      <c r="AK319" s="386" t="e">
        <f>IF('Non-Salary'!#REF!="","",#REF!&amp;" - "&amp;'Non-Salary'!#REF!)</f>
        <v>#REF!</v>
      </c>
      <c r="AL319" s="386" t="e">
        <f>IF('Non-Salary'!#REF!="","",#REF!&amp;" - "&amp;'Non-Salary'!#REF!)</f>
        <v>#REF!</v>
      </c>
      <c r="AM319" s="386" t="e">
        <f>IF('Non-Salary'!#REF!="","",#REF!&amp;" - "&amp;'Non-Salary'!#REF!)</f>
        <v>#REF!</v>
      </c>
      <c r="AN319" s="386" t="e">
        <f>IF('Non-Salary'!#REF!="","",#REF!&amp;" - "&amp;'Non-Salary'!#REF!)</f>
        <v>#REF!</v>
      </c>
      <c r="AO319" s="386" t="e">
        <f>IF('Non-Salary'!#REF!="","",#REF!&amp;" - "&amp;'Non-Salary'!#REF!)</f>
        <v>#REF!</v>
      </c>
      <c r="AP319" s="386" t="e">
        <f>IF('Non-Salary'!#REF!="","",#REF!&amp;" - "&amp;'Non-Salary'!#REF!)</f>
        <v>#REF!</v>
      </c>
      <c r="AQ319" s="385" t="e">
        <f>IF('Non-Salary'!#REF!="","",#REF!&amp;" - "&amp;'Non-Salary'!#REF!)</f>
        <v>#REF!</v>
      </c>
      <c r="AR319" s="386" t="e">
        <f>IF('Non-Salary'!#REF!="","",#REF!&amp;" - "&amp;'Non-Salary'!#REF!)</f>
        <v>#REF!</v>
      </c>
      <c r="AS319" s="386" t="e">
        <f>IF('Non-Salary'!#REF!="","",#REF!&amp;" - "&amp;'Non-Salary'!#REF!)</f>
        <v>#REF!</v>
      </c>
      <c r="AT319" s="395" t="e">
        <f>IF('Non-Salary'!#REF!="","",#REF!&amp;" - "&amp;'Non-Salary'!#REF!)</f>
        <v>#REF!</v>
      </c>
      <c r="AU319" s="65"/>
      <c r="AV319" s="394" t="e">
        <f>IF('Non-Salary'!#REF!="","",#REF!&amp;" - "&amp;'Non-Salary'!#REF!)</f>
        <v>#REF!</v>
      </c>
      <c r="AW319" s="395" t="e">
        <f>IF('Non-Salary'!#REF!="","",#REF!&amp;" - "&amp;'Non-Salary'!#REF!)</f>
        <v>#REF!</v>
      </c>
    </row>
    <row r="320" spans="1:49" outlineLevel="1">
      <c r="A320" s="228"/>
      <c r="B320" s="19" t="e">
        <f>IF(OR(I320="",I320="HS"),'Non-Salary'!#REF!,Assumptions!#REF!)</f>
        <v>#REF!</v>
      </c>
      <c r="C320" s="19" t="s">
        <v>193</v>
      </c>
      <c r="D320" s="20" t="s">
        <v>194</v>
      </c>
      <c r="E320" s="20"/>
      <c r="F320" s="341" t="s">
        <v>17</v>
      </c>
      <c r="G320" s="344" t="s">
        <v>226</v>
      </c>
      <c r="H320" s="869"/>
      <c r="I320" s="317"/>
      <c r="J320" s="82" t="s">
        <v>1546</v>
      </c>
      <c r="K320" s="83"/>
      <c r="L320" s="164"/>
      <c r="M320" s="229"/>
      <c r="N320" s="9"/>
      <c r="O320" s="290"/>
      <c r="P320" s="291"/>
      <c r="Q320" s="291"/>
      <c r="R320" s="291"/>
      <c r="S320" s="291"/>
      <c r="T320" s="398" t="e">
        <f>IF('Non-Salary'!#REF!="","",#REF!&amp;" - "&amp;'Non-Salary'!#REF!)</f>
        <v>#REF!</v>
      </c>
      <c r="U320" s="399" t="e">
        <f>IF('Non-Salary'!#REF!="","",#REF!&amp;" - "&amp;'Non-Salary'!#REF!)</f>
        <v>#REF!</v>
      </c>
      <c r="V320" s="399" t="e">
        <f>IF('Non-Salary'!#REF!="","",#REF!&amp;" - "&amp;'Non-Salary'!#REF!)</f>
        <v>#REF!</v>
      </c>
      <c r="W320" s="386" t="e">
        <f>IF('Non-Salary'!#REF!="","",#REF!&amp;" - "&amp;'Non-Salary'!#REF!)</f>
        <v>#REF!</v>
      </c>
      <c r="X320" s="386" t="e">
        <f>IF('Non-Salary'!#REF!="","",#REF!&amp;" - "&amp;'Non-Salary'!#REF!)</f>
        <v>#REF!</v>
      </c>
      <c r="Y320" s="386" t="e">
        <f>IF('Non-Salary'!#REF!="","",#REF!&amp;" - "&amp;'Non-Salary'!#REF!)</f>
        <v>#REF!</v>
      </c>
      <c r="Z320" s="386" t="e">
        <f>IF('Non-Salary'!#REF!="","",#REF!&amp;" - "&amp;'Non-Salary'!#REF!)</f>
        <v>#REF!</v>
      </c>
      <c r="AA320" s="386" t="e">
        <f>IF('Non-Salary'!#REF!="","",#REF!&amp;" - "&amp;'Non-Salary'!#REF!)</f>
        <v>#REF!</v>
      </c>
      <c r="AB320" s="386" t="e">
        <f>IF('Non-Salary'!#REF!="","",#REF!&amp;" - "&amp;'Non-Salary'!#REF!)</f>
        <v>#REF!</v>
      </c>
      <c r="AC320" s="386" t="e">
        <f>IF('Non-Salary'!#REF!="","",#REF!&amp;" - "&amp;'Non-Salary'!#REF!)</f>
        <v>#REF!</v>
      </c>
      <c r="AD320" s="386" t="e">
        <f>IF('Non-Salary'!#REF!="","",#REF!&amp;" - "&amp;'Non-Salary'!#REF!)</f>
        <v>#REF!</v>
      </c>
      <c r="AE320" s="386" t="e">
        <f>IF('Non-Salary'!#REF!="","",#REF!&amp;" - "&amp;'Non-Salary'!#REF!)</f>
        <v>#REF!</v>
      </c>
      <c r="AF320" s="386" t="e">
        <f>IF('Non-Salary'!#REF!="","",#REF!&amp;" - "&amp;'Non-Salary'!#REF!)</f>
        <v>#REF!</v>
      </c>
      <c r="AG320" s="386" t="e">
        <f>IF('Non-Salary'!#REF!="","",#REF!&amp;" - "&amp;'Non-Salary'!#REF!)</f>
        <v>#REF!</v>
      </c>
      <c r="AH320" s="386" t="e">
        <f>IF('Non-Salary'!#REF!="","",#REF!&amp;" - "&amp;'Non-Salary'!#REF!)</f>
        <v>#REF!</v>
      </c>
      <c r="AI320" s="386" t="e">
        <f>IF('Non-Salary'!#REF!="","",#REF!&amp;" - "&amp;'Non-Salary'!#REF!)</f>
        <v>#REF!</v>
      </c>
      <c r="AJ320" s="386" t="e">
        <f>IF('Non-Salary'!#REF!="","",#REF!&amp;" - "&amp;'Non-Salary'!#REF!)</f>
        <v>#REF!</v>
      </c>
      <c r="AK320" s="386" t="e">
        <f>IF('Non-Salary'!#REF!="","",#REF!&amp;" - "&amp;'Non-Salary'!#REF!)</f>
        <v>#REF!</v>
      </c>
      <c r="AL320" s="386" t="e">
        <f>IF('Non-Salary'!#REF!="","",#REF!&amp;" - "&amp;'Non-Salary'!#REF!)</f>
        <v>#REF!</v>
      </c>
      <c r="AM320" s="386" t="e">
        <f>IF('Non-Salary'!#REF!="","",#REF!&amp;" - "&amp;'Non-Salary'!#REF!)</f>
        <v>#REF!</v>
      </c>
      <c r="AN320" s="386" t="e">
        <f>IF('Non-Salary'!#REF!="","",#REF!&amp;" - "&amp;'Non-Salary'!#REF!)</f>
        <v>#REF!</v>
      </c>
      <c r="AO320" s="386" t="e">
        <f>IF('Non-Salary'!#REF!="","",#REF!&amp;" - "&amp;'Non-Salary'!#REF!)</f>
        <v>#REF!</v>
      </c>
      <c r="AP320" s="386" t="e">
        <f>IF('Non-Salary'!#REF!="","",#REF!&amp;" - "&amp;'Non-Salary'!#REF!)</f>
        <v>#REF!</v>
      </c>
      <c r="AQ320" s="399" t="e">
        <f>IF('Non-Salary'!#REF!="","",#REF!&amp;" - "&amp;'Non-Salary'!#REF!)</f>
        <v>#REF!</v>
      </c>
      <c r="AR320" s="386" t="e">
        <f>IF('Non-Salary'!#REF!="","",#REF!&amp;" - "&amp;'Non-Salary'!#REF!)</f>
        <v>#REF!</v>
      </c>
      <c r="AS320" s="386" t="e">
        <f>IF('Non-Salary'!#REF!="","",#REF!&amp;" - "&amp;'Non-Salary'!#REF!)</f>
        <v>#REF!</v>
      </c>
      <c r="AT320" s="400" t="e">
        <f>IF('Non-Salary'!#REF!="","",#REF!&amp;" - "&amp;'Non-Salary'!#REF!)</f>
        <v>#REF!</v>
      </c>
      <c r="AU320" s="65"/>
      <c r="AV320" s="394" t="e">
        <f>IF('Non-Salary'!#REF!="","",#REF!&amp;" - "&amp;'Non-Salary'!#REF!)</f>
        <v>#REF!</v>
      </c>
      <c r="AW320" s="400" t="e">
        <f>IF('Non-Salary'!#REF!="","",#REF!&amp;" - "&amp;'Non-Salary'!#REF!)</f>
        <v>#REF!</v>
      </c>
    </row>
    <row r="321" spans="1:51" outlineLevel="1">
      <c r="A321" s="228"/>
      <c r="B321" s="19" t="e">
        <f>IF(OR(I321="",I321="HS"),'Non-Salary'!#REF!,Assumptions!#REF!)</f>
        <v>#REF!</v>
      </c>
      <c r="C321" s="19" t="s">
        <v>193</v>
      </c>
      <c r="D321" s="20" t="s">
        <v>194</v>
      </c>
      <c r="E321" s="20"/>
      <c r="F321" s="20" t="s">
        <v>94</v>
      </c>
      <c r="G321" s="300" t="s">
        <v>43</v>
      </c>
      <c r="H321" s="869"/>
      <c r="I321" s="317"/>
      <c r="J321" s="82" t="s">
        <v>980</v>
      </c>
      <c r="K321" s="83"/>
      <c r="L321" s="164"/>
      <c r="M321" s="229"/>
      <c r="N321" s="9"/>
      <c r="O321" s="290"/>
      <c r="P321" s="291"/>
      <c r="Q321" s="291"/>
      <c r="R321" s="291"/>
      <c r="S321" s="291"/>
      <c r="T321" s="384" t="e">
        <f>IF('Non-Salary'!#REF!="","",#REF!&amp;" - "&amp;'Non-Salary'!#REF!)</f>
        <v>#REF!</v>
      </c>
      <c r="U321" s="401" t="e">
        <f>IF('Non-Salary'!#REF!="","",#REF!&amp;" - "&amp;'Non-Salary'!#REF!)</f>
        <v>#REF!</v>
      </c>
      <c r="V321" s="401" t="e">
        <f>IF('Non-Salary'!#REF!="","",#REF!&amp;" - "&amp;'Non-Salary'!#REF!)</f>
        <v>#REF!</v>
      </c>
      <c r="W321" s="386" t="e">
        <f>IF('Non-Salary'!#REF!="","",#REF!&amp;" - "&amp;'Non-Salary'!#REF!)</f>
        <v>#REF!</v>
      </c>
      <c r="X321" s="386" t="e">
        <f>IF('Non-Salary'!#REF!="","",#REF!&amp;" - "&amp;'Non-Salary'!#REF!)</f>
        <v>#REF!</v>
      </c>
      <c r="Y321" s="386" t="e">
        <f>IF('Non-Salary'!#REF!="","",#REF!&amp;" - "&amp;'Non-Salary'!#REF!)</f>
        <v>#REF!</v>
      </c>
      <c r="Z321" s="386" t="e">
        <f>IF('Non-Salary'!#REF!="","",#REF!&amp;" - "&amp;'Non-Salary'!#REF!)</f>
        <v>#REF!</v>
      </c>
      <c r="AA321" s="386" t="e">
        <f>IF('Non-Salary'!#REF!="","",#REF!&amp;" - "&amp;'Non-Salary'!#REF!)</f>
        <v>#REF!</v>
      </c>
      <c r="AB321" s="386" t="e">
        <f>IF('Non-Salary'!#REF!="","",#REF!&amp;" - "&amp;'Non-Salary'!#REF!)</f>
        <v>#REF!</v>
      </c>
      <c r="AC321" s="386" t="e">
        <f>IF('Non-Salary'!#REF!="","",#REF!&amp;" - "&amp;'Non-Salary'!#REF!)</f>
        <v>#REF!</v>
      </c>
      <c r="AD321" s="386" t="e">
        <f>IF('Non-Salary'!#REF!="","",#REF!&amp;" - "&amp;'Non-Salary'!#REF!)</f>
        <v>#REF!</v>
      </c>
      <c r="AE321" s="386" t="e">
        <f>IF('Non-Salary'!#REF!="","",#REF!&amp;" - "&amp;'Non-Salary'!#REF!)</f>
        <v>#REF!</v>
      </c>
      <c r="AF321" s="386" t="e">
        <f>IF('Non-Salary'!#REF!="","",#REF!&amp;" - "&amp;'Non-Salary'!#REF!)</f>
        <v>#REF!</v>
      </c>
      <c r="AG321" s="386" t="e">
        <f>IF('Non-Salary'!#REF!="","",#REF!&amp;" - "&amp;'Non-Salary'!#REF!)</f>
        <v>#REF!</v>
      </c>
      <c r="AH321" s="386" t="e">
        <f>IF('Non-Salary'!#REF!="","",#REF!&amp;" - "&amp;'Non-Salary'!#REF!)</f>
        <v>#REF!</v>
      </c>
      <c r="AI321" s="386" t="e">
        <f>IF('Non-Salary'!#REF!="","",#REF!&amp;" - "&amp;'Non-Salary'!#REF!)</f>
        <v>#REF!</v>
      </c>
      <c r="AJ321" s="386" t="e">
        <f>IF('Non-Salary'!#REF!="","",#REF!&amp;" - "&amp;'Non-Salary'!#REF!)</f>
        <v>#REF!</v>
      </c>
      <c r="AK321" s="386" t="e">
        <f>IF('Non-Salary'!#REF!="","",#REF!&amp;" - "&amp;'Non-Salary'!#REF!)</f>
        <v>#REF!</v>
      </c>
      <c r="AL321" s="386" t="e">
        <f>IF('Non-Salary'!#REF!="","",#REF!&amp;" - "&amp;'Non-Salary'!#REF!)</f>
        <v>#REF!</v>
      </c>
      <c r="AM321" s="386" t="e">
        <f>IF('Non-Salary'!#REF!="","",#REF!&amp;" - "&amp;'Non-Salary'!#REF!)</f>
        <v>#REF!</v>
      </c>
      <c r="AN321" s="386" t="e">
        <f>IF('Non-Salary'!#REF!="","",#REF!&amp;" - "&amp;'Non-Salary'!#REF!)</f>
        <v>#REF!</v>
      </c>
      <c r="AO321" s="386" t="e">
        <f>IF('Non-Salary'!#REF!="","",#REF!&amp;" - "&amp;'Non-Salary'!#REF!)</f>
        <v>#REF!</v>
      </c>
      <c r="AP321" s="386" t="e">
        <f>IF('Non-Salary'!#REF!="","",#REF!&amp;" - "&amp;'Non-Salary'!#REF!)</f>
        <v>#REF!</v>
      </c>
      <c r="AQ321" s="401" t="e">
        <f>IF('Non-Salary'!#REF!="","",#REF!&amp;" - "&amp;'Non-Salary'!#REF!)</f>
        <v>#REF!</v>
      </c>
      <c r="AR321" s="386" t="e">
        <f>IF('Non-Salary'!#REF!="","",#REF!&amp;" - "&amp;'Non-Salary'!#REF!)</f>
        <v>#REF!</v>
      </c>
      <c r="AS321" s="386" t="e">
        <f>IF('Non-Salary'!#REF!="","",#REF!&amp;" - "&amp;'Non-Salary'!#REF!)</f>
        <v>#REF!</v>
      </c>
      <c r="AT321" s="402" t="e">
        <f>IF('Non-Salary'!#REF!="","",#REF!&amp;" - "&amp;'Non-Salary'!#REF!)</f>
        <v>#REF!</v>
      </c>
      <c r="AU321" s="65"/>
      <c r="AV321" s="394" t="e">
        <f>IF('Non-Salary'!#REF!="","",#REF!&amp;" - "&amp;'Non-Salary'!#REF!)</f>
        <v>#REF!</v>
      </c>
      <c r="AW321" s="402" t="e">
        <f>IF('Non-Salary'!#REF!="","",#REF!&amp;" - "&amp;'Non-Salary'!#REF!)</f>
        <v>#REF!</v>
      </c>
    </row>
    <row r="322" spans="1:51" outlineLevel="1">
      <c r="A322" s="228"/>
      <c r="B322" s="19" t="e">
        <f>IF(OR(I322="",I322="HS"),'Non-Salary'!#REF!,Assumptions!#REF!)</f>
        <v>#REF!</v>
      </c>
      <c r="C322" s="19" t="s">
        <v>193</v>
      </c>
      <c r="D322" s="20" t="s">
        <v>194</v>
      </c>
      <c r="E322" s="20"/>
      <c r="F322" s="20" t="s">
        <v>94</v>
      </c>
      <c r="G322" s="344" t="s">
        <v>226</v>
      </c>
      <c r="H322" s="869"/>
      <c r="I322" s="317"/>
      <c r="J322" s="82" t="s">
        <v>1548</v>
      </c>
      <c r="K322" s="83"/>
      <c r="L322" s="164"/>
      <c r="M322" s="229"/>
      <c r="N322" s="9"/>
      <c r="O322" s="290"/>
      <c r="P322" s="291"/>
      <c r="Q322" s="291"/>
      <c r="R322" s="291"/>
      <c r="S322" s="291"/>
      <c r="T322" s="398" t="e">
        <f>IF('Non-Salary'!#REF!="","",#REF!&amp;" - "&amp;'Non-Salary'!#REF!)</f>
        <v>#REF!</v>
      </c>
      <c r="U322" s="399" t="e">
        <f>IF('Non-Salary'!#REF!="","",#REF!&amp;" - "&amp;'Non-Salary'!#REF!)</f>
        <v>#REF!</v>
      </c>
      <c r="V322" s="399" t="e">
        <f>IF('Non-Salary'!#REF!="","",#REF!&amp;" - "&amp;'Non-Salary'!#REF!)</f>
        <v>#REF!</v>
      </c>
      <c r="W322" s="386" t="e">
        <f>IF('Non-Salary'!#REF!="","",#REF!&amp;" - "&amp;'Non-Salary'!#REF!)</f>
        <v>#REF!</v>
      </c>
      <c r="X322" s="386" t="e">
        <f>IF('Non-Salary'!#REF!="","",#REF!&amp;" - "&amp;'Non-Salary'!#REF!)</f>
        <v>#REF!</v>
      </c>
      <c r="Y322" s="386" t="e">
        <f>IF('Non-Salary'!#REF!="","",#REF!&amp;" - "&amp;'Non-Salary'!#REF!)</f>
        <v>#REF!</v>
      </c>
      <c r="Z322" s="386" t="e">
        <f>IF('Non-Salary'!#REF!="","",#REF!&amp;" - "&amp;'Non-Salary'!#REF!)</f>
        <v>#REF!</v>
      </c>
      <c r="AA322" s="386" t="e">
        <f>IF('Non-Salary'!#REF!="","",#REF!&amp;" - "&amp;'Non-Salary'!#REF!)</f>
        <v>#REF!</v>
      </c>
      <c r="AB322" s="386" t="e">
        <f>IF('Non-Salary'!#REF!="","",#REF!&amp;" - "&amp;'Non-Salary'!#REF!)</f>
        <v>#REF!</v>
      </c>
      <c r="AC322" s="386" t="e">
        <f>IF('Non-Salary'!#REF!="","",#REF!&amp;" - "&amp;'Non-Salary'!#REF!)</f>
        <v>#REF!</v>
      </c>
      <c r="AD322" s="386" t="e">
        <f>IF('Non-Salary'!#REF!="","",#REF!&amp;" - "&amp;'Non-Salary'!#REF!)</f>
        <v>#REF!</v>
      </c>
      <c r="AE322" s="386" t="e">
        <f>IF('Non-Salary'!#REF!="","",#REF!&amp;" - "&amp;'Non-Salary'!#REF!)</f>
        <v>#REF!</v>
      </c>
      <c r="AF322" s="386" t="e">
        <f>IF('Non-Salary'!#REF!="","",#REF!&amp;" - "&amp;'Non-Salary'!#REF!)</f>
        <v>#REF!</v>
      </c>
      <c r="AG322" s="386" t="e">
        <f>IF('Non-Salary'!#REF!="","",#REF!&amp;" - "&amp;'Non-Salary'!#REF!)</f>
        <v>#REF!</v>
      </c>
      <c r="AH322" s="386" t="e">
        <f>IF('Non-Salary'!#REF!="","",#REF!&amp;" - "&amp;'Non-Salary'!#REF!)</f>
        <v>#REF!</v>
      </c>
      <c r="AI322" s="386" t="e">
        <f>IF('Non-Salary'!#REF!="","",#REF!&amp;" - "&amp;'Non-Salary'!#REF!)</f>
        <v>#REF!</v>
      </c>
      <c r="AJ322" s="386" t="e">
        <f>IF('Non-Salary'!#REF!="","",#REF!&amp;" - "&amp;'Non-Salary'!#REF!)</f>
        <v>#REF!</v>
      </c>
      <c r="AK322" s="386" t="e">
        <f>IF('Non-Salary'!#REF!="","",#REF!&amp;" - "&amp;'Non-Salary'!#REF!)</f>
        <v>#REF!</v>
      </c>
      <c r="AL322" s="386" t="e">
        <f>IF('Non-Salary'!#REF!="","",#REF!&amp;" - "&amp;'Non-Salary'!#REF!)</f>
        <v>#REF!</v>
      </c>
      <c r="AM322" s="386" t="e">
        <f>IF('Non-Salary'!#REF!="","",#REF!&amp;" - "&amp;'Non-Salary'!#REF!)</f>
        <v>#REF!</v>
      </c>
      <c r="AN322" s="386" t="e">
        <f>IF('Non-Salary'!#REF!="","",#REF!&amp;" - "&amp;'Non-Salary'!#REF!)</f>
        <v>#REF!</v>
      </c>
      <c r="AO322" s="386" t="e">
        <f>IF('Non-Salary'!#REF!="","",#REF!&amp;" - "&amp;'Non-Salary'!#REF!)</f>
        <v>#REF!</v>
      </c>
      <c r="AP322" s="386" t="e">
        <f>IF('Non-Salary'!#REF!="","",#REF!&amp;" - "&amp;'Non-Salary'!#REF!)</f>
        <v>#REF!</v>
      </c>
      <c r="AQ322" s="399" t="e">
        <f>IF('Non-Salary'!#REF!="","",#REF!&amp;" - "&amp;'Non-Salary'!#REF!)</f>
        <v>#REF!</v>
      </c>
      <c r="AR322" s="386" t="e">
        <f>IF('Non-Salary'!#REF!="","",#REF!&amp;" - "&amp;'Non-Salary'!#REF!)</f>
        <v>#REF!</v>
      </c>
      <c r="AS322" s="386" t="e">
        <f>IF('Non-Salary'!#REF!="","",#REF!&amp;" - "&amp;'Non-Salary'!#REF!)</f>
        <v>#REF!</v>
      </c>
      <c r="AT322" s="400" t="e">
        <f>IF('Non-Salary'!#REF!="","",#REF!&amp;" - "&amp;'Non-Salary'!#REF!)</f>
        <v>#REF!</v>
      </c>
      <c r="AU322" s="65"/>
      <c r="AV322" s="394" t="e">
        <f>IF('Non-Salary'!#REF!="","",#REF!&amp;" - "&amp;'Non-Salary'!#REF!)</f>
        <v>#REF!</v>
      </c>
      <c r="AW322" s="400" t="e">
        <f>IF('Non-Salary'!#REF!="","",#REF!&amp;" - "&amp;'Non-Salary'!#REF!)</f>
        <v>#REF!</v>
      </c>
    </row>
    <row r="323" spans="1:51" outlineLevel="1">
      <c r="A323" s="228"/>
      <c r="B323" s="19" t="e">
        <f>IF(OR(I323="",I323="HS"),'Non-Salary'!#REF!,Assumptions!#REF!)</f>
        <v>#REF!</v>
      </c>
      <c r="C323" s="19" t="s">
        <v>193</v>
      </c>
      <c r="D323" s="20" t="s">
        <v>194</v>
      </c>
      <c r="E323" s="20"/>
      <c r="F323" s="20" t="s">
        <v>195</v>
      </c>
      <c r="G323" s="56" t="s">
        <v>27</v>
      </c>
      <c r="H323" s="869"/>
      <c r="I323" s="317"/>
      <c r="J323" s="82" t="s">
        <v>960</v>
      </c>
      <c r="K323" s="83"/>
      <c r="L323" s="164"/>
      <c r="M323" s="229"/>
      <c r="N323" s="9"/>
      <c r="O323" s="290"/>
      <c r="P323" s="291"/>
      <c r="Q323" s="291"/>
      <c r="R323" s="291"/>
      <c r="S323" s="291"/>
      <c r="T323" s="384" t="e">
        <f>IF('Non-Salary'!#REF!="","",#REF!&amp;" - "&amp;'Non-Salary'!#REF!)</f>
        <v>#REF!</v>
      </c>
      <c r="U323" s="401" t="e">
        <f>IF('Non-Salary'!#REF!="","",#REF!&amp;" - "&amp;'Non-Salary'!#REF!)</f>
        <v>#REF!</v>
      </c>
      <c r="V323" s="401" t="e">
        <f>IF('Non-Salary'!#REF!="","",#REF!&amp;" - "&amp;'Non-Salary'!#REF!)</f>
        <v>#REF!</v>
      </c>
      <c r="W323" s="386" t="e">
        <f>IF('Non-Salary'!#REF!="","",#REF!&amp;" - "&amp;'Non-Salary'!#REF!)</f>
        <v>#REF!</v>
      </c>
      <c r="X323" s="386" t="e">
        <f>IF('Non-Salary'!#REF!="","",#REF!&amp;" - "&amp;'Non-Salary'!#REF!)</f>
        <v>#REF!</v>
      </c>
      <c r="Y323" s="386" t="e">
        <f>IF('Non-Salary'!#REF!="","",#REF!&amp;" - "&amp;'Non-Salary'!#REF!)</f>
        <v>#REF!</v>
      </c>
      <c r="Z323" s="386" t="e">
        <f>IF('Non-Salary'!#REF!="","",#REF!&amp;" - "&amp;'Non-Salary'!#REF!)</f>
        <v>#REF!</v>
      </c>
      <c r="AA323" s="386" t="e">
        <f>IF('Non-Salary'!#REF!="","",#REF!&amp;" - "&amp;'Non-Salary'!#REF!)</f>
        <v>#REF!</v>
      </c>
      <c r="AB323" s="386" t="e">
        <f>IF('Non-Salary'!#REF!="","",#REF!&amp;" - "&amp;'Non-Salary'!#REF!)</f>
        <v>#REF!</v>
      </c>
      <c r="AC323" s="386" t="e">
        <f>IF('Non-Salary'!#REF!="","",#REF!&amp;" - "&amp;'Non-Salary'!#REF!)</f>
        <v>#REF!</v>
      </c>
      <c r="AD323" s="386" t="e">
        <f>IF('Non-Salary'!#REF!="","",#REF!&amp;" - "&amp;'Non-Salary'!#REF!)</f>
        <v>#REF!</v>
      </c>
      <c r="AE323" s="386" t="e">
        <f>IF('Non-Salary'!#REF!="","",#REF!&amp;" - "&amp;'Non-Salary'!#REF!)</f>
        <v>#REF!</v>
      </c>
      <c r="AF323" s="386" t="e">
        <f>IF('Non-Salary'!#REF!="","",#REF!&amp;" - "&amp;'Non-Salary'!#REF!)</f>
        <v>#REF!</v>
      </c>
      <c r="AG323" s="386" t="e">
        <f>IF('Non-Salary'!#REF!="","",#REF!&amp;" - "&amp;'Non-Salary'!#REF!)</f>
        <v>#REF!</v>
      </c>
      <c r="AH323" s="386" t="e">
        <f>IF('Non-Salary'!#REF!="","",#REF!&amp;" - "&amp;'Non-Salary'!#REF!)</f>
        <v>#REF!</v>
      </c>
      <c r="AI323" s="386" t="e">
        <f>IF('Non-Salary'!#REF!="","",#REF!&amp;" - "&amp;'Non-Salary'!#REF!)</f>
        <v>#REF!</v>
      </c>
      <c r="AJ323" s="386" t="e">
        <f>IF('Non-Salary'!#REF!="","",#REF!&amp;" - "&amp;'Non-Salary'!#REF!)</f>
        <v>#REF!</v>
      </c>
      <c r="AK323" s="386" t="e">
        <f>IF('Non-Salary'!#REF!="","",#REF!&amp;" - "&amp;'Non-Salary'!#REF!)</f>
        <v>#REF!</v>
      </c>
      <c r="AL323" s="386" t="e">
        <f>IF('Non-Salary'!#REF!="","",#REF!&amp;" - "&amp;'Non-Salary'!#REF!)</f>
        <v>#REF!</v>
      </c>
      <c r="AM323" s="386" t="e">
        <f>IF('Non-Salary'!#REF!="","",#REF!&amp;" - "&amp;'Non-Salary'!#REF!)</f>
        <v>#REF!</v>
      </c>
      <c r="AN323" s="386" t="e">
        <f>IF('Non-Salary'!#REF!="","",#REF!&amp;" - "&amp;'Non-Salary'!#REF!)</f>
        <v>#REF!</v>
      </c>
      <c r="AO323" s="386" t="e">
        <f>IF('Non-Salary'!#REF!="","",#REF!&amp;" - "&amp;'Non-Salary'!#REF!)</f>
        <v>#REF!</v>
      </c>
      <c r="AP323" s="386" t="e">
        <f>IF('Non-Salary'!#REF!="","",#REF!&amp;" - "&amp;'Non-Salary'!#REF!)</f>
        <v>#REF!</v>
      </c>
      <c r="AQ323" s="401" t="e">
        <f>IF('Non-Salary'!#REF!="","",#REF!&amp;" - "&amp;'Non-Salary'!#REF!)</f>
        <v>#REF!</v>
      </c>
      <c r="AR323" s="386" t="e">
        <f>IF('Non-Salary'!#REF!="","",#REF!&amp;" - "&amp;'Non-Salary'!#REF!)</f>
        <v>#REF!</v>
      </c>
      <c r="AS323" s="386" t="e">
        <f>IF('Non-Salary'!#REF!="","",#REF!&amp;" - "&amp;'Non-Salary'!#REF!)</f>
        <v>#REF!</v>
      </c>
      <c r="AT323" s="402" t="e">
        <f>IF('Non-Salary'!#REF!="","",#REF!&amp;" - "&amp;'Non-Salary'!#REF!)</f>
        <v>#REF!</v>
      </c>
      <c r="AU323" s="65"/>
      <c r="AV323" s="394" t="e">
        <f>IF('Non-Salary'!#REF!="","",#REF!&amp;" - "&amp;'Non-Salary'!#REF!)</f>
        <v>#REF!</v>
      </c>
      <c r="AW323" s="402" t="e">
        <f>IF('Non-Salary'!#REF!="","",#REF!&amp;" - "&amp;'Non-Salary'!#REF!)</f>
        <v>#REF!</v>
      </c>
    </row>
    <row r="324" spans="1:51" outlineLevel="1">
      <c r="A324" s="228"/>
      <c r="B324" s="19" t="e">
        <f>IF(OR(I324="",I324="HS"),'Non-Salary'!#REF!,Assumptions!#REF!)</f>
        <v>#REF!</v>
      </c>
      <c r="C324" s="19" t="s">
        <v>193</v>
      </c>
      <c r="D324" s="20" t="s">
        <v>194</v>
      </c>
      <c r="E324" s="20"/>
      <c r="F324" s="20" t="s">
        <v>195</v>
      </c>
      <c r="G324" s="300" t="s">
        <v>226</v>
      </c>
      <c r="H324" s="869"/>
      <c r="I324" s="317"/>
      <c r="J324" s="82" t="s">
        <v>1547</v>
      </c>
      <c r="K324" s="83"/>
      <c r="L324" s="164"/>
      <c r="M324" s="229"/>
      <c r="N324" s="9"/>
      <c r="O324" s="290"/>
      <c r="P324" s="291"/>
      <c r="Q324" s="291"/>
      <c r="R324" s="291"/>
      <c r="S324" s="291"/>
      <c r="T324" s="398" t="e">
        <f>IF('Non-Salary'!#REF!="","",#REF!&amp;" - "&amp;'Non-Salary'!#REF!)</f>
        <v>#REF!</v>
      </c>
      <c r="U324" s="399" t="e">
        <f>IF('Non-Salary'!#REF!="","",#REF!&amp;" - "&amp;'Non-Salary'!#REF!)</f>
        <v>#REF!</v>
      </c>
      <c r="V324" s="399" t="e">
        <f>IF('Non-Salary'!#REF!="","",#REF!&amp;" - "&amp;'Non-Salary'!#REF!)</f>
        <v>#REF!</v>
      </c>
      <c r="W324" s="386" t="e">
        <f>IF('Non-Salary'!#REF!="","",#REF!&amp;" - "&amp;'Non-Salary'!#REF!)</f>
        <v>#REF!</v>
      </c>
      <c r="X324" s="386" t="e">
        <f>IF('Non-Salary'!#REF!="","",#REF!&amp;" - "&amp;'Non-Salary'!#REF!)</f>
        <v>#REF!</v>
      </c>
      <c r="Y324" s="386" t="e">
        <f>IF('Non-Salary'!#REF!="","",#REF!&amp;" - "&amp;'Non-Salary'!#REF!)</f>
        <v>#REF!</v>
      </c>
      <c r="Z324" s="386" t="e">
        <f>IF('Non-Salary'!#REF!="","",#REF!&amp;" - "&amp;'Non-Salary'!#REF!)</f>
        <v>#REF!</v>
      </c>
      <c r="AA324" s="386" t="e">
        <f>IF('Non-Salary'!#REF!="","",#REF!&amp;" - "&amp;'Non-Salary'!#REF!)</f>
        <v>#REF!</v>
      </c>
      <c r="AB324" s="386" t="e">
        <f>IF('Non-Salary'!#REF!="","",#REF!&amp;" - "&amp;'Non-Salary'!#REF!)</f>
        <v>#REF!</v>
      </c>
      <c r="AC324" s="386" t="e">
        <f>IF('Non-Salary'!#REF!="","",#REF!&amp;" - "&amp;'Non-Salary'!#REF!)</f>
        <v>#REF!</v>
      </c>
      <c r="AD324" s="386" t="e">
        <f>IF('Non-Salary'!#REF!="","",#REF!&amp;" - "&amp;'Non-Salary'!#REF!)</f>
        <v>#REF!</v>
      </c>
      <c r="AE324" s="386" t="e">
        <f>IF('Non-Salary'!#REF!="","",#REF!&amp;" - "&amp;'Non-Salary'!#REF!)</f>
        <v>#REF!</v>
      </c>
      <c r="AF324" s="386" t="e">
        <f>IF('Non-Salary'!#REF!="","",#REF!&amp;" - "&amp;'Non-Salary'!#REF!)</f>
        <v>#REF!</v>
      </c>
      <c r="AG324" s="386" t="e">
        <f>IF('Non-Salary'!#REF!="","",#REF!&amp;" - "&amp;'Non-Salary'!#REF!)</f>
        <v>#REF!</v>
      </c>
      <c r="AH324" s="386" t="e">
        <f>IF('Non-Salary'!#REF!="","",#REF!&amp;" - "&amp;'Non-Salary'!#REF!)</f>
        <v>#REF!</v>
      </c>
      <c r="AI324" s="386" t="e">
        <f>IF('Non-Salary'!#REF!="","",#REF!&amp;" - "&amp;'Non-Salary'!#REF!)</f>
        <v>#REF!</v>
      </c>
      <c r="AJ324" s="386" t="e">
        <f>IF('Non-Salary'!#REF!="","",#REF!&amp;" - "&amp;'Non-Salary'!#REF!)</f>
        <v>#REF!</v>
      </c>
      <c r="AK324" s="386" t="e">
        <f>IF('Non-Salary'!#REF!="","",#REF!&amp;" - "&amp;'Non-Salary'!#REF!)</f>
        <v>#REF!</v>
      </c>
      <c r="AL324" s="386" t="e">
        <f>IF('Non-Salary'!#REF!="","",#REF!&amp;" - "&amp;'Non-Salary'!#REF!)</f>
        <v>#REF!</v>
      </c>
      <c r="AM324" s="386" t="e">
        <f>IF('Non-Salary'!#REF!="","",#REF!&amp;" - "&amp;'Non-Salary'!#REF!)</f>
        <v>#REF!</v>
      </c>
      <c r="AN324" s="386" t="e">
        <f>IF('Non-Salary'!#REF!="","",#REF!&amp;" - "&amp;'Non-Salary'!#REF!)</f>
        <v>#REF!</v>
      </c>
      <c r="AO324" s="386" t="e">
        <f>IF('Non-Salary'!#REF!="","",#REF!&amp;" - "&amp;'Non-Salary'!#REF!)</f>
        <v>#REF!</v>
      </c>
      <c r="AP324" s="386" t="e">
        <f>IF('Non-Salary'!#REF!="","",#REF!&amp;" - "&amp;'Non-Salary'!#REF!)</f>
        <v>#REF!</v>
      </c>
      <c r="AQ324" s="399" t="e">
        <f>IF('Non-Salary'!#REF!="","",#REF!&amp;" - "&amp;'Non-Salary'!#REF!)</f>
        <v>#REF!</v>
      </c>
      <c r="AR324" s="386" t="e">
        <f>IF('Non-Salary'!#REF!="","",#REF!&amp;" - "&amp;'Non-Salary'!#REF!)</f>
        <v>#REF!</v>
      </c>
      <c r="AS324" s="386" t="e">
        <f>IF('Non-Salary'!#REF!="","",#REF!&amp;" - "&amp;'Non-Salary'!#REF!)</f>
        <v>#REF!</v>
      </c>
      <c r="AT324" s="400" t="e">
        <f>IF('Non-Salary'!#REF!="","",#REF!&amp;" - "&amp;'Non-Salary'!#REF!)</f>
        <v>#REF!</v>
      </c>
      <c r="AU324" s="65"/>
      <c r="AV324" s="394" t="e">
        <f>IF('Non-Salary'!#REF!="","",#REF!&amp;" - "&amp;'Non-Salary'!#REF!)</f>
        <v>#REF!</v>
      </c>
      <c r="AW324" s="400" t="e">
        <f>IF('Non-Salary'!#REF!="","",#REF!&amp;" - "&amp;'Non-Salary'!#REF!)</f>
        <v>#REF!</v>
      </c>
    </row>
    <row r="325" spans="1:51" outlineLevel="1">
      <c r="A325" s="228"/>
      <c r="B325" s="19" t="e">
        <f>IF(OR(I325="",I325="HS"),'Non-Salary'!#REF!,Assumptions!#REF!)</f>
        <v>#REF!</v>
      </c>
      <c r="C325" s="19" t="s">
        <v>193</v>
      </c>
      <c r="D325" s="20" t="s">
        <v>194</v>
      </c>
      <c r="E325" s="20"/>
      <c r="F325" s="20" t="s">
        <v>41</v>
      </c>
      <c r="G325" s="56" t="s">
        <v>117</v>
      </c>
      <c r="H325" s="869"/>
      <c r="I325" s="317"/>
      <c r="J325" s="82" t="str">
        <f>IF(ISERROR(VLOOKUP(G325,[3]Object!Query_from_cayprod,2,FALSE)),"",VLOOKUP(G325,[3]Object!Query_from_cayprod,2,FALSE))</f>
        <v>OTHER PROFESSIONAL SERVICES</v>
      </c>
      <c r="K325" s="83"/>
      <c r="L325" s="164"/>
      <c r="M325" s="229"/>
      <c r="N325" s="9"/>
      <c r="O325" s="290"/>
      <c r="P325" s="291"/>
      <c r="Q325" s="291"/>
      <c r="R325" s="291"/>
      <c r="S325" s="291"/>
      <c r="T325" s="384" t="e">
        <f>IF('Non-Salary'!#REF!="","",#REF!&amp;" - "&amp;'Non-Salary'!#REF!)</f>
        <v>#REF!</v>
      </c>
      <c r="U325" s="385" t="e">
        <f>IF('Non-Salary'!#REF!="","",#REF!&amp;" - "&amp;'Non-Salary'!#REF!)</f>
        <v>#REF!</v>
      </c>
      <c r="V325" s="385" t="e">
        <f>IF('Non-Salary'!#REF!="","",#REF!&amp;" - "&amp;'Non-Salary'!#REF!)</f>
        <v>#REF!</v>
      </c>
      <c r="W325" s="386" t="e">
        <f>IF('Non-Salary'!#REF!="","",#REF!&amp;" - "&amp;'Non-Salary'!#REF!)</f>
        <v>#REF!</v>
      </c>
      <c r="X325" s="386" t="e">
        <f>IF('Non-Salary'!#REF!="","",#REF!&amp;" - "&amp;'Non-Salary'!#REF!)</f>
        <v>#REF!</v>
      </c>
      <c r="Y325" s="386" t="e">
        <f>IF('Non-Salary'!#REF!="","",#REF!&amp;" - "&amp;'Non-Salary'!#REF!)</f>
        <v>#REF!</v>
      </c>
      <c r="Z325" s="386" t="e">
        <f>IF('Non-Salary'!#REF!="","",#REF!&amp;" - "&amp;'Non-Salary'!#REF!)</f>
        <v>#REF!</v>
      </c>
      <c r="AA325" s="386" t="e">
        <f>IF('Non-Salary'!#REF!="","",#REF!&amp;" - "&amp;'Non-Salary'!#REF!)</f>
        <v>#REF!</v>
      </c>
      <c r="AB325" s="386" t="e">
        <f>IF('Non-Salary'!#REF!="","",#REF!&amp;" - "&amp;'Non-Salary'!#REF!)</f>
        <v>#REF!</v>
      </c>
      <c r="AC325" s="386" t="e">
        <f>IF('Non-Salary'!#REF!="","",#REF!&amp;" - "&amp;'Non-Salary'!#REF!)</f>
        <v>#REF!</v>
      </c>
      <c r="AD325" s="386" t="e">
        <f>IF('Non-Salary'!#REF!="","",#REF!&amp;" - "&amp;'Non-Salary'!#REF!)</f>
        <v>#REF!</v>
      </c>
      <c r="AE325" s="386" t="e">
        <f>IF('Non-Salary'!#REF!="","",#REF!&amp;" - "&amp;'Non-Salary'!#REF!)</f>
        <v>#REF!</v>
      </c>
      <c r="AF325" s="386" t="e">
        <f>IF('Non-Salary'!#REF!="","",#REF!&amp;" - "&amp;'Non-Salary'!#REF!)</f>
        <v>#REF!</v>
      </c>
      <c r="AG325" s="386" t="e">
        <f>IF('Non-Salary'!#REF!="","",#REF!&amp;" - "&amp;'Non-Salary'!#REF!)</f>
        <v>#REF!</v>
      </c>
      <c r="AH325" s="386" t="e">
        <f>IF('Non-Salary'!#REF!="","",#REF!&amp;" - "&amp;'Non-Salary'!#REF!)</f>
        <v>#REF!</v>
      </c>
      <c r="AI325" s="386" t="e">
        <f>IF('Non-Salary'!#REF!="","",#REF!&amp;" - "&amp;'Non-Salary'!#REF!)</f>
        <v>#REF!</v>
      </c>
      <c r="AJ325" s="386" t="e">
        <f>IF('Non-Salary'!#REF!="","",#REF!&amp;" - "&amp;'Non-Salary'!#REF!)</f>
        <v>#REF!</v>
      </c>
      <c r="AK325" s="386" t="e">
        <f>IF('Non-Salary'!#REF!="","",#REF!&amp;" - "&amp;'Non-Salary'!#REF!)</f>
        <v>#REF!</v>
      </c>
      <c r="AL325" s="386" t="e">
        <f>IF('Non-Salary'!#REF!="","",#REF!&amp;" - "&amp;'Non-Salary'!#REF!)</f>
        <v>#REF!</v>
      </c>
      <c r="AM325" s="386" t="e">
        <f>IF('Non-Salary'!#REF!="","",#REF!&amp;" - "&amp;'Non-Salary'!#REF!)</f>
        <v>#REF!</v>
      </c>
      <c r="AN325" s="386" t="e">
        <f>IF('Non-Salary'!#REF!="","",#REF!&amp;" - "&amp;'Non-Salary'!#REF!)</f>
        <v>#REF!</v>
      </c>
      <c r="AO325" s="386" t="e">
        <f>IF('Non-Salary'!#REF!="","",#REF!&amp;" - "&amp;'Non-Salary'!#REF!)</f>
        <v>#REF!</v>
      </c>
      <c r="AP325" s="386" t="e">
        <f>IF('Non-Salary'!#REF!="","",#REF!&amp;" - "&amp;'Non-Salary'!#REF!)</f>
        <v>#REF!</v>
      </c>
      <c r="AQ325" s="385" t="e">
        <f>IF('Non-Salary'!#REF!="","",#REF!&amp;" - "&amp;'Non-Salary'!#REF!)</f>
        <v>#REF!</v>
      </c>
      <c r="AR325" s="386" t="e">
        <f>IF('Non-Salary'!#REF!="","",#REF!&amp;" - "&amp;'Non-Salary'!#REF!)</f>
        <v>#REF!</v>
      </c>
      <c r="AS325" s="386" t="e">
        <f>IF('Non-Salary'!#REF!="","",#REF!&amp;" - "&amp;'Non-Salary'!#REF!)</f>
        <v>#REF!</v>
      </c>
      <c r="AT325" s="395" t="e">
        <f>IF('Non-Salary'!#REF!="","",#REF!&amp;" - "&amp;'Non-Salary'!#REF!)</f>
        <v>#REF!</v>
      </c>
      <c r="AU325" s="65"/>
      <c r="AV325" s="394" t="e">
        <f>IF('Non-Salary'!#REF!="","",#REF!&amp;" - "&amp;'Non-Salary'!#REF!)</f>
        <v>#REF!</v>
      </c>
      <c r="AW325" s="395" t="e">
        <f>IF('Non-Salary'!#REF!="","",#REF!&amp;" - "&amp;'Non-Salary'!#REF!)</f>
        <v>#REF!</v>
      </c>
    </row>
    <row r="326" spans="1:51" outlineLevel="1">
      <c r="A326" s="228"/>
      <c r="B326" s="19" t="e">
        <f>IF(OR(I326="",I326="HS"),'Non-Salary'!#REF!,Assumptions!#REF!)</f>
        <v>#REF!</v>
      </c>
      <c r="C326" s="19" t="s">
        <v>193</v>
      </c>
      <c r="D326" s="20" t="s">
        <v>194</v>
      </c>
      <c r="E326" s="20"/>
      <c r="F326" s="20" t="s">
        <v>41</v>
      </c>
      <c r="G326" s="56" t="s">
        <v>162</v>
      </c>
      <c r="H326" s="869"/>
      <c r="I326" s="317"/>
      <c r="J326" s="82" t="str">
        <f>IF(ISERROR(VLOOKUP(G326,[3]Object!Query_from_cayprod,2,FALSE)),"",VLOOKUP(G326,[3]Object!Query_from_cayprod,2,FALSE))</f>
        <v>RENTAL OF LAND AND BUILDINGS</v>
      </c>
      <c r="K326" s="83"/>
      <c r="L326" s="164"/>
      <c r="M326" s="229"/>
      <c r="N326" s="9"/>
      <c r="O326" s="290"/>
      <c r="P326" s="291"/>
      <c r="Q326" s="291"/>
      <c r="R326" s="291"/>
      <c r="S326" s="291"/>
      <c r="T326" s="384" t="e">
        <f>IF('Non-Salary'!#REF!="","",#REF!&amp;" - "&amp;'Non-Salary'!#REF!)</f>
        <v>#REF!</v>
      </c>
      <c r="U326" s="385" t="e">
        <f>IF('Non-Salary'!#REF!="","",#REF!&amp;" - "&amp;'Non-Salary'!#REF!)</f>
        <v>#REF!</v>
      </c>
      <c r="V326" s="385" t="e">
        <f>IF('Non-Salary'!#REF!="","",#REF!&amp;" - "&amp;'Non-Salary'!#REF!)</f>
        <v>#REF!</v>
      </c>
      <c r="W326" s="386" t="e">
        <f>IF('Non-Salary'!#REF!="","",#REF!&amp;" - "&amp;'Non-Salary'!#REF!)</f>
        <v>#REF!</v>
      </c>
      <c r="X326" s="386" t="e">
        <f>IF('Non-Salary'!#REF!="","",#REF!&amp;" - "&amp;'Non-Salary'!#REF!)</f>
        <v>#REF!</v>
      </c>
      <c r="Y326" s="386" t="e">
        <f>IF('Non-Salary'!#REF!="","",#REF!&amp;" - "&amp;'Non-Salary'!#REF!)</f>
        <v>#REF!</v>
      </c>
      <c r="Z326" s="386" t="e">
        <f>IF('Non-Salary'!#REF!="","",#REF!&amp;" - "&amp;'Non-Salary'!#REF!)</f>
        <v>#REF!</v>
      </c>
      <c r="AA326" s="386" t="e">
        <f>IF('Non-Salary'!#REF!="","",#REF!&amp;" - "&amp;'Non-Salary'!#REF!)</f>
        <v>#REF!</v>
      </c>
      <c r="AB326" s="386" t="e">
        <f>IF('Non-Salary'!#REF!="","",#REF!&amp;" - "&amp;'Non-Salary'!#REF!)</f>
        <v>#REF!</v>
      </c>
      <c r="AC326" s="386" t="e">
        <f>IF('Non-Salary'!#REF!="","",#REF!&amp;" - "&amp;'Non-Salary'!#REF!)</f>
        <v>#REF!</v>
      </c>
      <c r="AD326" s="386" t="e">
        <f>IF('Non-Salary'!#REF!="","",#REF!&amp;" - "&amp;'Non-Salary'!#REF!)</f>
        <v>#REF!</v>
      </c>
      <c r="AE326" s="386" t="e">
        <f>IF('Non-Salary'!#REF!="","",#REF!&amp;" - "&amp;'Non-Salary'!#REF!)</f>
        <v>#REF!</v>
      </c>
      <c r="AF326" s="386" t="e">
        <f>IF('Non-Salary'!#REF!="","",#REF!&amp;" - "&amp;'Non-Salary'!#REF!)</f>
        <v>#REF!</v>
      </c>
      <c r="AG326" s="386" t="e">
        <f>IF('Non-Salary'!#REF!="","",#REF!&amp;" - "&amp;'Non-Salary'!#REF!)</f>
        <v>#REF!</v>
      </c>
      <c r="AH326" s="386" t="e">
        <f>IF('Non-Salary'!#REF!="","",#REF!&amp;" - "&amp;'Non-Salary'!#REF!)</f>
        <v>#REF!</v>
      </c>
      <c r="AI326" s="386" t="e">
        <f>IF('Non-Salary'!#REF!="","",#REF!&amp;" - "&amp;'Non-Salary'!#REF!)</f>
        <v>#REF!</v>
      </c>
      <c r="AJ326" s="386" t="e">
        <f>IF('Non-Salary'!#REF!="","",#REF!&amp;" - "&amp;'Non-Salary'!#REF!)</f>
        <v>#REF!</v>
      </c>
      <c r="AK326" s="386" t="e">
        <f>IF('Non-Salary'!#REF!="","",#REF!&amp;" - "&amp;'Non-Salary'!#REF!)</f>
        <v>#REF!</v>
      </c>
      <c r="AL326" s="386" t="e">
        <f>IF('Non-Salary'!#REF!="","",#REF!&amp;" - "&amp;'Non-Salary'!#REF!)</f>
        <v>#REF!</v>
      </c>
      <c r="AM326" s="386" t="e">
        <f>IF('Non-Salary'!#REF!="","",#REF!&amp;" - "&amp;'Non-Salary'!#REF!)</f>
        <v>#REF!</v>
      </c>
      <c r="AN326" s="386" t="e">
        <f>IF('Non-Salary'!#REF!="","",#REF!&amp;" - "&amp;'Non-Salary'!#REF!)</f>
        <v>#REF!</v>
      </c>
      <c r="AO326" s="386" t="e">
        <f>IF('Non-Salary'!#REF!="","",#REF!&amp;" - "&amp;'Non-Salary'!#REF!)</f>
        <v>#REF!</v>
      </c>
      <c r="AP326" s="386" t="e">
        <f>IF('Non-Salary'!#REF!="","",#REF!&amp;" - "&amp;'Non-Salary'!#REF!)</f>
        <v>#REF!</v>
      </c>
      <c r="AQ326" s="385" t="e">
        <f>IF('Non-Salary'!#REF!="","",#REF!&amp;" - "&amp;'Non-Salary'!#REF!)</f>
        <v>#REF!</v>
      </c>
      <c r="AR326" s="386" t="e">
        <f>IF('Non-Salary'!#REF!="","",#REF!&amp;" - "&amp;'Non-Salary'!#REF!)</f>
        <v>#REF!</v>
      </c>
      <c r="AS326" s="386" t="e">
        <f>IF('Non-Salary'!#REF!="","",#REF!&amp;" - "&amp;'Non-Salary'!#REF!)</f>
        <v>#REF!</v>
      </c>
      <c r="AT326" s="395" t="e">
        <f>IF('Non-Salary'!#REF!="","",#REF!&amp;" - "&amp;'Non-Salary'!#REF!)</f>
        <v>#REF!</v>
      </c>
      <c r="AU326" s="65"/>
      <c r="AV326" s="394" t="e">
        <f>IF('Non-Salary'!#REF!="","",#REF!&amp;" - "&amp;'Non-Salary'!#REF!)</f>
        <v>#REF!</v>
      </c>
      <c r="AW326" s="395" t="e">
        <f>IF('Non-Salary'!#REF!="","",#REF!&amp;" - "&amp;'Non-Salary'!#REF!)</f>
        <v>#REF!</v>
      </c>
    </row>
    <row r="327" spans="1:51" outlineLevel="1">
      <c r="A327" s="228"/>
      <c r="B327" s="19" t="e">
        <f>IF(OR(I327="",I327="HS"),'Non-Salary'!#REF!,Assumptions!#REF!)</f>
        <v>#REF!</v>
      </c>
      <c r="C327" s="19" t="s">
        <v>193</v>
      </c>
      <c r="D327" s="20" t="s">
        <v>194</v>
      </c>
      <c r="E327" s="20"/>
      <c r="F327" s="20" t="s">
        <v>41</v>
      </c>
      <c r="G327" s="56" t="s">
        <v>190</v>
      </c>
      <c r="H327" s="869"/>
      <c r="I327" s="317"/>
      <c r="J327" s="82" t="str">
        <f>IF(ISERROR(VLOOKUP(G327,[3]Object!Query_from_cayprod,2,FALSE)),"",VLOOKUP(G327,[3]Object!Query_from_cayprod,2,FALSE))</f>
        <v>STUDENT TRANSP - CONTRACTORS</v>
      </c>
      <c r="K327" s="83"/>
      <c r="L327" s="164"/>
      <c r="M327" s="229"/>
      <c r="N327" s="9"/>
      <c r="O327" s="290"/>
      <c r="P327" s="291"/>
      <c r="Q327" s="291"/>
      <c r="R327" s="291"/>
      <c r="S327" s="291"/>
      <c r="T327" s="384" t="e">
        <f>IF('Non-Salary'!#REF!="","",#REF!&amp;" - "&amp;'Non-Salary'!#REF!)</f>
        <v>#REF!</v>
      </c>
      <c r="U327" s="385" t="e">
        <f>IF('Non-Salary'!#REF!="","",#REF!&amp;" - "&amp;'Non-Salary'!#REF!)</f>
        <v>#REF!</v>
      </c>
      <c r="V327" s="385" t="e">
        <f>IF('Non-Salary'!#REF!="","",#REF!&amp;" - "&amp;'Non-Salary'!#REF!)</f>
        <v>#REF!</v>
      </c>
      <c r="W327" s="386" t="e">
        <f>IF('Non-Salary'!#REF!="","",#REF!&amp;" - "&amp;'Non-Salary'!#REF!)</f>
        <v>#REF!</v>
      </c>
      <c r="X327" s="386" t="e">
        <f>IF('Non-Salary'!#REF!="","",#REF!&amp;" - "&amp;'Non-Salary'!#REF!)</f>
        <v>#REF!</v>
      </c>
      <c r="Y327" s="386" t="e">
        <f>IF('Non-Salary'!#REF!="","",#REF!&amp;" - "&amp;'Non-Salary'!#REF!)</f>
        <v>#REF!</v>
      </c>
      <c r="Z327" s="386" t="e">
        <f>IF('Non-Salary'!#REF!="","",#REF!&amp;" - "&amp;'Non-Salary'!#REF!)</f>
        <v>#REF!</v>
      </c>
      <c r="AA327" s="386" t="e">
        <f>IF('Non-Salary'!#REF!="","",#REF!&amp;" - "&amp;'Non-Salary'!#REF!)</f>
        <v>#REF!</v>
      </c>
      <c r="AB327" s="386" t="e">
        <f>IF('Non-Salary'!#REF!="","",#REF!&amp;" - "&amp;'Non-Salary'!#REF!)</f>
        <v>#REF!</v>
      </c>
      <c r="AC327" s="386" t="e">
        <f>IF('Non-Salary'!#REF!="","",#REF!&amp;" - "&amp;'Non-Salary'!#REF!)</f>
        <v>#REF!</v>
      </c>
      <c r="AD327" s="386" t="e">
        <f>IF('Non-Salary'!#REF!="","",#REF!&amp;" - "&amp;'Non-Salary'!#REF!)</f>
        <v>#REF!</v>
      </c>
      <c r="AE327" s="386" t="e">
        <f>IF('Non-Salary'!#REF!="","",#REF!&amp;" - "&amp;'Non-Salary'!#REF!)</f>
        <v>#REF!</v>
      </c>
      <c r="AF327" s="386" t="e">
        <f>IF('Non-Salary'!#REF!="","",#REF!&amp;" - "&amp;'Non-Salary'!#REF!)</f>
        <v>#REF!</v>
      </c>
      <c r="AG327" s="386" t="e">
        <f>IF('Non-Salary'!#REF!="","",#REF!&amp;" - "&amp;'Non-Salary'!#REF!)</f>
        <v>#REF!</v>
      </c>
      <c r="AH327" s="386" t="e">
        <f>IF('Non-Salary'!#REF!="","",#REF!&amp;" - "&amp;'Non-Salary'!#REF!)</f>
        <v>#REF!</v>
      </c>
      <c r="AI327" s="386" t="e">
        <f>IF('Non-Salary'!#REF!="","",#REF!&amp;" - "&amp;'Non-Salary'!#REF!)</f>
        <v>#REF!</v>
      </c>
      <c r="AJ327" s="386" t="e">
        <f>IF('Non-Salary'!#REF!="","",#REF!&amp;" - "&amp;'Non-Salary'!#REF!)</f>
        <v>#REF!</v>
      </c>
      <c r="AK327" s="386" t="e">
        <f>IF('Non-Salary'!#REF!="","",#REF!&amp;" - "&amp;'Non-Salary'!#REF!)</f>
        <v>#REF!</v>
      </c>
      <c r="AL327" s="386" t="e">
        <f>IF('Non-Salary'!#REF!="","",#REF!&amp;" - "&amp;'Non-Salary'!#REF!)</f>
        <v>#REF!</v>
      </c>
      <c r="AM327" s="386" t="e">
        <f>IF('Non-Salary'!#REF!="","",#REF!&amp;" - "&amp;'Non-Salary'!#REF!)</f>
        <v>#REF!</v>
      </c>
      <c r="AN327" s="386" t="e">
        <f>IF('Non-Salary'!#REF!="","",#REF!&amp;" - "&amp;'Non-Salary'!#REF!)</f>
        <v>#REF!</v>
      </c>
      <c r="AO327" s="386" t="e">
        <f>IF('Non-Salary'!#REF!="","",#REF!&amp;" - "&amp;'Non-Salary'!#REF!)</f>
        <v>#REF!</v>
      </c>
      <c r="AP327" s="386" t="e">
        <f>IF('Non-Salary'!#REF!="","",#REF!&amp;" - "&amp;'Non-Salary'!#REF!)</f>
        <v>#REF!</v>
      </c>
      <c r="AQ327" s="385" t="e">
        <f>IF('Non-Salary'!#REF!="","",#REF!&amp;" - "&amp;'Non-Salary'!#REF!)</f>
        <v>#REF!</v>
      </c>
      <c r="AR327" s="386" t="e">
        <f>IF('Non-Salary'!#REF!="","",#REF!&amp;" - "&amp;'Non-Salary'!#REF!)</f>
        <v>#REF!</v>
      </c>
      <c r="AS327" s="386" t="e">
        <f>IF('Non-Salary'!#REF!="","",#REF!&amp;" - "&amp;'Non-Salary'!#REF!)</f>
        <v>#REF!</v>
      </c>
      <c r="AT327" s="395" t="e">
        <f>IF('Non-Salary'!#REF!="","",#REF!&amp;" - "&amp;'Non-Salary'!#REF!)</f>
        <v>#REF!</v>
      </c>
      <c r="AU327" s="65"/>
      <c r="AV327" s="394" t="e">
        <f>IF('Non-Salary'!#REF!="","",#REF!&amp;" - "&amp;'Non-Salary'!#REF!)</f>
        <v>#REF!</v>
      </c>
      <c r="AW327" s="395" t="e">
        <f>IF('Non-Salary'!#REF!="","",#REF!&amp;" - "&amp;'Non-Salary'!#REF!)</f>
        <v>#REF!</v>
      </c>
    </row>
    <row r="328" spans="1:51" outlineLevel="1">
      <c r="A328" s="228"/>
      <c r="B328" s="19" t="e">
        <f>IF(OR(I328="",I328="HS"),'Non-Salary'!#REF!,Assumptions!#REF!)</f>
        <v>#REF!</v>
      </c>
      <c r="C328" s="19" t="s">
        <v>193</v>
      </c>
      <c r="D328" s="20" t="s">
        <v>194</v>
      </c>
      <c r="E328" s="20"/>
      <c r="F328" s="20" t="s">
        <v>41</v>
      </c>
      <c r="G328" s="56" t="s">
        <v>118</v>
      </c>
      <c r="H328" s="869"/>
      <c r="I328" s="317"/>
      <c r="J328" s="82" t="str">
        <f>IF(ISERROR(VLOOKUP(G328,[3]Object!Query_from_cayprod,2,FALSE)),"",VLOOKUP(G328,[3]Object!Query_from_cayprod,2,FALSE))</f>
        <v>POSTAGE</v>
      </c>
      <c r="K328" s="83"/>
      <c r="L328" s="164"/>
      <c r="M328" s="229"/>
      <c r="N328" s="9"/>
      <c r="O328" s="290"/>
      <c r="P328" s="291"/>
      <c r="Q328" s="291"/>
      <c r="R328" s="291"/>
      <c r="S328" s="291"/>
      <c r="T328" s="384" t="e">
        <f>IF('Non-Salary'!#REF!="","",#REF!&amp;" - "&amp;'Non-Salary'!#REF!)</f>
        <v>#REF!</v>
      </c>
      <c r="U328" s="385" t="e">
        <f>IF('Non-Salary'!#REF!="","",#REF!&amp;" - "&amp;'Non-Salary'!#REF!)</f>
        <v>#REF!</v>
      </c>
      <c r="V328" s="385" t="e">
        <f>IF('Non-Salary'!#REF!="","",#REF!&amp;" - "&amp;'Non-Salary'!#REF!)</f>
        <v>#REF!</v>
      </c>
      <c r="W328" s="386" t="e">
        <f>IF('Non-Salary'!#REF!="","",#REF!&amp;" - "&amp;'Non-Salary'!#REF!)</f>
        <v>#REF!</v>
      </c>
      <c r="X328" s="386" t="e">
        <f>IF('Non-Salary'!#REF!="","",#REF!&amp;" - "&amp;'Non-Salary'!#REF!)</f>
        <v>#REF!</v>
      </c>
      <c r="Y328" s="386" t="e">
        <f>IF('Non-Salary'!#REF!="","",#REF!&amp;" - "&amp;'Non-Salary'!#REF!)</f>
        <v>#REF!</v>
      </c>
      <c r="Z328" s="386" t="e">
        <f>IF('Non-Salary'!#REF!="","",#REF!&amp;" - "&amp;'Non-Salary'!#REF!)</f>
        <v>#REF!</v>
      </c>
      <c r="AA328" s="386" t="e">
        <f>IF('Non-Salary'!#REF!="","",#REF!&amp;" - "&amp;'Non-Salary'!#REF!)</f>
        <v>#REF!</v>
      </c>
      <c r="AB328" s="386" t="e">
        <f>IF('Non-Salary'!#REF!="","",#REF!&amp;" - "&amp;'Non-Salary'!#REF!)</f>
        <v>#REF!</v>
      </c>
      <c r="AC328" s="386" t="e">
        <f>IF('Non-Salary'!#REF!="","",#REF!&amp;" - "&amp;'Non-Salary'!#REF!)</f>
        <v>#REF!</v>
      </c>
      <c r="AD328" s="386" t="e">
        <f>IF('Non-Salary'!#REF!="","",#REF!&amp;" - "&amp;'Non-Salary'!#REF!)</f>
        <v>#REF!</v>
      </c>
      <c r="AE328" s="386" t="e">
        <f>IF('Non-Salary'!#REF!="","",#REF!&amp;" - "&amp;'Non-Salary'!#REF!)</f>
        <v>#REF!</v>
      </c>
      <c r="AF328" s="386" t="e">
        <f>IF('Non-Salary'!#REF!="","",#REF!&amp;" - "&amp;'Non-Salary'!#REF!)</f>
        <v>#REF!</v>
      </c>
      <c r="AG328" s="386" t="e">
        <f>IF('Non-Salary'!#REF!="","",#REF!&amp;" - "&amp;'Non-Salary'!#REF!)</f>
        <v>#REF!</v>
      </c>
      <c r="AH328" s="386" t="e">
        <f>IF('Non-Salary'!#REF!="","",#REF!&amp;" - "&amp;'Non-Salary'!#REF!)</f>
        <v>#REF!</v>
      </c>
      <c r="AI328" s="386" t="e">
        <f>IF('Non-Salary'!#REF!="","",#REF!&amp;" - "&amp;'Non-Salary'!#REF!)</f>
        <v>#REF!</v>
      </c>
      <c r="AJ328" s="386" t="e">
        <f>IF('Non-Salary'!#REF!="","",#REF!&amp;" - "&amp;'Non-Salary'!#REF!)</f>
        <v>#REF!</v>
      </c>
      <c r="AK328" s="386" t="e">
        <f>IF('Non-Salary'!#REF!="","",#REF!&amp;" - "&amp;'Non-Salary'!#REF!)</f>
        <v>#REF!</v>
      </c>
      <c r="AL328" s="386" t="e">
        <f>IF('Non-Salary'!#REF!="","",#REF!&amp;" - "&amp;'Non-Salary'!#REF!)</f>
        <v>#REF!</v>
      </c>
      <c r="AM328" s="386" t="e">
        <f>IF('Non-Salary'!#REF!="","",#REF!&amp;" - "&amp;'Non-Salary'!#REF!)</f>
        <v>#REF!</v>
      </c>
      <c r="AN328" s="386" t="e">
        <f>IF('Non-Salary'!#REF!="","",#REF!&amp;" - "&amp;'Non-Salary'!#REF!)</f>
        <v>#REF!</v>
      </c>
      <c r="AO328" s="386" t="e">
        <f>IF('Non-Salary'!#REF!="","",#REF!&amp;" - "&amp;'Non-Salary'!#REF!)</f>
        <v>#REF!</v>
      </c>
      <c r="AP328" s="386" t="e">
        <f>IF('Non-Salary'!#REF!="","",#REF!&amp;" - "&amp;'Non-Salary'!#REF!)</f>
        <v>#REF!</v>
      </c>
      <c r="AQ328" s="385" t="e">
        <f>IF('Non-Salary'!#REF!="","",#REF!&amp;" - "&amp;'Non-Salary'!#REF!)</f>
        <v>#REF!</v>
      </c>
      <c r="AR328" s="386" t="e">
        <f>IF('Non-Salary'!#REF!="","",#REF!&amp;" - "&amp;'Non-Salary'!#REF!)</f>
        <v>#REF!</v>
      </c>
      <c r="AS328" s="386" t="e">
        <f>IF('Non-Salary'!#REF!="","",#REF!&amp;" - "&amp;'Non-Salary'!#REF!)</f>
        <v>#REF!</v>
      </c>
      <c r="AT328" s="395" t="e">
        <f>IF('Non-Salary'!#REF!="","",#REF!&amp;" - "&amp;'Non-Salary'!#REF!)</f>
        <v>#REF!</v>
      </c>
      <c r="AU328" s="65"/>
      <c r="AV328" s="394" t="e">
        <f>IF('Non-Salary'!#REF!="","",#REF!&amp;" - "&amp;'Non-Salary'!#REF!)</f>
        <v>#REF!</v>
      </c>
      <c r="AW328" s="395" t="e">
        <f>IF('Non-Salary'!#REF!="","",#REF!&amp;" - "&amp;'Non-Salary'!#REF!)</f>
        <v>#REF!</v>
      </c>
    </row>
    <row r="329" spans="1:51" outlineLevel="1">
      <c r="A329" s="228"/>
      <c r="B329" s="19" t="e">
        <f>IF(OR(I329="",I329="HS"),'Non-Salary'!#REF!,Assumptions!#REF!)</f>
        <v>#REF!</v>
      </c>
      <c r="C329" s="19" t="s">
        <v>193</v>
      </c>
      <c r="D329" s="20" t="s">
        <v>194</v>
      </c>
      <c r="E329" s="20"/>
      <c r="F329" s="20" t="s">
        <v>41</v>
      </c>
      <c r="G329" s="56" t="s">
        <v>158</v>
      </c>
      <c r="H329" s="869"/>
      <c r="I329" s="317"/>
      <c r="J329" s="82" t="str">
        <f>IF(ISERROR(VLOOKUP(G329,[3]Object!Query_from_cayprod,2,FALSE)),"",VLOOKUP(G329,[3]Object!Query_from_cayprod,2,FALSE))</f>
        <v>PRINTING, BINDING, DUPLICATING</v>
      </c>
      <c r="K329" s="83"/>
      <c r="L329" s="164"/>
      <c r="M329" s="229"/>
      <c r="N329" s="9"/>
      <c r="O329" s="290"/>
      <c r="P329" s="291"/>
      <c r="Q329" s="291"/>
      <c r="R329" s="291"/>
      <c r="S329" s="291"/>
      <c r="T329" s="384" t="e">
        <f>IF('Non-Salary'!#REF!="","",#REF!&amp;" - "&amp;'Non-Salary'!#REF!)</f>
        <v>#REF!</v>
      </c>
      <c r="U329" s="385" t="e">
        <f>IF('Non-Salary'!#REF!="","",#REF!&amp;" - "&amp;'Non-Salary'!#REF!)</f>
        <v>#REF!</v>
      </c>
      <c r="V329" s="385" t="e">
        <f>IF('Non-Salary'!#REF!="","",#REF!&amp;" - "&amp;'Non-Salary'!#REF!)</f>
        <v>#REF!</v>
      </c>
      <c r="W329" s="386" t="e">
        <f>IF('Non-Salary'!#REF!="","",#REF!&amp;" - "&amp;'Non-Salary'!#REF!)</f>
        <v>#REF!</v>
      </c>
      <c r="X329" s="386" t="e">
        <f>IF('Non-Salary'!#REF!="","",#REF!&amp;" - "&amp;'Non-Salary'!#REF!)</f>
        <v>#REF!</v>
      </c>
      <c r="Y329" s="386" t="e">
        <f>IF('Non-Salary'!#REF!="","",#REF!&amp;" - "&amp;'Non-Salary'!#REF!)</f>
        <v>#REF!</v>
      </c>
      <c r="Z329" s="386" t="e">
        <f>IF('Non-Salary'!#REF!="","",#REF!&amp;" - "&amp;'Non-Salary'!#REF!)</f>
        <v>#REF!</v>
      </c>
      <c r="AA329" s="386" t="e">
        <f>IF('Non-Salary'!#REF!="","",#REF!&amp;" - "&amp;'Non-Salary'!#REF!)</f>
        <v>#REF!</v>
      </c>
      <c r="AB329" s="386" t="e">
        <f>IF('Non-Salary'!#REF!="","",#REF!&amp;" - "&amp;'Non-Salary'!#REF!)</f>
        <v>#REF!</v>
      </c>
      <c r="AC329" s="386" t="e">
        <f>IF('Non-Salary'!#REF!="","",#REF!&amp;" - "&amp;'Non-Salary'!#REF!)</f>
        <v>#REF!</v>
      </c>
      <c r="AD329" s="386" t="e">
        <f>IF('Non-Salary'!#REF!="","",#REF!&amp;" - "&amp;'Non-Salary'!#REF!)</f>
        <v>#REF!</v>
      </c>
      <c r="AE329" s="386" t="e">
        <f>IF('Non-Salary'!#REF!="","",#REF!&amp;" - "&amp;'Non-Salary'!#REF!)</f>
        <v>#REF!</v>
      </c>
      <c r="AF329" s="386" t="e">
        <f>IF('Non-Salary'!#REF!="","",#REF!&amp;" - "&amp;'Non-Salary'!#REF!)</f>
        <v>#REF!</v>
      </c>
      <c r="AG329" s="386" t="e">
        <f>IF('Non-Salary'!#REF!="","",#REF!&amp;" - "&amp;'Non-Salary'!#REF!)</f>
        <v>#REF!</v>
      </c>
      <c r="AH329" s="386" t="e">
        <f>IF('Non-Salary'!#REF!="","",#REF!&amp;" - "&amp;'Non-Salary'!#REF!)</f>
        <v>#REF!</v>
      </c>
      <c r="AI329" s="386" t="e">
        <f>IF('Non-Salary'!#REF!="","",#REF!&amp;" - "&amp;'Non-Salary'!#REF!)</f>
        <v>#REF!</v>
      </c>
      <c r="AJ329" s="386" t="e">
        <f>IF('Non-Salary'!#REF!="","",#REF!&amp;" - "&amp;'Non-Salary'!#REF!)</f>
        <v>#REF!</v>
      </c>
      <c r="AK329" s="386" t="e">
        <f>IF('Non-Salary'!#REF!="","",#REF!&amp;" - "&amp;'Non-Salary'!#REF!)</f>
        <v>#REF!</v>
      </c>
      <c r="AL329" s="386" t="e">
        <f>IF('Non-Salary'!#REF!="","",#REF!&amp;" - "&amp;'Non-Salary'!#REF!)</f>
        <v>#REF!</v>
      </c>
      <c r="AM329" s="386" t="e">
        <f>IF('Non-Salary'!#REF!="","",#REF!&amp;" - "&amp;'Non-Salary'!#REF!)</f>
        <v>#REF!</v>
      </c>
      <c r="AN329" s="386" t="e">
        <f>IF('Non-Salary'!#REF!="","",#REF!&amp;" - "&amp;'Non-Salary'!#REF!)</f>
        <v>#REF!</v>
      </c>
      <c r="AO329" s="386" t="e">
        <f>IF('Non-Salary'!#REF!="","",#REF!&amp;" - "&amp;'Non-Salary'!#REF!)</f>
        <v>#REF!</v>
      </c>
      <c r="AP329" s="386" t="e">
        <f>IF('Non-Salary'!#REF!="","",#REF!&amp;" - "&amp;'Non-Salary'!#REF!)</f>
        <v>#REF!</v>
      </c>
      <c r="AQ329" s="385" t="e">
        <f>IF('Non-Salary'!#REF!="","",#REF!&amp;" - "&amp;'Non-Salary'!#REF!)</f>
        <v>#REF!</v>
      </c>
      <c r="AR329" s="386" t="e">
        <f>IF('Non-Salary'!#REF!="","",#REF!&amp;" - "&amp;'Non-Salary'!#REF!)</f>
        <v>#REF!</v>
      </c>
      <c r="AS329" s="386" t="e">
        <f>IF('Non-Salary'!#REF!="","",#REF!&amp;" - "&amp;'Non-Salary'!#REF!)</f>
        <v>#REF!</v>
      </c>
      <c r="AT329" s="395" t="e">
        <f>IF('Non-Salary'!#REF!="","",#REF!&amp;" - "&amp;'Non-Salary'!#REF!)</f>
        <v>#REF!</v>
      </c>
      <c r="AU329" s="65"/>
      <c r="AV329" s="394" t="e">
        <f>IF('Non-Salary'!#REF!="","",#REF!&amp;" - "&amp;'Non-Salary'!#REF!)</f>
        <v>#REF!</v>
      </c>
      <c r="AW329" s="395" t="e">
        <f>IF('Non-Salary'!#REF!="","",#REF!&amp;" - "&amp;'Non-Salary'!#REF!)</f>
        <v>#REF!</v>
      </c>
    </row>
    <row r="330" spans="1:51" outlineLevel="1">
      <c r="A330" s="228"/>
      <c r="B330" s="19" t="e">
        <f>IF(OR(I330="",I330="HS"),'Non-Salary'!#REF!,Assumptions!#REF!)</f>
        <v>#REF!</v>
      </c>
      <c r="C330" s="19" t="s">
        <v>193</v>
      </c>
      <c r="D330" s="20" t="s">
        <v>194</v>
      </c>
      <c r="E330" s="20"/>
      <c r="F330" s="20" t="s">
        <v>41</v>
      </c>
      <c r="G330" s="56" t="s">
        <v>40</v>
      </c>
      <c r="H330" s="869"/>
      <c r="I330" s="317"/>
      <c r="J330" s="82" t="str">
        <f>IF(ISERROR(VLOOKUP(G330,[3]Object!Query_from_cayprod,2,FALSE)),"",VLOOKUP(G330,[3]Object!Query_from_cayprod,2,FALSE))</f>
        <v>TRAVEL AND REGISTRATION</v>
      </c>
      <c r="K330" s="83"/>
      <c r="L330" s="164"/>
      <c r="M330" s="229"/>
      <c r="N330" s="9"/>
      <c r="O330" s="290"/>
      <c r="P330" s="291"/>
      <c r="Q330" s="291"/>
      <c r="R330" s="291"/>
      <c r="S330" s="291"/>
      <c r="T330" s="384" t="e">
        <f>IF('Non-Salary'!#REF!="","",#REF!&amp;" - "&amp;'Non-Salary'!#REF!)</f>
        <v>#REF!</v>
      </c>
      <c r="U330" s="385" t="e">
        <f>IF('Non-Salary'!#REF!="","",#REF!&amp;" - "&amp;'Non-Salary'!#REF!)</f>
        <v>#REF!</v>
      </c>
      <c r="V330" s="385" t="e">
        <f>IF('Non-Salary'!#REF!="","",#REF!&amp;" - "&amp;'Non-Salary'!#REF!)</f>
        <v>#REF!</v>
      </c>
      <c r="W330" s="386" t="e">
        <f>IF('Non-Salary'!#REF!="","",#REF!&amp;" - "&amp;'Non-Salary'!#REF!)</f>
        <v>#REF!</v>
      </c>
      <c r="X330" s="386" t="e">
        <f>IF('Non-Salary'!#REF!="","",#REF!&amp;" - "&amp;'Non-Salary'!#REF!)</f>
        <v>#REF!</v>
      </c>
      <c r="Y330" s="386" t="e">
        <f>IF('Non-Salary'!#REF!="","",#REF!&amp;" - "&amp;'Non-Salary'!#REF!)</f>
        <v>#REF!</v>
      </c>
      <c r="Z330" s="386" t="e">
        <f>IF('Non-Salary'!#REF!="","",#REF!&amp;" - "&amp;'Non-Salary'!#REF!)</f>
        <v>#REF!</v>
      </c>
      <c r="AA330" s="386" t="e">
        <f>IF('Non-Salary'!#REF!="","",#REF!&amp;" - "&amp;'Non-Salary'!#REF!)</f>
        <v>#REF!</v>
      </c>
      <c r="AB330" s="386" t="e">
        <f>IF('Non-Salary'!#REF!="","",#REF!&amp;" - "&amp;'Non-Salary'!#REF!)</f>
        <v>#REF!</v>
      </c>
      <c r="AC330" s="386" t="e">
        <f>IF('Non-Salary'!#REF!="","",#REF!&amp;" - "&amp;'Non-Salary'!#REF!)</f>
        <v>#REF!</v>
      </c>
      <c r="AD330" s="386" t="e">
        <f>IF('Non-Salary'!#REF!="","",#REF!&amp;" - "&amp;'Non-Salary'!#REF!)</f>
        <v>#REF!</v>
      </c>
      <c r="AE330" s="386" t="e">
        <f>IF('Non-Salary'!#REF!="","",#REF!&amp;" - "&amp;'Non-Salary'!#REF!)</f>
        <v>#REF!</v>
      </c>
      <c r="AF330" s="386" t="e">
        <f>IF('Non-Salary'!#REF!="","",#REF!&amp;" - "&amp;'Non-Salary'!#REF!)</f>
        <v>#REF!</v>
      </c>
      <c r="AG330" s="386" t="e">
        <f>IF('Non-Salary'!#REF!="","",#REF!&amp;" - "&amp;'Non-Salary'!#REF!)</f>
        <v>#REF!</v>
      </c>
      <c r="AH330" s="386" t="e">
        <f>IF('Non-Salary'!#REF!="","",#REF!&amp;" - "&amp;'Non-Salary'!#REF!)</f>
        <v>#REF!</v>
      </c>
      <c r="AI330" s="386" t="e">
        <f>IF('Non-Salary'!#REF!="","",#REF!&amp;" - "&amp;'Non-Salary'!#REF!)</f>
        <v>#REF!</v>
      </c>
      <c r="AJ330" s="386" t="e">
        <f>IF('Non-Salary'!#REF!="","",#REF!&amp;" - "&amp;'Non-Salary'!#REF!)</f>
        <v>#REF!</v>
      </c>
      <c r="AK330" s="386" t="e">
        <f>IF('Non-Salary'!#REF!="","",#REF!&amp;" - "&amp;'Non-Salary'!#REF!)</f>
        <v>#REF!</v>
      </c>
      <c r="AL330" s="386" t="e">
        <f>IF('Non-Salary'!#REF!="","",#REF!&amp;" - "&amp;'Non-Salary'!#REF!)</f>
        <v>#REF!</v>
      </c>
      <c r="AM330" s="386" t="e">
        <f>IF('Non-Salary'!#REF!="","",#REF!&amp;" - "&amp;'Non-Salary'!#REF!)</f>
        <v>#REF!</v>
      </c>
      <c r="AN330" s="386" t="e">
        <f>IF('Non-Salary'!#REF!="","",#REF!&amp;" - "&amp;'Non-Salary'!#REF!)</f>
        <v>#REF!</v>
      </c>
      <c r="AO330" s="386" t="e">
        <f>IF('Non-Salary'!#REF!="","",#REF!&amp;" - "&amp;'Non-Salary'!#REF!)</f>
        <v>#REF!</v>
      </c>
      <c r="AP330" s="386" t="e">
        <f>IF('Non-Salary'!#REF!="","",#REF!&amp;" - "&amp;'Non-Salary'!#REF!)</f>
        <v>#REF!</v>
      </c>
      <c r="AQ330" s="385" t="e">
        <f>IF('Non-Salary'!#REF!="","",#REF!&amp;" - "&amp;'Non-Salary'!#REF!)</f>
        <v>#REF!</v>
      </c>
      <c r="AR330" s="386" t="e">
        <f>IF('Non-Salary'!#REF!="","",#REF!&amp;" - "&amp;'Non-Salary'!#REF!)</f>
        <v>#REF!</v>
      </c>
      <c r="AS330" s="386" t="e">
        <f>IF('Non-Salary'!#REF!="","",#REF!&amp;" - "&amp;'Non-Salary'!#REF!)</f>
        <v>#REF!</v>
      </c>
      <c r="AT330" s="395" t="e">
        <f>IF('Non-Salary'!#REF!="","",#REF!&amp;" - "&amp;'Non-Salary'!#REF!)</f>
        <v>#REF!</v>
      </c>
      <c r="AU330" s="65"/>
      <c r="AV330" s="394" t="e">
        <f>IF('Non-Salary'!#REF!="","",#REF!&amp;" - "&amp;'Non-Salary'!#REF!)</f>
        <v>#REF!</v>
      </c>
      <c r="AW330" s="395" t="e">
        <f>IF('Non-Salary'!#REF!="","",#REF!&amp;" - "&amp;'Non-Salary'!#REF!)</f>
        <v>#REF!</v>
      </c>
    </row>
    <row r="331" spans="1:51" outlineLevel="1">
      <c r="A331" s="228"/>
      <c r="B331" s="19" t="e">
        <f>IF(OR(I331="",I331="HS"),'Non-Salary'!#REF!,Assumptions!#REF!)</f>
        <v>#REF!</v>
      </c>
      <c r="C331" s="19" t="s">
        <v>193</v>
      </c>
      <c r="D331" s="20" t="s">
        <v>194</v>
      </c>
      <c r="E331" s="20"/>
      <c r="F331" s="20" t="s">
        <v>41</v>
      </c>
      <c r="G331" s="56" t="s">
        <v>42</v>
      </c>
      <c r="H331" s="869"/>
      <c r="I331" s="317"/>
      <c r="J331" s="82" t="str">
        <f>IF(ISERROR(VLOOKUP(G331,[3]Object!Query_from_cayprod,2,FALSE)),"",VLOOKUP(G331,[3]Object!Query_from_cayprod,2,FALSE))</f>
        <v>GENERAL SUPPLIES</v>
      </c>
      <c r="K331" s="83"/>
      <c r="L331" s="164"/>
      <c r="M331" s="229"/>
      <c r="N331" s="9"/>
      <c r="O331" s="290"/>
      <c r="P331" s="291"/>
      <c r="Q331" s="291"/>
      <c r="R331" s="291"/>
      <c r="S331" s="291"/>
      <c r="T331" s="384" t="e">
        <f>IF('Non-Salary'!#REF!="","",#REF!&amp;" - "&amp;'Non-Salary'!#REF!)</f>
        <v>#REF!</v>
      </c>
      <c r="U331" s="385" t="e">
        <f>IF('Non-Salary'!#REF!="","",#REF!&amp;" - "&amp;'Non-Salary'!#REF!)</f>
        <v>#REF!</v>
      </c>
      <c r="V331" s="385" t="e">
        <f>IF('Non-Salary'!#REF!="","",#REF!&amp;" - "&amp;'Non-Salary'!#REF!)</f>
        <v>#REF!</v>
      </c>
      <c r="W331" s="386" t="e">
        <f>IF('Non-Salary'!#REF!="","",#REF!&amp;" - "&amp;'Non-Salary'!#REF!)</f>
        <v>#REF!</v>
      </c>
      <c r="X331" s="386" t="e">
        <f>IF('Non-Salary'!#REF!="","",#REF!&amp;" - "&amp;'Non-Salary'!#REF!)</f>
        <v>#REF!</v>
      </c>
      <c r="Y331" s="386" t="e">
        <f>IF('Non-Salary'!#REF!="","",#REF!&amp;" - "&amp;'Non-Salary'!#REF!)</f>
        <v>#REF!</v>
      </c>
      <c r="Z331" s="386" t="e">
        <f>IF('Non-Salary'!#REF!="","",#REF!&amp;" - "&amp;'Non-Salary'!#REF!)</f>
        <v>#REF!</v>
      </c>
      <c r="AA331" s="386" t="e">
        <f>IF('Non-Salary'!#REF!="","",#REF!&amp;" - "&amp;'Non-Salary'!#REF!)</f>
        <v>#REF!</v>
      </c>
      <c r="AB331" s="386" t="e">
        <f>IF('Non-Salary'!#REF!="","",#REF!&amp;" - "&amp;'Non-Salary'!#REF!)</f>
        <v>#REF!</v>
      </c>
      <c r="AC331" s="386" t="e">
        <f>IF('Non-Salary'!#REF!="","",#REF!&amp;" - "&amp;'Non-Salary'!#REF!)</f>
        <v>#REF!</v>
      </c>
      <c r="AD331" s="386" t="e">
        <f>IF('Non-Salary'!#REF!="","",#REF!&amp;" - "&amp;'Non-Salary'!#REF!)</f>
        <v>#REF!</v>
      </c>
      <c r="AE331" s="386" t="e">
        <f>IF('Non-Salary'!#REF!="","",#REF!&amp;" - "&amp;'Non-Salary'!#REF!)</f>
        <v>#REF!</v>
      </c>
      <c r="AF331" s="386" t="e">
        <f>IF('Non-Salary'!#REF!="","",#REF!&amp;" - "&amp;'Non-Salary'!#REF!)</f>
        <v>#REF!</v>
      </c>
      <c r="AG331" s="386" t="e">
        <f>IF('Non-Salary'!#REF!="","",#REF!&amp;" - "&amp;'Non-Salary'!#REF!)</f>
        <v>#REF!</v>
      </c>
      <c r="AH331" s="386" t="e">
        <f>IF('Non-Salary'!#REF!="","",#REF!&amp;" - "&amp;'Non-Salary'!#REF!)</f>
        <v>#REF!</v>
      </c>
      <c r="AI331" s="386" t="e">
        <f>IF('Non-Salary'!#REF!="","",#REF!&amp;" - "&amp;'Non-Salary'!#REF!)</f>
        <v>#REF!</v>
      </c>
      <c r="AJ331" s="386" t="e">
        <f>IF('Non-Salary'!#REF!="","",#REF!&amp;" - "&amp;'Non-Salary'!#REF!)</f>
        <v>#REF!</v>
      </c>
      <c r="AK331" s="386" t="e">
        <f>IF('Non-Salary'!#REF!="","",#REF!&amp;" - "&amp;'Non-Salary'!#REF!)</f>
        <v>#REF!</v>
      </c>
      <c r="AL331" s="386" t="e">
        <f>IF('Non-Salary'!#REF!="","",#REF!&amp;" - "&amp;'Non-Salary'!#REF!)</f>
        <v>#REF!</v>
      </c>
      <c r="AM331" s="386" t="e">
        <f>IF('Non-Salary'!#REF!="","",#REF!&amp;" - "&amp;'Non-Salary'!#REF!)</f>
        <v>#REF!</v>
      </c>
      <c r="AN331" s="386" t="e">
        <f>IF('Non-Salary'!#REF!="","",#REF!&amp;" - "&amp;'Non-Salary'!#REF!)</f>
        <v>#REF!</v>
      </c>
      <c r="AO331" s="386" t="e">
        <f>IF('Non-Salary'!#REF!="","",#REF!&amp;" - "&amp;'Non-Salary'!#REF!)</f>
        <v>#REF!</v>
      </c>
      <c r="AP331" s="386" t="e">
        <f>IF('Non-Salary'!#REF!="","",#REF!&amp;" - "&amp;'Non-Salary'!#REF!)</f>
        <v>#REF!</v>
      </c>
      <c r="AQ331" s="385" t="e">
        <f>IF('Non-Salary'!#REF!="","",#REF!&amp;" - "&amp;'Non-Salary'!#REF!)</f>
        <v>#REF!</v>
      </c>
      <c r="AR331" s="386" t="e">
        <f>IF('Non-Salary'!#REF!="","",#REF!&amp;" - "&amp;'Non-Salary'!#REF!)</f>
        <v>#REF!</v>
      </c>
      <c r="AS331" s="386" t="e">
        <f>IF('Non-Salary'!#REF!="","",#REF!&amp;" - "&amp;'Non-Salary'!#REF!)</f>
        <v>#REF!</v>
      </c>
      <c r="AT331" s="395" t="e">
        <f>IF('Non-Salary'!#REF!="","",#REF!&amp;" - "&amp;'Non-Salary'!#REF!)</f>
        <v>#REF!</v>
      </c>
      <c r="AU331" s="65"/>
      <c r="AV331" s="394" t="e">
        <f>IF('Non-Salary'!#REF!="","",#REF!&amp;" - "&amp;'Non-Salary'!#REF!)</f>
        <v>#REF!</v>
      </c>
      <c r="AW331" s="395" t="e">
        <f>IF('Non-Salary'!#REF!="","",#REF!&amp;" - "&amp;'Non-Salary'!#REF!)</f>
        <v>#REF!</v>
      </c>
    </row>
    <row r="332" spans="1:51" outlineLevel="1">
      <c r="A332" s="228"/>
      <c r="B332" s="19" t="e">
        <f>IF(OR(I332="",I332="HS"),'Non-Salary'!#REF!,Assumptions!#REF!)</f>
        <v>#REF!</v>
      </c>
      <c r="C332" s="19" t="s">
        <v>193</v>
      </c>
      <c r="D332" s="20" t="s">
        <v>194</v>
      </c>
      <c r="E332" s="20"/>
      <c r="F332" s="20" t="s">
        <v>41</v>
      </c>
      <c r="G332" s="56" t="s">
        <v>39</v>
      </c>
      <c r="H332" s="869"/>
      <c r="I332" s="317"/>
      <c r="J332" s="82" t="str">
        <f>IF(ISERROR(VLOOKUP(G332,[3]Object!Query_from_cayprod,2,FALSE)),"",VLOOKUP(G332,[3]Object!Query_from_cayprod,2,FALSE))</f>
        <v>COPYING</v>
      </c>
      <c r="K332" s="83"/>
      <c r="L332" s="164"/>
      <c r="M332" s="229"/>
      <c r="N332" s="9"/>
      <c r="O332" s="290"/>
      <c r="P332" s="291"/>
      <c r="Q332" s="291"/>
      <c r="R332" s="291"/>
      <c r="S332" s="291"/>
      <c r="T332" s="384" t="e">
        <f>IF('Non-Salary'!#REF!="","",#REF!&amp;" - "&amp;'Non-Salary'!#REF!)</f>
        <v>#REF!</v>
      </c>
      <c r="U332" s="385" t="e">
        <f>IF('Non-Salary'!#REF!="","",#REF!&amp;" - "&amp;'Non-Salary'!#REF!)</f>
        <v>#REF!</v>
      </c>
      <c r="V332" s="385" t="e">
        <f>IF('Non-Salary'!#REF!="","",#REF!&amp;" - "&amp;'Non-Salary'!#REF!)</f>
        <v>#REF!</v>
      </c>
      <c r="W332" s="386" t="e">
        <f>IF('Non-Salary'!#REF!="","",#REF!&amp;" - "&amp;'Non-Salary'!#REF!)</f>
        <v>#REF!</v>
      </c>
      <c r="X332" s="386" t="e">
        <f>IF('Non-Salary'!#REF!="","",#REF!&amp;" - "&amp;'Non-Salary'!#REF!)</f>
        <v>#REF!</v>
      </c>
      <c r="Y332" s="386" t="e">
        <f>IF('Non-Salary'!#REF!="","",#REF!&amp;" - "&amp;'Non-Salary'!#REF!)</f>
        <v>#REF!</v>
      </c>
      <c r="Z332" s="386" t="e">
        <f>IF('Non-Salary'!#REF!="","",#REF!&amp;" - "&amp;'Non-Salary'!#REF!)</f>
        <v>#REF!</v>
      </c>
      <c r="AA332" s="386" t="e">
        <f>IF('Non-Salary'!#REF!="","",#REF!&amp;" - "&amp;'Non-Salary'!#REF!)</f>
        <v>#REF!</v>
      </c>
      <c r="AB332" s="386" t="e">
        <f>IF('Non-Salary'!#REF!="","",#REF!&amp;" - "&amp;'Non-Salary'!#REF!)</f>
        <v>#REF!</v>
      </c>
      <c r="AC332" s="386" t="e">
        <f>IF('Non-Salary'!#REF!="","",#REF!&amp;" - "&amp;'Non-Salary'!#REF!)</f>
        <v>#REF!</v>
      </c>
      <c r="AD332" s="386" t="e">
        <f>IF('Non-Salary'!#REF!="","",#REF!&amp;" - "&amp;'Non-Salary'!#REF!)</f>
        <v>#REF!</v>
      </c>
      <c r="AE332" s="386" t="e">
        <f>IF('Non-Salary'!#REF!="","",#REF!&amp;" - "&amp;'Non-Salary'!#REF!)</f>
        <v>#REF!</v>
      </c>
      <c r="AF332" s="386" t="e">
        <f>IF('Non-Salary'!#REF!="","",#REF!&amp;" - "&amp;'Non-Salary'!#REF!)</f>
        <v>#REF!</v>
      </c>
      <c r="AG332" s="386" t="e">
        <f>IF('Non-Salary'!#REF!="","",#REF!&amp;" - "&amp;'Non-Salary'!#REF!)</f>
        <v>#REF!</v>
      </c>
      <c r="AH332" s="386" t="e">
        <f>IF('Non-Salary'!#REF!="","",#REF!&amp;" - "&amp;'Non-Salary'!#REF!)</f>
        <v>#REF!</v>
      </c>
      <c r="AI332" s="386" t="e">
        <f>IF('Non-Salary'!#REF!="","",#REF!&amp;" - "&amp;'Non-Salary'!#REF!)</f>
        <v>#REF!</v>
      </c>
      <c r="AJ332" s="386" t="e">
        <f>IF('Non-Salary'!#REF!="","",#REF!&amp;" - "&amp;'Non-Salary'!#REF!)</f>
        <v>#REF!</v>
      </c>
      <c r="AK332" s="386" t="e">
        <f>IF('Non-Salary'!#REF!="","",#REF!&amp;" - "&amp;'Non-Salary'!#REF!)</f>
        <v>#REF!</v>
      </c>
      <c r="AL332" s="386" t="e">
        <f>IF('Non-Salary'!#REF!="","",#REF!&amp;" - "&amp;'Non-Salary'!#REF!)</f>
        <v>#REF!</v>
      </c>
      <c r="AM332" s="386" t="e">
        <f>IF('Non-Salary'!#REF!="","",#REF!&amp;" - "&amp;'Non-Salary'!#REF!)</f>
        <v>#REF!</v>
      </c>
      <c r="AN332" s="386" t="e">
        <f>IF('Non-Salary'!#REF!="","",#REF!&amp;" - "&amp;'Non-Salary'!#REF!)</f>
        <v>#REF!</v>
      </c>
      <c r="AO332" s="386" t="e">
        <f>IF('Non-Salary'!#REF!="","",#REF!&amp;" - "&amp;'Non-Salary'!#REF!)</f>
        <v>#REF!</v>
      </c>
      <c r="AP332" s="386" t="e">
        <f>IF('Non-Salary'!#REF!="","",#REF!&amp;" - "&amp;'Non-Salary'!#REF!)</f>
        <v>#REF!</v>
      </c>
      <c r="AQ332" s="385" t="e">
        <f>IF('Non-Salary'!#REF!="","",#REF!&amp;" - "&amp;'Non-Salary'!#REF!)</f>
        <v>#REF!</v>
      </c>
      <c r="AR332" s="386" t="e">
        <f>IF('Non-Salary'!#REF!="","",#REF!&amp;" - "&amp;'Non-Salary'!#REF!)</f>
        <v>#REF!</v>
      </c>
      <c r="AS332" s="386" t="e">
        <f>IF('Non-Salary'!#REF!="","",#REF!&amp;" - "&amp;'Non-Salary'!#REF!)</f>
        <v>#REF!</v>
      </c>
      <c r="AT332" s="395" t="e">
        <f>IF('Non-Salary'!#REF!="","",#REF!&amp;" - "&amp;'Non-Salary'!#REF!)</f>
        <v>#REF!</v>
      </c>
      <c r="AU332" s="65"/>
      <c r="AV332" s="394" t="e">
        <f>IF('Non-Salary'!#REF!="","",#REF!&amp;" - "&amp;'Non-Salary'!#REF!)</f>
        <v>#REF!</v>
      </c>
      <c r="AW332" s="395" t="e">
        <f>IF('Non-Salary'!#REF!="","",#REF!&amp;" - "&amp;'Non-Salary'!#REF!)</f>
        <v>#REF!</v>
      </c>
    </row>
    <row r="333" spans="1:51" outlineLevel="1">
      <c r="A333" s="228"/>
      <c r="B333" s="19" t="e">
        <f>IF(OR(I333="",I333="HS"),'Non-Salary'!#REF!,Assumptions!#REF!)</f>
        <v>#REF!</v>
      </c>
      <c r="C333" s="19" t="s">
        <v>193</v>
      </c>
      <c r="D333" s="20" t="s">
        <v>194</v>
      </c>
      <c r="E333" s="20"/>
      <c r="F333" s="20" t="s">
        <v>41</v>
      </c>
      <c r="G333" s="300" t="s">
        <v>155</v>
      </c>
      <c r="H333" s="869"/>
      <c r="I333" s="317"/>
      <c r="J333" s="82" t="str">
        <f>IF(ISERROR(VLOOKUP(G333,[3]Object!Query_from_cayprod,2,FALSE)),"",VLOOKUP(G333,[3]Object!Query_from_cayprod,2,FALSE))</f>
        <v>OTHER SUPPLIES</v>
      </c>
      <c r="K333" s="83"/>
      <c r="L333" s="164"/>
      <c r="M333" s="229"/>
      <c r="N333" s="9"/>
      <c r="O333" s="290"/>
      <c r="P333" s="291"/>
      <c r="Q333" s="291"/>
      <c r="R333" s="291"/>
      <c r="S333" s="291"/>
      <c r="T333" s="384" t="e">
        <f>IF('Non-Salary'!#REF!="","",#REF!&amp;" - "&amp;'Non-Salary'!#REF!)</f>
        <v>#REF!</v>
      </c>
      <c r="U333" s="385" t="e">
        <f>IF('Non-Salary'!#REF!="","",#REF!&amp;" - "&amp;'Non-Salary'!#REF!)</f>
        <v>#REF!</v>
      </c>
      <c r="V333" s="385" t="e">
        <f>IF('Non-Salary'!#REF!="","",#REF!&amp;" - "&amp;'Non-Salary'!#REF!)</f>
        <v>#REF!</v>
      </c>
      <c r="W333" s="386" t="e">
        <f>IF('Non-Salary'!#REF!="","",#REF!&amp;" - "&amp;'Non-Salary'!#REF!)</f>
        <v>#REF!</v>
      </c>
      <c r="X333" s="386" t="e">
        <f>IF('Non-Salary'!#REF!="","",#REF!&amp;" - "&amp;'Non-Salary'!#REF!)</f>
        <v>#REF!</v>
      </c>
      <c r="Y333" s="386" t="e">
        <f>IF('Non-Salary'!#REF!="","",#REF!&amp;" - "&amp;'Non-Salary'!#REF!)</f>
        <v>#REF!</v>
      </c>
      <c r="Z333" s="386" t="e">
        <f>IF('Non-Salary'!#REF!="","",#REF!&amp;" - "&amp;'Non-Salary'!#REF!)</f>
        <v>#REF!</v>
      </c>
      <c r="AA333" s="386" t="e">
        <f>IF('Non-Salary'!#REF!="","",#REF!&amp;" - "&amp;'Non-Salary'!#REF!)</f>
        <v>#REF!</v>
      </c>
      <c r="AB333" s="386" t="e">
        <f>IF('Non-Salary'!#REF!="","",#REF!&amp;" - "&amp;'Non-Salary'!#REF!)</f>
        <v>#REF!</v>
      </c>
      <c r="AC333" s="386" t="e">
        <f>IF('Non-Salary'!#REF!="","",#REF!&amp;" - "&amp;'Non-Salary'!#REF!)</f>
        <v>#REF!</v>
      </c>
      <c r="AD333" s="386" t="e">
        <f>IF('Non-Salary'!#REF!="","",#REF!&amp;" - "&amp;'Non-Salary'!#REF!)</f>
        <v>#REF!</v>
      </c>
      <c r="AE333" s="386" t="e">
        <f>IF('Non-Salary'!#REF!="","",#REF!&amp;" - "&amp;'Non-Salary'!#REF!)</f>
        <v>#REF!</v>
      </c>
      <c r="AF333" s="386" t="e">
        <f>IF('Non-Salary'!#REF!="","",#REF!&amp;" - "&amp;'Non-Salary'!#REF!)</f>
        <v>#REF!</v>
      </c>
      <c r="AG333" s="386" t="e">
        <f>IF('Non-Salary'!#REF!="","",#REF!&amp;" - "&amp;'Non-Salary'!#REF!)</f>
        <v>#REF!</v>
      </c>
      <c r="AH333" s="386" t="e">
        <f>IF('Non-Salary'!#REF!="","",#REF!&amp;" - "&amp;'Non-Salary'!#REF!)</f>
        <v>#REF!</v>
      </c>
      <c r="AI333" s="386" t="e">
        <f>IF('Non-Salary'!#REF!="","",#REF!&amp;" - "&amp;'Non-Salary'!#REF!)</f>
        <v>#REF!</v>
      </c>
      <c r="AJ333" s="386" t="e">
        <f>IF('Non-Salary'!#REF!="","",#REF!&amp;" - "&amp;'Non-Salary'!#REF!)</f>
        <v>#REF!</v>
      </c>
      <c r="AK333" s="386" t="e">
        <f>IF('Non-Salary'!#REF!="","",#REF!&amp;" - "&amp;'Non-Salary'!#REF!)</f>
        <v>#REF!</v>
      </c>
      <c r="AL333" s="386" t="e">
        <f>IF('Non-Salary'!#REF!="","",#REF!&amp;" - "&amp;'Non-Salary'!#REF!)</f>
        <v>#REF!</v>
      </c>
      <c r="AM333" s="386" t="e">
        <f>IF('Non-Salary'!#REF!="","",#REF!&amp;" - "&amp;'Non-Salary'!#REF!)</f>
        <v>#REF!</v>
      </c>
      <c r="AN333" s="386" t="e">
        <f>IF('Non-Salary'!#REF!="","",#REF!&amp;" - "&amp;'Non-Salary'!#REF!)</f>
        <v>#REF!</v>
      </c>
      <c r="AO333" s="386" t="e">
        <f>IF('Non-Salary'!#REF!="","",#REF!&amp;" - "&amp;'Non-Salary'!#REF!)</f>
        <v>#REF!</v>
      </c>
      <c r="AP333" s="386" t="e">
        <f>IF('Non-Salary'!#REF!="","",#REF!&amp;" - "&amp;'Non-Salary'!#REF!)</f>
        <v>#REF!</v>
      </c>
      <c r="AQ333" s="385" t="e">
        <f>IF('Non-Salary'!#REF!="","",#REF!&amp;" - "&amp;'Non-Salary'!#REF!)</f>
        <v>#REF!</v>
      </c>
      <c r="AR333" s="386" t="e">
        <f>IF('Non-Salary'!#REF!="","",#REF!&amp;" - "&amp;'Non-Salary'!#REF!)</f>
        <v>#REF!</v>
      </c>
      <c r="AS333" s="386" t="e">
        <f>IF('Non-Salary'!#REF!="","",#REF!&amp;" - "&amp;'Non-Salary'!#REF!)</f>
        <v>#REF!</v>
      </c>
      <c r="AT333" s="395" t="e">
        <f>IF('Non-Salary'!#REF!="","",#REF!&amp;" - "&amp;'Non-Salary'!#REF!)</f>
        <v>#REF!</v>
      </c>
      <c r="AU333" s="65"/>
      <c r="AV333" s="394" t="e">
        <f>IF('Non-Salary'!#REF!="","",#REF!&amp;" - "&amp;'Non-Salary'!#REF!)</f>
        <v>#REF!</v>
      </c>
      <c r="AW333" s="395" t="e">
        <f>IF('Non-Salary'!#REF!="","",#REF!&amp;" - "&amp;'Non-Salary'!#REF!)</f>
        <v>#REF!</v>
      </c>
    </row>
    <row r="334" spans="1:51" ht="13.5" outlineLevel="1" thickBot="1">
      <c r="A334" s="228"/>
      <c r="B334" s="19" t="e">
        <f>IF(OR(I334="",I334="HS"),'Non-Salary'!#REF!,Assumptions!#REF!)</f>
        <v>#REF!</v>
      </c>
      <c r="C334" s="19" t="s">
        <v>193</v>
      </c>
      <c r="D334" s="20" t="s">
        <v>194</v>
      </c>
      <c r="E334" s="20"/>
      <c r="F334" s="20" t="s">
        <v>41</v>
      </c>
      <c r="G334" s="56" t="s">
        <v>54</v>
      </c>
      <c r="H334" s="869"/>
      <c r="I334" s="322"/>
      <c r="J334" s="82" t="str">
        <f>IF(ISERROR(VLOOKUP(G334,[3]Object!Query_from_cayprod,2,FALSE)),"",VLOOKUP(G334,[3]Object!Query_from_cayprod,2,FALSE))</f>
        <v>TRANSPORTATION/FIELD TRIPS</v>
      </c>
      <c r="K334" s="83"/>
      <c r="L334" s="164"/>
      <c r="M334" s="229"/>
      <c r="N334" s="9"/>
      <c r="O334" s="290"/>
      <c r="P334" s="291"/>
      <c r="Q334" s="291"/>
      <c r="R334" s="291"/>
      <c r="S334" s="291"/>
      <c r="T334" s="384" t="e">
        <f>IF('Non-Salary'!#REF!="","",#REF!&amp;" - "&amp;'Non-Salary'!#REF!)</f>
        <v>#REF!</v>
      </c>
      <c r="U334" s="385" t="e">
        <f>IF('Non-Salary'!#REF!="","",#REF!&amp;" - "&amp;'Non-Salary'!#REF!)</f>
        <v>#REF!</v>
      </c>
      <c r="V334" s="385" t="e">
        <f>IF('Non-Salary'!#REF!="","",#REF!&amp;" - "&amp;'Non-Salary'!#REF!)</f>
        <v>#REF!</v>
      </c>
      <c r="W334" s="386" t="e">
        <f>IF('Non-Salary'!#REF!="","",#REF!&amp;" - "&amp;'Non-Salary'!#REF!)</f>
        <v>#REF!</v>
      </c>
      <c r="X334" s="386" t="e">
        <f>IF('Non-Salary'!#REF!="","",#REF!&amp;" - "&amp;'Non-Salary'!#REF!)</f>
        <v>#REF!</v>
      </c>
      <c r="Y334" s="386" t="e">
        <f>IF('Non-Salary'!#REF!="","",#REF!&amp;" - "&amp;'Non-Salary'!#REF!)</f>
        <v>#REF!</v>
      </c>
      <c r="Z334" s="386" t="e">
        <f>IF('Non-Salary'!#REF!="","",#REF!&amp;" - "&amp;'Non-Salary'!#REF!)</f>
        <v>#REF!</v>
      </c>
      <c r="AA334" s="386" t="e">
        <f>IF('Non-Salary'!#REF!="","",#REF!&amp;" - "&amp;'Non-Salary'!#REF!)</f>
        <v>#REF!</v>
      </c>
      <c r="AB334" s="386" t="e">
        <f>IF('Non-Salary'!#REF!="","",#REF!&amp;" - "&amp;'Non-Salary'!#REF!)</f>
        <v>#REF!</v>
      </c>
      <c r="AC334" s="386" t="e">
        <f>IF('Non-Salary'!#REF!="","",#REF!&amp;" - "&amp;'Non-Salary'!#REF!)</f>
        <v>#REF!</v>
      </c>
      <c r="AD334" s="386" t="e">
        <f>IF('Non-Salary'!#REF!="","",#REF!&amp;" - "&amp;'Non-Salary'!#REF!)</f>
        <v>#REF!</v>
      </c>
      <c r="AE334" s="386" t="e">
        <f>IF('Non-Salary'!#REF!="","",#REF!&amp;" - "&amp;'Non-Salary'!#REF!)</f>
        <v>#REF!</v>
      </c>
      <c r="AF334" s="386" t="e">
        <f>IF('Non-Salary'!#REF!="","",#REF!&amp;" - "&amp;'Non-Salary'!#REF!)</f>
        <v>#REF!</v>
      </c>
      <c r="AG334" s="386" t="e">
        <f>IF('Non-Salary'!#REF!="","",#REF!&amp;" - "&amp;'Non-Salary'!#REF!)</f>
        <v>#REF!</v>
      </c>
      <c r="AH334" s="386" t="e">
        <f>IF('Non-Salary'!#REF!="","",#REF!&amp;" - "&amp;'Non-Salary'!#REF!)</f>
        <v>#REF!</v>
      </c>
      <c r="AI334" s="386" t="e">
        <f>IF('Non-Salary'!#REF!="","",#REF!&amp;" - "&amp;'Non-Salary'!#REF!)</f>
        <v>#REF!</v>
      </c>
      <c r="AJ334" s="386" t="e">
        <f>IF('Non-Salary'!#REF!="","",#REF!&amp;" - "&amp;'Non-Salary'!#REF!)</f>
        <v>#REF!</v>
      </c>
      <c r="AK334" s="386" t="e">
        <f>IF('Non-Salary'!#REF!="","",#REF!&amp;" - "&amp;'Non-Salary'!#REF!)</f>
        <v>#REF!</v>
      </c>
      <c r="AL334" s="386" t="e">
        <f>IF('Non-Salary'!#REF!="","",#REF!&amp;" - "&amp;'Non-Salary'!#REF!)</f>
        <v>#REF!</v>
      </c>
      <c r="AM334" s="386" t="e">
        <f>IF('Non-Salary'!#REF!="","",#REF!&amp;" - "&amp;'Non-Salary'!#REF!)</f>
        <v>#REF!</v>
      </c>
      <c r="AN334" s="386" t="e">
        <f>IF('Non-Salary'!#REF!="","",#REF!&amp;" - "&amp;'Non-Salary'!#REF!)</f>
        <v>#REF!</v>
      </c>
      <c r="AO334" s="386" t="e">
        <f>IF('Non-Salary'!#REF!="","",#REF!&amp;" - "&amp;'Non-Salary'!#REF!)</f>
        <v>#REF!</v>
      </c>
      <c r="AP334" s="386" t="e">
        <f>IF('Non-Salary'!#REF!="","",#REF!&amp;" - "&amp;'Non-Salary'!#REF!)</f>
        <v>#REF!</v>
      </c>
      <c r="AQ334" s="385" t="e">
        <f>IF('Non-Salary'!#REF!="","",#REF!&amp;" - "&amp;'Non-Salary'!#REF!)</f>
        <v>#REF!</v>
      </c>
      <c r="AR334" s="386" t="e">
        <f>IF('Non-Salary'!#REF!="","",#REF!&amp;" - "&amp;'Non-Salary'!#REF!)</f>
        <v>#REF!</v>
      </c>
      <c r="AS334" s="386" t="e">
        <f>IF('Non-Salary'!#REF!="","",#REF!&amp;" - "&amp;'Non-Salary'!#REF!)</f>
        <v>#REF!</v>
      </c>
      <c r="AT334" s="395" t="e">
        <f>IF('Non-Salary'!#REF!="","",#REF!&amp;" - "&amp;'Non-Salary'!#REF!)</f>
        <v>#REF!</v>
      </c>
      <c r="AU334" s="65"/>
      <c r="AV334" s="394" t="e">
        <f>IF('Non-Salary'!#REF!="","",#REF!&amp;" - "&amp;'Non-Salary'!#REF!)</f>
        <v>#REF!</v>
      </c>
      <c r="AW334" s="395" t="e">
        <f>IF('Non-Salary'!#REF!="","",#REF!&amp;" - "&amp;'Non-Salary'!#REF!)</f>
        <v>#REF!</v>
      </c>
    </row>
    <row r="335" spans="1:51" ht="13.5" thickBot="1">
      <c r="A335" s="228"/>
      <c r="B335" s="19" t="e">
        <f>IF(OR(I335="",I335="HS"),'Non-Salary'!#REF!,Assumptions!#REF!)</f>
        <v>#REF!</v>
      </c>
      <c r="C335" s="19"/>
      <c r="D335" s="20"/>
      <c r="E335" s="20"/>
      <c r="F335" s="20"/>
      <c r="G335" s="56"/>
      <c r="H335" s="869"/>
      <c r="I335" s="348"/>
      <c r="J335" s="107" t="s">
        <v>948</v>
      </c>
      <c r="K335" s="74"/>
      <c r="L335" s="164"/>
      <c r="M335" s="229"/>
      <c r="N335" s="9"/>
      <c r="O335" s="290"/>
      <c r="P335" s="291"/>
      <c r="Q335" s="291"/>
      <c r="R335" s="291"/>
      <c r="S335" s="291"/>
      <c r="T335" s="355"/>
      <c r="U335" s="356"/>
      <c r="V335" s="356"/>
      <c r="W335" s="356"/>
      <c r="X335" s="356"/>
      <c r="Y335" s="356"/>
      <c r="Z335" s="356"/>
      <c r="AA335" s="356"/>
      <c r="AB335" s="356"/>
      <c r="AC335" s="356"/>
      <c r="AD335" s="356"/>
      <c r="AE335" s="356"/>
      <c r="AF335" s="356"/>
      <c r="AG335" s="356"/>
      <c r="AH335" s="356"/>
      <c r="AI335" s="356"/>
      <c r="AJ335" s="356"/>
      <c r="AK335" s="356"/>
      <c r="AL335" s="356"/>
      <c r="AM335" s="356"/>
      <c r="AN335" s="356"/>
      <c r="AO335" s="356"/>
      <c r="AP335" s="356"/>
      <c r="AQ335" s="356"/>
      <c r="AR335" s="356"/>
      <c r="AS335" s="356"/>
      <c r="AT335" s="357"/>
      <c r="AU335" s="65"/>
      <c r="AV335" s="358"/>
      <c r="AW335" s="357"/>
      <c r="AX335" s="21"/>
      <c r="AY335" s="21"/>
    </row>
    <row r="336" spans="1:51">
      <c r="A336" s="228"/>
      <c r="B336" s="19" t="e">
        <f>IF(OR(I336="",I336="HS"),'Non-Salary'!#REF!,Assumptions!#REF!)</f>
        <v>#REF!</v>
      </c>
      <c r="C336" s="19" t="s">
        <v>193</v>
      </c>
      <c r="D336" s="20" t="s">
        <v>194</v>
      </c>
      <c r="E336" s="20"/>
      <c r="F336" s="20" t="s">
        <v>41</v>
      </c>
      <c r="G336" s="56" t="str">
        <f>IF(J336="","",VLOOKUP(J336,#REF!,2,FALSE))</f>
        <v/>
      </c>
      <c r="H336" s="869"/>
      <c r="I336" s="316"/>
      <c r="J336" s="159"/>
      <c r="K336" s="374"/>
      <c r="L336" s="164"/>
      <c r="M336" s="229"/>
      <c r="N336" s="9"/>
      <c r="O336" s="290"/>
      <c r="P336" s="291"/>
      <c r="Q336" s="291"/>
      <c r="R336" s="291"/>
      <c r="S336" s="291"/>
      <c r="T336" s="384" t="e">
        <f>IF('Non-Salary'!#REF!="","",#REF!&amp;" - "&amp;'Non-Salary'!#REF!)</f>
        <v>#REF!</v>
      </c>
      <c r="U336" s="385" t="e">
        <f>IF('Non-Salary'!#REF!="","",#REF!&amp;" - "&amp;'Non-Salary'!#REF!)</f>
        <v>#REF!</v>
      </c>
      <c r="V336" s="385" t="e">
        <f>IF('Non-Salary'!#REF!="","",#REF!&amp;" - "&amp;'Non-Salary'!#REF!)</f>
        <v>#REF!</v>
      </c>
      <c r="W336" s="386" t="e">
        <f>IF('Non-Salary'!#REF!="","",#REF!&amp;" - "&amp;'Non-Salary'!#REF!)</f>
        <v>#REF!</v>
      </c>
      <c r="X336" s="386" t="e">
        <f>IF('Non-Salary'!#REF!="","",#REF!&amp;" - "&amp;'Non-Salary'!#REF!)</f>
        <v>#REF!</v>
      </c>
      <c r="Y336" s="386" t="e">
        <f>IF('Non-Salary'!#REF!="","",#REF!&amp;" - "&amp;'Non-Salary'!#REF!)</f>
        <v>#REF!</v>
      </c>
      <c r="Z336" s="386" t="e">
        <f>IF('Non-Salary'!#REF!="","",#REF!&amp;" - "&amp;'Non-Salary'!#REF!)</f>
        <v>#REF!</v>
      </c>
      <c r="AA336" s="386" t="e">
        <f>IF('Non-Salary'!#REF!="","",#REF!&amp;" - "&amp;'Non-Salary'!#REF!)</f>
        <v>#REF!</v>
      </c>
      <c r="AB336" s="386" t="e">
        <f>IF('Non-Salary'!#REF!="","",#REF!&amp;" - "&amp;'Non-Salary'!#REF!)</f>
        <v>#REF!</v>
      </c>
      <c r="AC336" s="386" t="e">
        <f>IF('Non-Salary'!#REF!="","",#REF!&amp;" - "&amp;'Non-Salary'!#REF!)</f>
        <v>#REF!</v>
      </c>
      <c r="AD336" s="386" t="e">
        <f>IF('Non-Salary'!#REF!="","",#REF!&amp;" - "&amp;'Non-Salary'!#REF!)</f>
        <v>#REF!</v>
      </c>
      <c r="AE336" s="386" t="e">
        <f>IF('Non-Salary'!#REF!="","",#REF!&amp;" - "&amp;'Non-Salary'!#REF!)</f>
        <v>#REF!</v>
      </c>
      <c r="AF336" s="386" t="e">
        <f>IF('Non-Salary'!#REF!="","",#REF!&amp;" - "&amp;'Non-Salary'!#REF!)</f>
        <v>#REF!</v>
      </c>
      <c r="AG336" s="386" t="e">
        <f>IF('Non-Salary'!#REF!="","",#REF!&amp;" - "&amp;'Non-Salary'!#REF!)</f>
        <v>#REF!</v>
      </c>
      <c r="AH336" s="386" t="e">
        <f>IF('Non-Salary'!#REF!="","",#REF!&amp;" - "&amp;'Non-Salary'!#REF!)</f>
        <v>#REF!</v>
      </c>
      <c r="AI336" s="386" t="e">
        <f>IF('Non-Salary'!#REF!="","",#REF!&amp;" - "&amp;'Non-Salary'!#REF!)</f>
        <v>#REF!</v>
      </c>
      <c r="AJ336" s="386" t="e">
        <f>IF('Non-Salary'!#REF!="","",#REF!&amp;" - "&amp;'Non-Salary'!#REF!)</f>
        <v>#REF!</v>
      </c>
      <c r="AK336" s="386" t="e">
        <f>IF('Non-Salary'!#REF!="","",#REF!&amp;" - "&amp;'Non-Salary'!#REF!)</f>
        <v>#REF!</v>
      </c>
      <c r="AL336" s="386" t="e">
        <f>IF('Non-Salary'!#REF!="","",#REF!&amp;" - "&amp;'Non-Salary'!#REF!)</f>
        <v>#REF!</v>
      </c>
      <c r="AM336" s="386" t="e">
        <f>IF('Non-Salary'!#REF!="","",#REF!&amp;" - "&amp;'Non-Salary'!#REF!)</f>
        <v>#REF!</v>
      </c>
      <c r="AN336" s="386" t="e">
        <f>IF('Non-Salary'!#REF!="","",#REF!&amp;" - "&amp;'Non-Salary'!#REF!)</f>
        <v>#REF!</v>
      </c>
      <c r="AO336" s="386" t="e">
        <f>IF('Non-Salary'!#REF!="","",#REF!&amp;" - "&amp;'Non-Salary'!#REF!)</f>
        <v>#REF!</v>
      </c>
      <c r="AP336" s="386" t="e">
        <f>IF('Non-Salary'!#REF!="","",#REF!&amp;" - "&amp;'Non-Salary'!#REF!)</f>
        <v>#REF!</v>
      </c>
      <c r="AQ336" s="385" t="e">
        <f>IF('Non-Salary'!#REF!="","",#REF!&amp;" - "&amp;'Non-Salary'!#REF!)</f>
        <v>#REF!</v>
      </c>
      <c r="AR336" s="386" t="e">
        <f>IF('Non-Salary'!#REF!="","",#REF!&amp;" - "&amp;'Non-Salary'!#REF!)</f>
        <v>#REF!</v>
      </c>
      <c r="AS336" s="386" t="e">
        <f>IF('Non-Salary'!#REF!="","",#REF!&amp;" - "&amp;'Non-Salary'!#REF!)</f>
        <v>#REF!</v>
      </c>
      <c r="AT336" s="395" t="e">
        <f>IF('Non-Salary'!#REF!="","",#REF!&amp;" - "&amp;'Non-Salary'!#REF!)</f>
        <v>#REF!</v>
      </c>
      <c r="AU336" s="65"/>
      <c r="AV336" s="394" t="e">
        <f>IF('Non-Salary'!#REF!="","",#REF!&amp;" - "&amp;'Non-Salary'!#REF!)</f>
        <v>#REF!</v>
      </c>
      <c r="AW336" s="395" t="e">
        <f>IF('Non-Salary'!#REF!="","",#REF!&amp;" - "&amp;'Non-Salary'!#REF!)</f>
        <v>#REF!</v>
      </c>
    </row>
    <row r="337" spans="1:49">
      <c r="A337" s="228"/>
      <c r="B337" s="19" t="e">
        <f>IF(OR(I337="",I337="HS"),'Non-Salary'!#REF!,Assumptions!#REF!)</f>
        <v>#REF!</v>
      </c>
      <c r="C337" s="19" t="s">
        <v>193</v>
      </c>
      <c r="D337" s="20" t="s">
        <v>194</v>
      </c>
      <c r="E337" s="20"/>
      <c r="F337" s="20" t="s">
        <v>41</v>
      </c>
      <c r="G337" s="56" t="str">
        <f>IF(J337="","",VLOOKUP(J337,#REF!,2,FALSE))</f>
        <v/>
      </c>
      <c r="H337" s="869"/>
      <c r="I337" s="317"/>
      <c r="J337" s="159"/>
      <c r="K337" s="374"/>
      <c r="L337" s="164"/>
      <c r="M337" s="229"/>
      <c r="N337" s="9"/>
      <c r="O337" s="290"/>
      <c r="P337" s="291"/>
      <c r="Q337" s="291"/>
      <c r="R337" s="291"/>
      <c r="S337" s="291"/>
      <c r="T337" s="384" t="e">
        <f>IF('Non-Salary'!#REF!="","",#REF!&amp;" - "&amp;'Non-Salary'!#REF!)</f>
        <v>#REF!</v>
      </c>
      <c r="U337" s="385" t="e">
        <f>IF('Non-Salary'!#REF!="","",#REF!&amp;" - "&amp;'Non-Salary'!#REF!)</f>
        <v>#REF!</v>
      </c>
      <c r="V337" s="385" t="e">
        <f>IF('Non-Salary'!#REF!="","",#REF!&amp;" - "&amp;'Non-Salary'!#REF!)</f>
        <v>#REF!</v>
      </c>
      <c r="W337" s="386" t="e">
        <f>IF('Non-Salary'!#REF!="","",#REF!&amp;" - "&amp;'Non-Salary'!#REF!)</f>
        <v>#REF!</v>
      </c>
      <c r="X337" s="386" t="e">
        <f>IF('Non-Salary'!#REF!="","",#REF!&amp;" - "&amp;'Non-Salary'!#REF!)</f>
        <v>#REF!</v>
      </c>
      <c r="Y337" s="386" t="e">
        <f>IF('Non-Salary'!#REF!="","",#REF!&amp;" - "&amp;'Non-Salary'!#REF!)</f>
        <v>#REF!</v>
      </c>
      <c r="Z337" s="386" t="e">
        <f>IF('Non-Salary'!#REF!="","",#REF!&amp;" - "&amp;'Non-Salary'!#REF!)</f>
        <v>#REF!</v>
      </c>
      <c r="AA337" s="386" t="e">
        <f>IF('Non-Salary'!#REF!="","",#REF!&amp;" - "&amp;'Non-Salary'!#REF!)</f>
        <v>#REF!</v>
      </c>
      <c r="AB337" s="386" t="e">
        <f>IF('Non-Salary'!#REF!="","",#REF!&amp;" - "&amp;'Non-Salary'!#REF!)</f>
        <v>#REF!</v>
      </c>
      <c r="AC337" s="386" t="e">
        <f>IF('Non-Salary'!#REF!="","",#REF!&amp;" - "&amp;'Non-Salary'!#REF!)</f>
        <v>#REF!</v>
      </c>
      <c r="AD337" s="386" t="e">
        <f>IF('Non-Salary'!#REF!="","",#REF!&amp;" - "&amp;'Non-Salary'!#REF!)</f>
        <v>#REF!</v>
      </c>
      <c r="AE337" s="386" t="e">
        <f>IF('Non-Salary'!#REF!="","",#REF!&amp;" - "&amp;'Non-Salary'!#REF!)</f>
        <v>#REF!</v>
      </c>
      <c r="AF337" s="386" t="e">
        <f>IF('Non-Salary'!#REF!="","",#REF!&amp;" - "&amp;'Non-Salary'!#REF!)</f>
        <v>#REF!</v>
      </c>
      <c r="AG337" s="386" t="e">
        <f>IF('Non-Salary'!#REF!="","",#REF!&amp;" - "&amp;'Non-Salary'!#REF!)</f>
        <v>#REF!</v>
      </c>
      <c r="AH337" s="386" t="e">
        <f>IF('Non-Salary'!#REF!="","",#REF!&amp;" - "&amp;'Non-Salary'!#REF!)</f>
        <v>#REF!</v>
      </c>
      <c r="AI337" s="386" t="e">
        <f>IF('Non-Salary'!#REF!="","",#REF!&amp;" - "&amp;'Non-Salary'!#REF!)</f>
        <v>#REF!</v>
      </c>
      <c r="AJ337" s="386" t="e">
        <f>IF('Non-Salary'!#REF!="","",#REF!&amp;" - "&amp;'Non-Salary'!#REF!)</f>
        <v>#REF!</v>
      </c>
      <c r="AK337" s="386" t="e">
        <f>IF('Non-Salary'!#REF!="","",#REF!&amp;" - "&amp;'Non-Salary'!#REF!)</f>
        <v>#REF!</v>
      </c>
      <c r="AL337" s="386" t="e">
        <f>IF('Non-Salary'!#REF!="","",#REF!&amp;" - "&amp;'Non-Salary'!#REF!)</f>
        <v>#REF!</v>
      </c>
      <c r="AM337" s="386" t="e">
        <f>IF('Non-Salary'!#REF!="","",#REF!&amp;" - "&amp;'Non-Salary'!#REF!)</f>
        <v>#REF!</v>
      </c>
      <c r="AN337" s="386" t="e">
        <f>IF('Non-Salary'!#REF!="","",#REF!&amp;" - "&amp;'Non-Salary'!#REF!)</f>
        <v>#REF!</v>
      </c>
      <c r="AO337" s="386" t="e">
        <f>IF('Non-Salary'!#REF!="","",#REF!&amp;" - "&amp;'Non-Salary'!#REF!)</f>
        <v>#REF!</v>
      </c>
      <c r="AP337" s="386" t="e">
        <f>IF('Non-Salary'!#REF!="","",#REF!&amp;" - "&amp;'Non-Salary'!#REF!)</f>
        <v>#REF!</v>
      </c>
      <c r="AQ337" s="385" t="e">
        <f>IF('Non-Salary'!#REF!="","",#REF!&amp;" - "&amp;'Non-Salary'!#REF!)</f>
        <v>#REF!</v>
      </c>
      <c r="AR337" s="386" t="e">
        <f>IF('Non-Salary'!#REF!="","",#REF!&amp;" - "&amp;'Non-Salary'!#REF!)</f>
        <v>#REF!</v>
      </c>
      <c r="AS337" s="386" t="e">
        <f>IF('Non-Salary'!#REF!="","",#REF!&amp;" - "&amp;'Non-Salary'!#REF!)</f>
        <v>#REF!</v>
      </c>
      <c r="AT337" s="395" t="e">
        <f>IF('Non-Salary'!#REF!="","",#REF!&amp;" - "&amp;'Non-Salary'!#REF!)</f>
        <v>#REF!</v>
      </c>
      <c r="AU337" s="65"/>
      <c r="AV337" s="394" t="e">
        <f>IF('Non-Salary'!#REF!="","",#REF!&amp;" - "&amp;'Non-Salary'!#REF!)</f>
        <v>#REF!</v>
      </c>
      <c r="AW337" s="395" t="e">
        <f>IF('Non-Salary'!#REF!="","",#REF!&amp;" - "&amp;'Non-Salary'!#REF!)</f>
        <v>#REF!</v>
      </c>
    </row>
    <row r="338" spans="1:49">
      <c r="A338" s="228"/>
      <c r="B338" s="19" t="e">
        <f>IF(OR(I338="",I338="HS"),'Non-Salary'!#REF!,Assumptions!#REF!)</f>
        <v>#REF!</v>
      </c>
      <c r="C338" s="19" t="s">
        <v>193</v>
      </c>
      <c r="D338" s="20" t="s">
        <v>194</v>
      </c>
      <c r="E338" s="20"/>
      <c r="F338" s="20" t="s">
        <v>41</v>
      </c>
      <c r="G338" s="56" t="str">
        <f>IF(J338="","",VLOOKUP(J338,#REF!,2,FALSE))</f>
        <v/>
      </c>
      <c r="H338" s="869"/>
      <c r="I338" s="317"/>
      <c r="J338" s="159"/>
      <c r="K338" s="374"/>
      <c r="L338" s="164"/>
      <c r="M338" s="229"/>
      <c r="N338" s="9"/>
      <c r="O338" s="290"/>
      <c r="P338" s="291"/>
      <c r="Q338" s="291"/>
      <c r="R338" s="291"/>
      <c r="S338" s="291"/>
      <c r="T338" s="384" t="e">
        <f>IF('Non-Salary'!#REF!="","",#REF!&amp;" - "&amp;'Non-Salary'!#REF!)</f>
        <v>#REF!</v>
      </c>
      <c r="U338" s="385" t="e">
        <f>IF('Non-Salary'!#REF!="","",#REF!&amp;" - "&amp;'Non-Salary'!#REF!)</f>
        <v>#REF!</v>
      </c>
      <c r="V338" s="385" t="e">
        <f>IF('Non-Salary'!#REF!="","",#REF!&amp;" - "&amp;'Non-Salary'!#REF!)</f>
        <v>#REF!</v>
      </c>
      <c r="W338" s="386" t="e">
        <f>IF('Non-Salary'!#REF!="","",#REF!&amp;" - "&amp;'Non-Salary'!#REF!)</f>
        <v>#REF!</v>
      </c>
      <c r="X338" s="386" t="e">
        <f>IF('Non-Salary'!#REF!="","",#REF!&amp;" - "&amp;'Non-Salary'!#REF!)</f>
        <v>#REF!</v>
      </c>
      <c r="Y338" s="386" t="e">
        <f>IF('Non-Salary'!#REF!="","",#REF!&amp;" - "&amp;'Non-Salary'!#REF!)</f>
        <v>#REF!</v>
      </c>
      <c r="Z338" s="386" t="e">
        <f>IF('Non-Salary'!#REF!="","",#REF!&amp;" - "&amp;'Non-Salary'!#REF!)</f>
        <v>#REF!</v>
      </c>
      <c r="AA338" s="386" t="e">
        <f>IF('Non-Salary'!#REF!="","",#REF!&amp;" - "&amp;'Non-Salary'!#REF!)</f>
        <v>#REF!</v>
      </c>
      <c r="AB338" s="386" t="e">
        <f>IF('Non-Salary'!#REF!="","",#REF!&amp;" - "&amp;'Non-Salary'!#REF!)</f>
        <v>#REF!</v>
      </c>
      <c r="AC338" s="386" t="e">
        <f>IF('Non-Salary'!#REF!="","",#REF!&amp;" - "&amp;'Non-Salary'!#REF!)</f>
        <v>#REF!</v>
      </c>
      <c r="AD338" s="386" t="e">
        <f>IF('Non-Salary'!#REF!="","",#REF!&amp;" - "&amp;'Non-Salary'!#REF!)</f>
        <v>#REF!</v>
      </c>
      <c r="AE338" s="386" t="e">
        <f>IF('Non-Salary'!#REF!="","",#REF!&amp;" - "&amp;'Non-Salary'!#REF!)</f>
        <v>#REF!</v>
      </c>
      <c r="AF338" s="386" t="e">
        <f>IF('Non-Salary'!#REF!="","",#REF!&amp;" - "&amp;'Non-Salary'!#REF!)</f>
        <v>#REF!</v>
      </c>
      <c r="AG338" s="386" t="e">
        <f>IF('Non-Salary'!#REF!="","",#REF!&amp;" - "&amp;'Non-Salary'!#REF!)</f>
        <v>#REF!</v>
      </c>
      <c r="AH338" s="386" t="e">
        <f>IF('Non-Salary'!#REF!="","",#REF!&amp;" - "&amp;'Non-Salary'!#REF!)</f>
        <v>#REF!</v>
      </c>
      <c r="AI338" s="386" t="e">
        <f>IF('Non-Salary'!#REF!="","",#REF!&amp;" - "&amp;'Non-Salary'!#REF!)</f>
        <v>#REF!</v>
      </c>
      <c r="AJ338" s="386" t="e">
        <f>IF('Non-Salary'!#REF!="","",#REF!&amp;" - "&amp;'Non-Salary'!#REF!)</f>
        <v>#REF!</v>
      </c>
      <c r="AK338" s="386" t="e">
        <f>IF('Non-Salary'!#REF!="","",#REF!&amp;" - "&amp;'Non-Salary'!#REF!)</f>
        <v>#REF!</v>
      </c>
      <c r="AL338" s="386" t="e">
        <f>IF('Non-Salary'!#REF!="","",#REF!&amp;" - "&amp;'Non-Salary'!#REF!)</f>
        <v>#REF!</v>
      </c>
      <c r="AM338" s="386" t="e">
        <f>IF('Non-Salary'!#REF!="","",#REF!&amp;" - "&amp;'Non-Salary'!#REF!)</f>
        <v>#REF!</v>
      </c>
      <c r="AN338" s="386" t="e">
        <f>IF('Non-Salary'!#REF!="","",#REF!&amp;" - "&amp;'Non-Salary'!#REF!)</f>
        <v>#REF!</v>
      </c>
      <c r="AO338" s="386" t="e">
        <f>IF('Non-Salary'!#REF!="","",#REF!&amp;" - "&amp;'Non-Salary'!#REF!)</f>
        <v>#REF!</v>
      </c>
      <c r="AP338" s="386" t="e">
        <f>IF('Non-Salary'!#REF!="","",#REF!&amp;" - "&amp;'Non-Salary'!#REF!)</f>
        <v>#REF!</v>
      </c>
      <c r="AQ338" s="385" t="e">
        <f>IF('Non-Salary'!#REF!="","",#REF!&amp;" - "&amp;'Non-Salary'!#REF!)</f>
        <v>#REF!</v>
      </c>
      <c r="AR338" s="386" t="e">
        <f>IF('Non-Salary'!#REF!="","",#REF!&amp;" - "&amp;'Non-Salary'!#REF!)</f>
        <v>#REF!</v>
      </c>
      <c r="AS338" s="386" t="e">
        <f>IF('Non-Salary'!#REF!="","",#REF!&amp;" - "&amp;'Non-Salary'!#REF!)</f>
        <v>#REF!</v>
      </c>
      <c r="AT338" s="395" t="e">
        <f>IF('Non-Salary'!#REF!="","",#REF!&amp;" - "&amp;'Non-Salary'!#REF!)</f>
        <v>#REF!</v>
      </c>
      <c r="AU338" s="65"/>
      <c r="AV338" s="394" t="e">
        <f>IF('Non-Salary'!#REF!="","",#REF!&amp;" - "&amp;'Non-Salary'!#REF!)</f>
        <v>#REF!</v>
      </c>
      <c r="AW338" s="395" t="e">
        <f>IF('Non-Salary'!#REF!="","",#REF!&amp;" - "&amp;'Non-Salary'!#REF!)</f>
        <v>#REF!</v>
      </c>
    </row>
    <row r="339" spans="1:49">
      <c r="A339" s="228"/>
      <c r="B339" s="19" t="e">
        <f>IF(OR(I339="",I339="HS"),'Non-Salary'!#REF!,Assumptions!#REF!)</f>
        <v>#REF!</v>
      </c>
      <c r="C339" s="19" t="s">
        <v>193</v>
      </c>
      <c r="D339" s="20" t="s">
        <v>194</v>
      </c>
      <c r="E339" s="20"/>
      <c r="F339" s="20" t="s">
        <v>41</v>
      </c>
      <c r="G339" s="56" t="str">
        <f>IF(J339="","",VLOOKUP(J339,#REF!,2,FALSE))</f>
        <v/>
      </c>
      <c r="H339" s="869"/>
      <c r="I339" s="317"/>
      <c r="J339" s="159"/>
      <c r="K339" s="374"/>
      <c r="L339" s="164"/>
      <c r="M339" s="229"/>
      <c r="N339" s="9"/>
      <c r="O339" s="290"/>
      <c r="P339" s="291"/>
      <c r="Q339" s="291"/>
      <c r="R339" s="291"/>
      <c r="S339" s="291"/>
      <c r="T339" s="384" t="e">
        <f>IF('Non-Salary'!#REF!="","",#REF!&amp;" - "&amp;'Non-Salary'!#REF!)</f>
        <v>#REF!</v>
      </c>
      <c r="U339" s="385" t="e">
        <f>IF('Non-Salary'!#REF!="","",#REF!&amp;" - "&amp;'Non-Salary'!#REF!)</f>
        <v>#REF!</v>
      </c>
      <c r="V339" s="385" t="e">
        <f>IF('Non-Salary'!#REF!="","",#REF!&amp;" - "&amp;'Non-Salary'!#REF!)</f>
        <v>#REF!</v>
      </c>
      <c r="W339" s="386" t="e">
        <f>IF('Non-Salary'!#REF!="","",#REF!&amp;" - "&amp;'Non-Salary'!#REF!)</f>
        <v>#REF!</v>
      </c>
      <c r="X339" s="386" t="e">
        <f>IF('Non-Salary'!#REF!="","",#REF!&amp;" - "&amp;'Non-Salary'!#REF!)</f>
        <v>#REF!</v>
      </c>
      <c r="Y339" s="386" t="e">
        <f>IF('Non-Salary'!#REF!="","",#REF!&amp;" - "&amp;'Non-Salary'!#REF!)</f>
        <v>#REF!</v>
      </c>
      <c r="Z339" s="386" t="e">
        <f>IF('Non-Salary'!#REF!="","",#REF!&amp;" - "&amp;'Non-Salary'!#REF!)</f>
        <v>#REF!</v>
      </c>
      <c r="AA339" s="386" t="e">
        <f>IF('Non-Salary'!#REF!="","",#REF!&amp;" - "&amp;'Non-Salary'!#REF!)</f>
        <v>#REF!</v>
      </c>
      <c r="AB339" s="386" t="e">
        <f>IF('Non-Salary'!#REF!="","",#REF!&amp;" - "&amp;'Non-Salary'!#REF!)</f>
        <v>#REF!</v>
      </c>
      <c r="AC339" s="386" t="e">
        <f>IF('Non-Salary'!#REF!="","",#REF!&amp;" - "&amp;'Non-Salary'!#REF!)</f>
        <v>#REF!</v>
      </c>
      <c r="AD339" s="386" t="e">
        <f>IF('Non-Salary'!#REF!="","",#REF!&amp;" - "&amp;'Non-Salary'!#REF!)</f>
        <v>#REF!</v>
      </c>
      <c r="AE339" s="386" t="e">
        <f>IF('Non-Salary'!#REF!="","",#REF!&amp;" - "&amp;'Non-Salary'!#REF!)</f>
        <v>#REF!</v>
      </c>
      <c r="AF339" s="386" t="e">
        <f>IF('Non-Salary'!#REF!="","",#REF!&amp;" - "&amp;'Non-Salary'!#REF!)</f>
        <v>#REF!</v>
      </c>
      <c r="AG339" s="386" t="e">
        <f>IF('Non-Salary'!#REF!="","",#REF!&amp;" - "&amp;'Non-Salary'!#REF!)</f>
        <v>#REF!</v>
      </c>
      <c r="AH339" s="386" t="e">
        <f>IF('Non-Salary'!#REF!="","",#REF!&amp;" - "&amp;'Non-Salary'!#REF!)</f>
        <v>#REF!</v>
      </c>
      <c r="AI339" s="386" t="e">
        <f>IF('Non-Salary'!#REF!="","",#REF!&amp;" - "&amp;'Non-Salary'!#REF!)</f>
        <v>#REF!</v>
      </c>
      <c r="AJ339" s="386" t="e">
        <f>IF('Non-Salary'!#REF!="","",#REF!&amp;" - "&amp;'Non-Salary'!#REF!)</f>
        <v>#REF!</v>
      </c>
      <c r="AK339" s="386" t="e">
        <f>IF('Non-Salary'!#REF!="","",#REF!&amp;" - "&amp;'Non-Salary'!#REF!)</f>
        <v>#REF!</v>
      </c>
      <c r="AL339" s="386" t="e">
        <f>IF('Non-Salary'!#REF!="","",#REF!&amp;" - "&amp;'Non-Salary'!#REF!)</f>
        <v>#REF!</v>
      </c>
      <c r="AM339" s="386" t="e">
        <f>IF('Non-Salary'!#REF!="","",#REF!&amp;" - "&amp;'Non-Salary'!#REF!)</f>
        <v>#REF!</v>
      </c>
      <c r="AN339" s="386" t="e">
        <f>IF('Non-Salary'!#REF!="","",#REF!&amp;" - "&amp;'Non-Salary'!#REF!)</f>
        <v>#REF!</v>
      </c>
      <c r="AO339" s="386" t="e">
        <f>IF('Non-Salary'!#REF!="","",#REF!&amp;" - "&amp;'Non-Salary'!#REF!)</f>
        <v>#REF!</v>
      </c>
      <c r="AP339" s="386" t="e">
        <f>IF('Non-Salary'!#REF!="","",#REF!&amp;" - "&amp;'Non-Salary'!#REF!)</f>
        <v>#REF!</v>
      </c>
      <c r="AQ339" s="385" t="e">
        <f>IF('Non-Salary'!#REF!="","",#REF!&amp;" - "&amp;'Non-Salary'!#REF!)</f>
        <v>#REF!</v>
      </c>
      <c r="AR339" s="386" t="e">
        <f>IF('Non-Salary'!#REF!="","",#REF!&amp;" - "&amp;'Non-Salary'!#REF!)</f>
        <v>#REF!</v>
      </c>
      <c r="AS339" s="386" t="e">
        <f>IF('Non-Salary'!#REF!="","",#REF!&amp;" - "&amp;'Non-Salary'!#REF!)</f>
        <v>#REF!</v>
      </c>
      <c r="AT339" s="395" t="e">
        <f>IF('Non-Salary'!#REF!="","",#REF!&amp;" - "&amp;'Non-Salary'!#REF!)</f>
        <v>#REF!</v>
      </c>
      <c r="AU339" s="65"/>
      <c r="AV339" s="394" t="e">
        <f>IF('Non-Salary'!#REF!="","",#REF!&amp;" - "&amp;'Non-Salary'!#REF!)</f>
        <v>#REF!</v>
      </c>
      <c r="AW339" s="395" t="e">
        <f>IF('Non-Salary'!#REF!="","",#REF!&amp;" - "&amp;'Non-Salary'!#REF!)</f>
        <v>#REF!</v>
      </c>
    </row>
    <row r="340" spans="1:49">
      <c r="A340" s="228"/>
      <c r="B340" s="19" t="e">
        <f>IF(OR(I340="",I340="HS"),'Non-Salary'!#REF!,Assumptions!#REF!)</f>
        <v>#REF!</v>
      </c>
      <c r="C340" s="19" t="s">
        <v>193</v>
      </c>
      <c r="D340" s="20" t="s">
        <v>194</v>
      </c>
      <c r="E340" s="20"/>
      <c r="F340" s="20" t="s">
        <v>41</v>
      </c>
      <c r="G340" s="56" t="str">
        <f>IF(J340="","",VLOOKUP(J340,#REF!,2,FALSE))</f>
        <v/>
      </c>
      <c r="H340" s="869"/>
      <c r="I340" s="317"/>
      <c r="J340" s="159"/>
      <c r="K340" s="374"/>
      <c r="L340" s="164"/>
      <c r="M340" s="229"/>
      <c r="N340" s="9"/>
      <c r="O340" s="290"/>
      <c r="P340" s="291"/>
      <c r="Q340" s="291"/>
      <c r="R340" s="291"/>
      <c r="S340" s="291"/>
      <c r="T340" s="384" t="e">
        <f>IF('Non-Salary'!#REF!="","",#REF!&amp;" - "&amp;'Non-Salary'!#REF!)</f>
        <v>#REF!</v>
      </c>
      <c r="U340" s="385" t="e">
        <f>IF('Non-Salary'!#REF!="","",#REF!&amp;" - "&amp;'Non-Salary'!#REF!)</f>
        <v>#REF!</v>
      </c>
      <c r="V340" s="385" t="e">
        <f>IF('Non-Salary'!#REF!="","",#REF!&amp;" - "&amp;'Non-Salary'!#REF!)</f>
        <v>#REF!</v>
      </c>
      <c r="W340" s="386" t="e">
        <f>IF('Non-Salary'!#REF!="","",#REF!&amp;" - "&amp;'Non-Salary'!#REF!)</f>
        <v>#REF!</v>
      </c>
      <c r="X340" s="386" t="e">
        <f>IF('Non-Salary'!#REF!="","",#REF!&amp;" - "&amp;'Non-Salary'!#REF!)</f>
        <v>#REF!</v>
      </c>
      <c r="Y340" s="386" t="e">
        <f>IF('Non-Salary'!#REF!="","",#REF!&amp;" - "&amp;'Non-Salary'!#REF!)</f>
        <v>#REF!</v>
      </c>
      <c r="Z340" s="386" t="e">
        <f>IF('Non-Salary'!#REF!="","",#REF!&amp;" - "&amp;'Non-Salary'!#REF!)</f>
        <v>#REF!</v>
      </c>
      <c r="AA340" s="386" t="e">
        <f>IF('Non-Salary'!#REF!="","",#REF!&amp;" - "&amp;'Non-Salary'!#REF!)</f>
        <v>#REF!</v>
      </c>
      <c r="AB340" s="386" t="e">
        <f>IF('Non-Salary'!#REF!="","",#REF!&amp;" - "&amp;'Non-Salary'!#REF!)</f>
        <v>#REF!</v>
      </c>
      <c r="AC340" s="386" t="e">
        <f>IF('Non-Salary'!#REF!="","",#REF!&amp;" - "&amp;'Non-Salary'!#REF!)</f>
        <v>#REF!</v>
      </c>
      <c r="AD340" s="386" t="e">
        <f>IF('Non-Salary'!#REF!="","",#REF!&amp;" - "&amp;'Non-Salary'!#REF!)</f>
        <v>#REF!</v>
      </c>
      <c r="AE340" s="386" t="e">
        <f>IF('Non-Salary'!#REF!="","",#REF!&amp;" - "&amp;'Non-Salary'!#REF!)</f>
        <v>#REF!</v>
      </c>
      <c r="AF340" s="386" t="e">
        <f>IF('Non-Salary'!#REF!="","",#REF!&amp;" - "&amp;'Non-Salary'!#REF!)</f>
        <v>#REF!</v>
      </c>
      <c r="AG340" s="386" t="e">
        <f>IF('Non-Salary'!#REF!="","",#REF!&amp;" - "&amp;'Non-Salary'!#REF!)</f>
        <v>#REF!</v>
      </c>
      <c r="AH340" s="386" t="e">
        <f>IF('Non-Salary'!#REF!="","",#REF!&amp;" - "&amp;'Non-Salary'!#REF!)</f>
        <v>#REF!</v>
      </c>
      <c r="AI340" s="386" t="e">
        <f>IF('Non-Salary'!#REF!="","",#REF!&amp;" - "&amp;'Non-Salary'!#REF!)</f>
        <v>#REF!</v>
      </c>
      <c r="AJ340" s="386" t="e">
        <f>IF('Non-Salary'!#REF!="","",#REF!&amp;" - "&amp;'Non-Salary'!#REF!)</f>
        <v>#REF!</v>
      </c>
      <c r="AK340" s="386" t="e">
        <f>IF('Non-Salary'!#REF!="","",#REF!&amp;" - "&amp;'Non-Salary'!#REF!)</f>
        <v>#REF!</v>
      </c>
      <c r="AL340" s="386" t="e">
        <f>IF('Non-Salary'!#REF!="","",#REF!&amp;" - "&amp;'Non-Salary'!#REF!)</f>
        <v>#REF!</v>
      </c>
      <c r="AM340" s="386" t="e">
        <f>IF('Non-Salary'!#REF!="","",#REF!&amp;" - "&amp;'Non-Salary'!#REF!)</f>
        <v>#REF!</v>
      </c>
      <c r="AN340" s="386" t="e">
        <f>IF('Non-Salary'!#REF!="","",#REF!&amp;" - "&amp;'Non-Salary'!#REF!)</f>
        <v>#REF!</v>
      </c>
      <c r="AO340" s="386" t="e">
        <f>IF('Non-Salary'!#REF!="","",#REF!&amp;" - "&amp;'Non-Salary'!#REF!)</f>
        <v>#REF!</v>
      </c>
      <c r="AP340" s="386" t="e">
        <f>IF('Non-Salary'!#REF!="","",#REF!&amp;" - "&amp;'Non-Salary'!#REF!)</f>
        <v>#REF!</v>
      </c>
      <c r="AQ340" s="385" t="e">
        <f>IF('Non-Salary'!#REF!="","",#REF!&amp;" - "&amp;'Non-Salary'!#REF!)</f>
        <v>#REF!</v>
      </c>
      <c r="AR340" s="386" t="e">
        <f>IF('Non-Salary'!#REF!="","",#REF!&amp;" - "&amp;'Non-Salary'!#REF!)</f>
        <v>#REF!</v>
      </c>
      <c r="AS340" s="386" t="e">
        <f>IF('Non-Salary'!#REF!="","",#REF!&amp;" - "&amp;'Non-Salary'!#REF!)</f>
        <v>#REF!</v>
      </c>
      <c r="AT340" s="395" t="e">
        <f>IF('Non-Salary'!#REF!="","",#REF!&amp;" - "&amp;'Non-Salary'!#REF!)</f>
        <v>#REF!</v>
      </c>
      <c r="AU340" s="65"/>
      <c r="AV340" s="394" t="e">
        <f>IF('Non-Salary'!#REF!="","",#REF!&amp;" - "&amp;'Non-Salary'!#REF!)</f>
        <v>#REF!</v>
      </c>
      <c r="AW340" s="395" t="e">
        <f>IF('Non-Salary'!#REF!="","",#REF!&amp;" - "&amp;'Non-Salary'!#REF!)</f>
        <v>#REF!</v>
      </c>
    </row>
    <row r="341" spans="1:49" ht="13.5" thickBot="1">
      <c r="A341" s="263"/>
      <c r="B341" s="48" t="e">
        <f>IF(OR(I341="",I341="HS"),'Non-Salary'!#REF!,Assumptions!#REF!)</f>
        <v>#REF!</v>
      </c>
      <c r="C341" s="48" t="s">
        <v>193</v>
      </c>
      <c r="D341" s="49" t="s">
        <v>194</v>
      </c>
      <c r="E341" s="49"/>
      <c r="F341" s="49" t="s">
        <v>41</v>
      </c>
      <c r="G341" s="58" t="str">
        <f>IF(J341="","",VLOOKUP(J341,#REF!,2,FALSE))</f>
        <v/>
      </c>
      <c r="H341" s="869"/>
      <c r="I341" s="322"/>
      <c r="J341" s="159"/>
      <c r="K341" s="151"/>
      <c r="L341" s="164"/>
      <c r="M341" s="275"/>
      <c r="N341" s="9"/>
      <c r="O341" s="290"/>
      <c r="P341" s="291"/>
      <c r="Q341" s="291"/>
      <c r="R341" s="291"/>
      <c r="S341" s="291"/>
      <c r="T341" s="388" t="e">
        <f>IF('Non-Salary'!#REF!="","",#REF!&amp;" - "&amp;'Non-Salary'!#REF!)</f>
        <v>#REF!</v>
      </c>
      <c r="U341" s="389" t="e">
        <f>IF('Non-Salary'!#REF!="","",#REF!&amp;" - "&amp;'Non-Salary'!#REF!)</f>
        <v>#REF!</v>
      </c>
      <c r="V341" s="389" t="e">
        <f>IF('Non-Salary'!#REF!="","",#REF!&amp;" - "&amp;'Non-Salary'!#REF!)</f>
        <v>#REF!</v>
      </c>
      <c r="W341" s="390" t="e">
        <f>IF('Non-Salary'!#REF!="","",#REF!&amp;" - "&amp;'Non-Salary'!#REF!)</f>
        <v>#REF!</v>
      </c>
      <c r="X341" s="390" t="e">
        <f>IF('Non-Salary'!#REF!="","",#REF!&amp;" - "&amp;'Non-Salary'!#REF!)</f>
        <v>#REF!</v>
      </c>
      <c r="Y341" s="390" t="e">
        <f>IF('Non-Salary'!#REF!="","",#REF!&amp;" - "&amp;'Non-Salary'!#REF!)</f>
        <v>#REF!</v>
      </c>
      <c r="Z341" s="390" t="e">
        <f>IF('Non-Salary'!#REF!="","",#REF!&amp;" - "&amp;'Non-Salary'!#REF!)</f>
        <v>#REF!</v>
      </c>
      <c r="AA341" s="390" t="e">
        <f>IF('Non-Salary'!#REF!="","",#REF!&amp;" - "&amp;'Non-Salary'!#REF!)</f>
        <v>#REF!</v>
      </c>
      <c r="AB341" s="390" t="e">
        <f>IF('Non-Salary'!#REF!="","",#REF!&amp;" - "&amp;'Non-Salary'!#REF!)</f>
        <v>#REF!</v>
      </c>
      <c r="AC341" s="390" t="e">
        <f>IF('Non-Salary'!#REF!="","",#REF!&amp;" - "&amp;'Non-Salary'!#REF!)</f>
        <v>#REF!</v>
      </c>
      <c r="AD341" s="390" t="e">
        <f>IF('Non-Salary'!#REF!="","",#REF!&amp;" - "&amp;'Non-Salary'!#REF!)</f>
        <v>#REF!</v>
      </c>
      <c r="AE341" s="390" t="e">
        <f>IF('Non-Salary'!#REF!="","",#REF!&amp;" - "&amp;'Non-Salary'!#REF!)</f>
        <v>#REF!</v>
      </c>
      <c r="AF341" s="390" t="e">
        <f>IF('Non-Salary'!#REF!="","",#REF!&amp;" - "&amp;'Non-Salary'!#REF!)</f>
        <v>#REF!</v>
      </c>
      <c r="AG341" s="390" t="e">
        <f>IF('Non-Salary'!#REF!="","",#REF!&amp;" - "&amp;'Non-Salary'!#REF!)</f>
        <v>#REF!</v>
      </c>
      <c r="AH341" s="390" t="e">
        <f>IF('Non-Salary'!#REF!="","",#REF!&amp;" - "&amp;'Non-Salary'!#REF!)</f>
        <v>#REF!</v>
      </c>
      <c r="AI341" s="390" t="e">
        <f>IF('Non-Salary'!#REF!="","",#REF!&amp;" - "&amp;'Non-Salary'!#REF!)</f>
        <v>#REF!</v>
      </c>
      <c r="AJ341" s="390" t="e">
        <f>IF('Non-Salary'!#REF!="","",#REF!&amp;" - "&amp;'Non-Salary'!#REF!)</f>
        <v>#REF!</v>
      </c>
      <c r="AK341" s="390" t="e">
        <f>IF('Non-Salary'!#REF!="","",#REF!&amp;" - "&amp;'Non-Salary'!#REF!)</f>
        <v>#REF!</v>
      </c>
      <c r="AL341" s="390" t="e">
        <f>IF('Non-Salary'!#REF!="","",#REF!&amp;" - "&amp;'Non-Salary'!#REF!)</f>
        <v>#REF!</v>
      </c>
      <c r="AM341" s="390" t="e">
        <f>IF('Non-Salary'!#REF!="","",#REF!&amp;" - "&amp;'Non-Salary'!#REF!)</f>
        <v>#REF!</v>
      </c>
      <c r="AN341" s="390" t="e">
        <f>IF('Non-Salary'!#REF!="","",#REF!&amp;" - "&amp;'Non-Salary'!#REF!)</f>
        <v>#REF!</v>
      </c>
      <c r="AO341" s="390" t="e">
        <f>IF('Non-Salary'!#REF!="","",#REF!&amp;" - "&amp;'Non-Salary'!#REF!)</f>
        <v>#REF!</v>
      </c>
      <c r="AP341" s="390" t="e">
        <f>IF('Non-Salary'!#REF!="","",#REF!&amp;" - "&amp;'Non-Salary'!#REF!)</f>
        <v>#REF!</v>
      </c>
      <c r="AQ341" s="389" t="e">
        <f>IF('Non-Salary'!#REF!="","",#REF!&amp;" - "&amp;'Non-Salary'!#REF!)</f>
        <v>#REF!</v>
      </c>
      <c r="AR341" s="390" t="e">
        <f>IF('Non-Salary'!#REF!="","",#REF!&amp;" - "&amp;'Non-Salary'!#REF!)</f>
        <v>#REF!</v>
      </c>
      <c r="AS341" s="390" t="e">
        <f>IF('Non-Salary'!#REF!="","",#REF!&amp;" - "&amp;'Non-Salary'!#REF!)</f>
        <v>#REF!</v>
      </c>
      <c r="AT341" s="397" t="e">
        <f>IF('Non-Salary'!#REF!="","",#REF!&amp;" - "&amp;'Non-Salary'!#REF!)</f>
        <v>#REF!</v>
      </c>
      <c r="AU341" s="65"/>
      <c r="AV341" s="396" t="e">
        <f>IF('Non-Salary'!#REF!="","",#REF!&amp;" - "&amp;'Non-Salary'!#REF!)</f>
        <v>#REF!</v>
      </c>
      <c r="AW341" s="397" t="e">
        <f>IF('Non-Salary'!#REF!="","",#REF!&amp;" - "&amp;'Non-Salary'!#REF!)</f>
        <v>#REF!</v>
      </c>
    </row>
    <row r="342" spans="1:49" ht="13.5" thickBot="1">
      <c r="A342" s="27"/>
      <c r="B342" s="27"/>
      <c r="C342" s="27" t="s">
        <v>151</v>
      </c>
      <c r="D342" s="35" t="s">
        <v>151</v>
      </c>
      <c r="E342" s="35" t="s">
        <v>151</v>
      </c>
      <c r="F342" s="35" t="s">
        <v>151</v>
      </c>
      <c r="G342" s="27" t="s">
        <v>151</v>
      </c>
      <c r="H342" s="870"/>
      <c r="I342" s="152"/>
      <c r="J342" s="73" t="s">
        <v>251</v>
      </c>
      <c r="K342" s="75"/>
      <c r="L342" s="164"/>
      <c r="M342" s="276"/>
      <c r="N342" s="9"/>
      <c r="O342" s="78">
        <f t="shared" ref="O342:AW342" si="13">SUM(O303:O341)</f>
        <v>0</v>
      </c>
      <c r="P342" s="105">
        <f t="shared" si="13"/>
        <v>0</v>
      </c>
      <c r="Q342" s="105">
        <f t="shared" si="13"/>
        <v>0</v>
      </c>
      <c r="R342" s="105">
        <f t="shared" si="13"/>
        <v>0</v>
      </c>
      <c r="S342" s="106">
        <f t="shared" si="13"/>
        <v>0</v>
      </c>
      <c r="T342" s="283" t="e">
        <f t="shared" si="13"/>
        <v>#REF!</v>
      </c>
      <c r="U342" s="283" t="e">
        <f t="shared" si="13"/>
        <v>#REF!</v>
      </c>
      <c r="V342" s="283" t="e">
        <f t="shared" si="13"/>
        <v>#REF!</v>
      </c>
      <c r="W342" s="283" t="e">
        <f t="shared" si="13"/>
        <v>#REF!</v>
      </c>
      <c r="X342" s="283" t="e">
        <f t="shared" si="13"/>
        <v>#REF!</v>
      </c>
      <c r="Y342" s="283" t="e">
        <f t="shared" si="13"/>
        <v>#REF!</v>
      </c>
      <c r="Z342" s="283" t="e">
        <f t="shared" si="13"/>
        <v>#REF!</v>
      </c>
      <c r="AA342" s="283" t="e">
        <f t="shared" si="13"/>
        <v>#REF!</v>
      </c>
      <c r="AB342" s="283" t="e">
        <f t="shared" si="13"/>
        <v>#REF!</v>
      </c>
      <c r="AC342" s="283" t="e">
        <f t="shared" si="13"/>
        <v>#REF!</v>
      </c>
      <c r="AD342" s="283" t="e">
        <f t="shared" si="13"/>
        <v>#REF!</v>
      </c>
      <c r="AE342" s="283" t="e">
        <f t="shared" si="13"/>
        <v>#REF!</v>
      </c>
      <c r="AF342" s="283" t="e">
        <f t="shared" si="13"/>
        <v>#REF!</v>
      </c>
      <c r="AG342" s="283" t="e">
        <f t="shared" si="13"/>
        <v>#REF!</v>
      </c>
      <c r="AH342" s="283" t="e">
        <f t="shared" si="13"/>
        <v>#REF!</v>
      </c>
      <c r="AI342" s="283" t="e">
        <f t="shared" si="13"/>
        <v>#REF!</v>
      </c>
      <c r="AJ342" s="283" t="e">
        <f t="shared" si="13"/>
        <v>#REF!</v>
      </c>
      <c r="AK342" s="283" t="e">
        <f t="shared" si="13"/>
        <v>#REF!</v>
      </c>
      <c r="AL342" s="283" t="e">
        <f t="shared" si="13"/>
        <v>#REF!</v>
      </c>
      <c r="AM342" s="283" t="e">
        <f t="shared" si="13"/>
        <v>#REF!</v>
      </c>
      <c r="AN342" s="283" t="e">
        <f t="shared" si="13"/>
        <v>#REF!</v>
      </c>
      <c r="AO342" s="283" t="e">
        <f t="shared" si="13"/>
        <v>#REF!</v>
      </c>
      <c r="AP342" s="283" t="e">
        <f t="shared" si="13"/>
        <v>#REF!</v>
      </c>
      <c r="AQ342" s="283" t="e">
        <f t="shared" si="13"/>
        <v>#REF!</v>
      </c>
      <c r="AR342" s="332" t="e">
        <f t="shared" si="13"/>
        <v>#REF!</v>
      </c>
      <c r="AS342" s="332" t="e">
        <f t="shared" si="13"/>
        <v>#REF!</v>
      </c>
      <c r="AT342" s="284" t="e">
        <f t="shared" si="13"/>
        <v>#REF!</v>
      </c>
      <c r="AU342" s="66"/>
      <c r="AV342" s="282" t="e">
        <f t="shared" si="13"/>
        <v>#REF!</v>
      </c>
      <c r="AW342" s="284" t="e">
        <f t="shared" si="13"/>
        <v>#REF!</v>
      </c>
    </row>
    <row r="343" spans="1:49" ht="13.5" outlineLevel="1" thickBot="1">
      <c r="A343" s="27"/>
      <c r="B343" s="27"/>
      <c r="C343" s="27"/>
      <c r="D343" s="35"/>
      <c r="E343" s="35"/>
      <c r="F343" s="35"/>
      <c r="G343" s="27"/>
      <c r="H343" s="9"/>
      <c r="I343" s="9"/>
      <c r="J343" s="147"/>
      <c r="K343" s="147"/>
      <c r="L343" s="278"/>
      <c r="M343" s="206"/>
      <c r="N343" s="9"/>
      <c r="O343" s="207"/>
      <c r="P343" s="207"/>
      <c r="Q343" s="207"/>
      <c r="R343" s="207"/>
      <c r="S343" s="207"/>
      <c r="T343" s="207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330"/>
      <c r="AW343" s="66"/>
    </row>
    <row r="344" spans="1:49" outlineLevel="1">
      <c r="A344" s="219" t="str">
        <f>LEFT(J344,2)</f>
        <v>10</v>
      </c>
      <c r="B344" s="50" t="e">
        <f>IF(OR(I344="",I344="HS"),'Non-Salary'!#REF!,Assumptions!#REF!)</f>
        <v>#REF!</v>
      </c>
      <c r="C344" s="50" t="str">
        <f>MID(J344,6,2)</f>
        <v>11</v>
      </c>
      <c r="D344" s="51" t="str">
        <f>MID(J344,8,4)</f>
        <v>0010</v>
      </c>
      <c r="E344" s="51" t="str">
        <f>MID(J344,12,4)</f>
        <v>3145</v>
      </c>
      <c r="F344" s="51" t="str">
        <f>MID(J344,16,1)</f>
        <v>2</v>
      </c>
      <c r="G344" s="55" t="str">
        <f>RIGHT(J344,4)</f>
        <v>0110</v>
      </c>
      <c r="H344" s="9"/>
      <c r="I344" s="326"/>
      <c r="J344" s="333" t="s">
        <v>1534</v>
      </c>
      <c r="K344" s="327"/>
      <c r="L344" s="164"/>
      <c r="M344" s="220"/>
      <c r="N344" s="9"/>
      <c r="O344" s="288"/>
      <c r="P344" s="289"/>
      <c r="Q344" s="289"/>
      <c r="R344" s="289"/>
      <c r="S344" s="289"/>
      <c r="T344" s="380" t="e">
        <f>IF('Non-Salary'!D25="","",#REF!&amp;" - "&amp;'Non-Salary'!D25)</f>
        <v>#REF!</v>
      </c>
      <c r="U344" s="380" t="e">
        <f>IF('Non-Salary'!#REF!="","",#REF!&amp;" - "&amp;'Non-Salary'!#REF!)</f>
        <v>#REF!</v>
      </c>
      <c r="V344" s="380" t="e">
        <f>IF('Non-Salary'!#REF!="","",#REF!&amp;" - "&amp;'Non-Salary'!#REF!)</f>
        <v>#REF!</v>
      </c>
      <c r="W344" s="380" t="e">
        <f>IF('Non-Salary'!#REF!="","",#REF!&amp;" - "&amp;'Non-Salary'!#REF!)</f>
        <v>#REF!</v>
      </c>
      <c r="X344" s="380" t="e">
        <f>IF('Non-Salary'!#REF!="","",#REF!&amp;" - "&amp;'Non-Salary'!#REF!)</f>
        <v>#REF!</v>
      </c>
      <c r="Y344" s="380" t="e">
        <f>IF('Non-Salary'!#REF!="","",#REF!&amp;" - "&amp;'Non-Salary'!#REF!)</f>
        <v>#REF!</v>
      </c>
      <c r="Z344" s="380" t="e">
        <f>IF('Non-Salary'!#REF!="","",#REF!&amp;" - "&amp;'Non-Salary'!#REF!)</f>
        <v>#REF!</v>
      </c>
      <c r="AA344" s="380" t="e">
        <f>IF('Non-Salary'!#REF!="","",#REF!&amp;" - "&amp;'Non-Salary'!#REF!)</f>
        <v>#REF!</v>
      </c>
      <c r="AB344" s="380" t="e">
        <f>IF('Non-Salary'!#REF!="","",#REF!&amp;" - "&amp;'Non-Salary'!#REF!)</f>
        <v>#REF!</v>
      </c>
      <c r="AC344" s="380" t="e">
        <f>IF('Non-Salary'!#REF!="","",#REF!&amp;" - "&amp;'Non-Salary'!#REF!)</f>
        <v>#REF!</v>
      </c>
      <c r="AD344" s="380" t="e">
        <f>IF('Non-Salary'!#REF!="","",#REF!&amp;" - "&amp;'Non-Salary'!#REF!)</f>
        <v>#REF!</v>
      </c>
      <c r="AE344" s="380" t="e">
        <f>IF('Non-Salary'!#REF!="","",#REF!&amp;" - "&amp;'Non-Salary'!#REF!)</f>
        <v>#REF!</v>
      </c>
      <c r="AF344" s="380" t="e">
        <f>IF('Non-Salary'!#REF!="","",#REF!&amp;" - "&amp;'Non-Salary'!#REF!)</f>
        <v>#REF!</v>
      </c>
      <c r="AG344" s="380" t="e">
        <f>IF('Non-Salary'!#REF!="","",#REF!&amp;" - "&amp;'Non-Salary'!#REF!)</f>
        <v>#REF!</v>
      </c>
      <c r="AH344" s="380" t="e">
        <f>IF('Non-Salary'!#REF!="","",#REF!&amp;" - "&amp;'Non-Salary'!#REF!)</f>
        <v>#REF!</v>
      </c>
      <c r="AI344" s="380" t="e">
        <f>IF('Non-Salary'!#REF!="","",#REF!&amp;" - "&amp;'Non-Salary'!#REF!)</f>
        <v>#REF!</v>
      </c>
      <c r="AJ344" s="380" t="e">
        <f>IF('Non-Salary'!#REF!="","",#REF!&amp;" - "&amp;'Non-Salary'!#REF!)</f>
        <v>#REF!</v>
      </c>
      <c r="AK344" s="380" t="e">
        <f>IF('Non-Salary'!#REF!="","",#REF!&amp;" - "&amp;'Non-Salary'!#REF!)</f>
        <v>#REF!</v>
      </c>
      <c r="AL344" s="380" t="e">
        <f>IF('Non-Salary'!E25="","",#REF!&amp;" - "&amp;'Non-Salary'!E25)</f>
        <v>#REF!</v>
      </c>
      <c r="AM344" s="380" t="e">
        <f>IF('Non-Salary'!#REF!="","",#REF!&amp;" - "&amp;'Non-Salary'!#REF!)</f>
        <v>#REF!</v>
      </c>
      <c r="AN344" s="380" t="e">
        <f>IF('Non-Salary'!#REF!="","",#REF!&amp;" - "&amp;'Non-Salary'!#REF!)</f>
        <v>#REF!</v>
      </c>
      <c r="AO344" s="380" t="e">
        <f>IF('Non-Salary'!#REF!="","",#REF!&amp;" - "&amp;'Non-Salary'!#REF!)</f>
        <v>#REF!</v>
      </c>
      <c r="AP344" s="380" t="e">
        <f>IF('Non-Salary'!#REF!="","",#REF!&amp;" - "&amp;'Non-Salary'!#REF!)</f>
        <v>#REF!</v>
      </c>
      <c r="AQ344" s="380" t="e">
        <f>IF('Non-Salary'!F25="","",#REF!&amp;" - "&amp;'Non-Salary'!F25)</f>
        <v>#REF!</v>
      </c>
      <c r="AR344" s="380" t="e">
        <f>IF('Non-Salary'!#REF!="","",#REF!&amp;" - "&amp;'Non-Salary'!#REF!)</f>
        <v>#REF!</v>
      </c>
      <c r="AS344" s="380" t="e">
        <f>IF('Non-Salary'!#REF!="","",#REF!&amp;" - "&amp;'Non-Salary'!#REF!)</f>
        <v>#REF!</v>
      </c>
      <c r="AT344" s="380" t="e">
        <f>IF('Non-Salary'!#REF!="","",#REF!&amp;" - "&amp;'Non-Salary'!#REF!)</f>
        <v>#REF!</v>
      </c>
      <c r="AU344" s="43"/>
      <c r="AV344" s="380" t="e">
        <f>IF('Non-Salary'!#REF!="","",#REF!&amp;" - "&amp;'Non-Salary'!#REF!)</f>
        <v>#REF!</v>
      </c>
      <c r="AW344" s="403" t="e">
        <f>IF('Non-Salary'!G25="","",#REF!&amp;" - "&amp;'Non-Salary'!G25)</f>
        <v>#REF!</v>
      </c>
    </row>
    <row r="345" spans="1:49" outlineLevel="1">
      <c r="A345" s="228" t="str">
        <f t="shared" ref="A345:A361" si="14">LEFT(J345,2)</f>
        <v/>
      </c>
      <c r="B345" s="19" t="e">
        <f>IF(OR(I345="",I345="HS"),'Non-Salary'!#REF!,Assumptions!#REF!)</f>
        <v>#REF!</v>
      </c>
      <c r="C345" s="19" t="str">
        <f t="shared" ref="C345:C361" si="15">MID(J345,6,2)</f>
        <v/>
      </c>
      <c r="D345" s="20" t="str">
        <f t="shared" ref="D345:D361" si="16">MID(J345,8,4)</f>
        <v/>
      </c>
      <c r="E345" s="20" t="str">
        <f t="shared" ref="E345:E361" si="17">MID(J345,12,4)</f>
        <v/>
      </c>
      <c r="F345" s="20" t="str">
        <f t="shared" ref="F345:F361" si="18">MID(J345,16,1)</f>
        <v/>
      </c>
      <c r="G345" s="56" t="str">
        <f t="shared" ref="G345:G361" si="19">RIGHT(J345,4)</f>
        <v/>
      </c>
      <c r="H345" s="9"/>
      <c r="I345" s="326"/>
      <c r="J345" s="324"/>
      <c r="K345" s="325"/>
      <c r="L345" s="164"/>
      <c r="M345" s="229"/>
      <c r="N345" s="9"/>
      <c r="O345" s="290"/>
      <c r="P345" s="291"/>
      <c r="Q345" s="291"/>
      <c r="R345" s="291"/>
      <c r="S345" s="291"/>
      <c r="T345" s="384" t="e">
        <f>IF('Non-Salary'!D26="","",#REF!&amp;" - "&amp;'Non-Salary'!D26)</f>
        <v>#REF!</v>
      </c>
      <c r="U345" s="385" t="e">
        <f>IF('Non-Salary'!#REF!="","",#REF!&amp;" - "&amp;'Non-Salary'!#REF!)</f>
        <v>#REF!</v>
      </c>
      <c r="V345" s="385" t="e">
        <f>IF('Non-Salary'!#REF!="","",#REF!&amp;" - "&amp;'Non-Salary'!#REF!)</f>
        <v>#REF!</v>
      </c>
      <c r="W345" s="385" t="e">
        <f>IF('Non-Salary'!#REF!="","",#REF!&amp;" - "&amp;'Non-Salary'!#REF!)</f>
        <v>#REF!</v>
      </c>
      <c r="X345" s="385" t="e">
        <f>IF('Non-Salary'!#REF!="","",#REF!&amp;" - "&amp;'Non-Salary'!#REF!)</f>
        <v>#REF!</v>
      </c>
      <c r="Y345" s="385" t="e">
        <f>IF('Non-Salary'!#REF!="","",#REF!&amp;" - "&amp;'Non-Salary'!#REF!)</f>
        <v>#REF!</v>
      </c>
      <c r="Z345" s="385" t="e">
        <f>IF('Non-Salary'!#REF!="","",#REF!&amp;" - "&amp;'Non-Salary'!#REF!)</f>
        <v>#REF!</v>
      </c>
      <c r="AA345" s="385" t="e">
        <f>IF('Non-Salary'!#REF!="","",#REF!&amp;" - "&amp;'Non-Salary'!#REF!)</f>
        <v>#REF!</v>
      </c>
      <c r="AB345" s="385" t="e">
        <f>IF('Non-Salary'!#REF!="","",#REF!&amp;" - "&amp;'Non-Salary'!#REF!)</f>
        <v>#REF!</v>
      </c>
      <c r="AC345" s="385" t="e">
        <f>IF('Non-Salary'!#REF!="","",#REF!&amp;" - "&amp;'Non-Salary'!#REF!)</f>
        <v>#REF!</v>
      </c>
      <c r="AD345" s="385" t="e">
        <f>IF('Non-Salary'!#REF!="","",#REF!&amp;" - "&amp;'Non-Salary'!#REF!)</f>
        <v>#REF!</v>
      </c>
      <c r="AE345" s="385" t="e">
        <f>IF('Non-Salary'!#REF!="","",#REF!&amp;" - "&amp;'Non-Salary'!#REF!)</f>
        <v>#REF!</v>
      </c>
      <c r="AF345" s="385" t="e">
        <f>IF('Non-Salary'!#REF!="","",#REF!&amp;" - "&amp;'Non-Salary'!#REF!)</f>
        <v>#REF!</v>
      </c>
      <c r="AG345" s="385" t="e">
        <f>IF('Non-Salary'!#REF!="","",#REF!&amp;" - "&amp;'Non-Salary'!#REF!)</f>
        <v>#REF!</v>
      </c>
      <c r="AH345" s="385" t="e">
        <f>IF('Non-Salary'!#REF!="","",#REF!&amp;" - "&amp;'Non-Salary'!#REF!)</f>
        <v>#REF!</v>
      </c>
      <c r="AI345" s="385" t="e">
        <f>IF('Non-Salary'!#REF!="","",#REF!&amp;" - "&amp;'Non-Salary'!#REF!)</f>
        <v>#REF!</v>
      </c>
      <c r="AJ345" s="385" t="e">
        <f>IF('Non-Salary'!#REF!="","",#REF!&amp;" - "&amp;'Non-Salary'!#REF!)</f>
        <v>#REF!</v>
      </c>
      <c r="AK345" s="385" t="e">
        <f>IF('Non-Salary'!#REF!="","",#REF!&amp;" - "&amp;'Non-Salary'!#REF!)</f>
        <v>#REF!</v>
      </c>
      <c r="AL345" s="385" t="e">
        <f>IF('Non-Salary'!E26="","",#REF!&amp;" - "&amp;'Non-Salary'!E26)</f>
        <v>#REF!</v>
      </c>
      <c r="AM345" s="385" t="e">
        <f>IF('Non-Salary'!#REF!="","",#REF!&amp;" - "&amp;'Non-Salary'!#REF!)</f>
        <v>#REF!</v>
      </c>
      <c r="AN345" s="385" t="e">
        <f>IF('Non-Salary'!#REF!="","",#REF!&amp;" - "&amp;'Non-Salary'!#REF!)</f>
        <v>#REF!</v>
      </c>
      <c r="AO345" s="385" t="e">
        <f>IF('Non-Salary'!#REF!="","",#REF!&amp;" - "&amp;'Non-Salary'!#REF!)</f>
        <v>#REF!</v>
      </c>
      <c r="AP345" s="385" t="e">
        <f>IF('Non-Salary'!#REF!="","",#REF!&amp;" - "&amp;'Non-Salary'!#REF!)</f>
        <v>#REF!</v>
      </c>
      <c r="AQ345" s="385" t="e">
        <f>IF('Non-Salary'!F26="","",#REF!&amp;" - "&amp;'Non-Salary'!F26)</f>
        <v>#REF!</v>
      </c>
      <c r="AR345" s="385" t="e">
        <f>IF('Non-Salary'!#REF!="","",#REF!&amp;" - "&amp;'Non-Salary'!#REF!)</f>
        <v>#REF!</v>
      </c>
      <c r="AS345" s="385" t="e">
        <f>IF('Non-Salary'!#REF!="","",#REF!&amp;" - "&amp;'Non-Salary'!#REF!)</f>
        <v>#REF!</v>
      </c>
      <c r="AT345" s="395" t="e">
        <f>IF('Non-Salary'!#REF!="","",#REF!&amp;" - "&amp;'Non-Salary'!#REF!)</f>
        <v>#REF!</v>
      </c>
      <c r="AU345" s="43"/>
      <c r="AV345" s="404" t="e">
        <f>IF('Non-Salary'!#REF!="","",#REF!&amp;" - "&amp;'Non-Salary'!#REF!)</f>
        <v>#REF!</v>
      </c>
      <c r="AW345" s="395" t="e">
        <f>IF('Non-Salary'!G26="","",#REF!&amp;" - "&amp;'Non-Salary'!G26)</f>
        <v>#REF!</v>
      </c>
    </row>
    <row r="346" spans="1:49" outlineLevel="1">
      <c r="A346" s="228" t="str">
        <f t="shared" si="14"/>
        <v/>
      </c>
      <c r="B346" s="19" t="e">
        <f>IF(OR(I346="",I346="HS"),'Non-Salary'!#REF!,Assumptions!#REF!)</f>
        <v>#REF!</v>
      </c>
      <c r="C346" s="19" t="str">
        <f t="shared" si="15"/>
        <v/>
      </c>
      <c r="D346" s="20" t="str">
        <f t="shared" si="16"/>
        <v/>
      </c>
      <c r="E346" s="20" t="str">
        <f t="shared" si="17"/>
        <v/>
      </c>
      <c r="F346" s="20" t="str">
        <f t="shared" si="18"/>
        <v/>
      </c>
      <c r="G346" s="56" t="str">
        <f t="shared" si="19"/>
        <v/>
      </c>
      <c r="H346" s="9"/>
      <c r="I346" s="326"/>
      <c r="J346" s="324"/>
      <c r="K346" s="325"/>
      <c r="L346" s="164"/>
      <c r="M346" s="229"/>
      <c r="N346" s="9"/>
      <c r="O346" s="290"/>
      <c r="P346" s="291"/>
      <c r="Q346" s="291"/>
      <c r="R346" s="291"/>
      <c r="S346" s="291"/>
      <c r="T346" s="384" t="str">
        <f>IF('Non-Salary'!D27="","",#REF!&amp;" - "&amp;'Non-Salary'!D27)</f>
        <v/>
      </c>
      <c r="U346" s="385" t="e">
        <f>IF('Non-Salary'!#REF!="","",#REF!&amp;" - "&amp;'Non-Salary'!#REF!)</f>
        <v>#REF!</v>
      </c>
      <c r="V346" s="385" t="e">
        <f>IF('Non-Salary'!#REF!="","",#REF!&amp;" - "&amp;'Non-Salary'!#REF!)</f>
        <v>#REF!</v>
      </c>
      <c r="W346" s="385" t="e">
        <f>IF('Non-Salary'!#REF!="","",#REF!&amp;" - "&amp;'Non-Salary'!#REF!)</f>
        <v>#REF!</v>
      </c>
      <c r="X346" s="385" t="e">
        <f>IF('Non-Salary'!#REF!="","",#REF!&amp;" - "&amp;'Non-Salary'!#REF!)</f>
        <v>#REF!</v>
      </c>
      <c r="Y346" s="385" t="e">
        <f>IF('Non-Salary'!#REF!="","",#REF!&amp;" - "&amp;'Non-Salary'!#REF!)</f>
        <v>#REF!</v>
      </c>
      <c r="Z346" s="385" t="e">
        <f>IF('Non-Salary'!#REF!="","",#REF!&amp;" - "&amp;'Non-Salary'!#REF!)</f>
        <v>#REF!</v>
      </c>
      <c r="AA346" s="385" t="e">
        <f>IF('Non-Salary'!#REF!="","",#REF!&amp;" - "&amp;'Non-Salary'!#REF!)</f>
        <v>#REF!</v>
      </c>
      <c r="AB346" s="385" t="e">
        <f>IF('Non-Salary'!#REF!="","",#REF!&amp;" - "&amp;'Non-Salary'!#REF!)</f>
        <v>#REF!</v>
      </c>
      <c r="AC346" s="385" t="e">
        <f>IF('Non-Salary'!#REF!="","",#REF!&amp;" - "&amp;'Non-Salary'!#REF!)</f>
        <v>#REF!</v>
      </c>
      <c r="AD346" s="385" t="e">
        <f>IF('Non-Salary'!#REF!="","",#REF!&amp;" - "&amp;'Non-Salary'!#REF!)</f>
        <v>#REF!</v>
      </c>
      <c r="AE346" s="385" t="e">
        <f>IF('Non-Salary'!#REF!="","",#REF!&amp;" - "&amp;'Non-Salary'!#REF!)</f>
        <v>#REF!</v>
      </c>
      <c r="AF346" s="385" t="e">
        <f>IF('Non-Salary'!#REF!="","",#REF!&amp;" - "&amp;'Non-Salary'!#REF!)</f>
        <v>#REF!</v>
      </c>
      <c r="AG346" s="385" t="e">
        <f>IF('Non-Salary'!#REF!="","",#REF!&amp;" - "&amp;'Non-Salary'!#REF!)</f>
        <v>#REF!</v>
      </c>
      <c r="AH346" s="385" t="e">
        <f>IF('Non-Salary'!#REF!="","",#REF!&amp;" - "&amp;'Non-Salary'!#REF!)</f>
        <v>#REF!</v>
      </c>
      <c r="AI346" s="385" t="e">
        <f>IF('Non-Salary'!#REF!="","",#REF!&amp;" - "&amp;'Non-Salary'!#REF!)</f>
        <v>#REF!</v>
      </c>
      <c r="AJ346" s="385" t="e">
        <f>IF('Non-Salary'!#REF!="","",#REF!&amp;" - "&amp;'Non-Salary'!#REF!)</f>
        <v>#REF!</v>
      </c>
      <c r="AK346" s="385" t="e">
        <f>IF('Non-Salary'!#REF!="","",#REF!&amp;" - "&amp;'Non-Salary'!#REF!)</f>
        <v>#REF!</v>
      </c>
      <c r="AL346" s="385" t="str">
        <f>IF('Non-Salary'!E27="","",#REF!&amp;" - "&amp;'Non-Salary'!E27)</f>
        <v/>
      </c>
      <c r="AM346" s="385" t="e">
        <f>IF('Non-Salary'!#REF!="","",#REF!&amp;" - "&amp;'Non-Salary'!#REF!)</f>
        <v>#REF!</v>
      </c>
      <c r="AN346" s="385" t="e">
        <f>IF('Non-Salary'!#REF!="","",#REF!&amp;" - "&amp;'Non-Salary'!#REF!)</f>
        <v>#REF!</v>
      </c>
      <c r="AO346" s="385" t="e">
        <f>IF('Non-Salary'!#REF!="","",#REF!&amp;" - "&amp;'Non-Salary'!#REF!)</f>
        <v>#REF!</v>
      </c>
      <c r="AP346" s="385" t="e">
        <f>IF('Non-Salary'!#REF!="","",#REF!&amp;" - "&amp;'Non-Salary'!#REF!)</f>
        <v>#REF!</v>
      </c>
      <c r="AQ346" s="385" t="str">
        <f>IF('Non-Salary'!F27="","",#REF!&amp;" - "&amp;'Non-Salary'!F27)</f>
        <v/>
      </c>
      <c r="AR346" s="385" t="e">
        <f>IF('Non-Salary'!#REF!="","",#REF!&amp;" - "&amp;'Non-Salary'!#REF!)</f>
        <v>#REF!</v>
      </c>
      <c r="AS346" s="385" t="e">
        <f>IF('Non-Salary'!#REF!="","",#REF!&amp;" - "&amp;'Non-Salary'!#REF!)</f>
        <v>#REF!</v>
      </c>
      <c r="AT346" s="395" t="e">
        <f>IF('Non-Salary'!#REF!="","",#REF!&amp;" - "&amp;'Non-Salary'!#REF!)</f>
        <v>#REF!</v>
      </c>
      <c r="AU346" s="43"/>
      <c r="AV346" s="404" t="e">
        <f>IF('Non-Salary'!#REF!="","",#REF!&amp;" - "&amp;'Non-Salary'!#REF!)</f>
        <v>#REF!</v>
      </c>
      <c r="AW346" s="395" t="str">
        <f>IF('Non-Salary'!G27="","",#REF!&amp;" - "&amp;'Non-Salary'!G27)</f>
        <v/>
      </c>
    </row>
    <row r="347" spans="1:49" outlineLevel="1">
      <c r="A347" s="228" t="str">
        <f t="shared" si="14"/>
        <v/>
      </c>
      <c r="B347" s="19" t="e">
        <f>IF(OR(I347="",I347="HS"),'Non-Salary'!#REF!,Assumptions!#REF!)</f>
        <v>#REF!</v>
      </c>
      <c r="C347" s="19" t="str">
        <f t="shared" si="15"/>
        <v/>
      </c>
      <c r="D347" s="20" t="str">
        <f t="shared" si="16"/>
        <v/>
      </c>
      <c r="E347" s="20" t="str">
        <f t="shared" si="17"/>
        <v/>
      </c>
      <c r="F347" s="20" t="str">
        <f t="shared" si="18"/>
        <v/>
      </c>
      <c r="G347" s="56" t="str">
        <f t="shared" si="19"/>
        <v/>
      </c>
      <c r="H347" s="9"/>
      <c r="I347" s="326"/>
      <c r="J347" s="324"/>
      <c r="K347" s="325"/>
      <c r="L347" s="164"/>
      <c r="M347" s="229"/>
      <c r="N347" s="9"/>
      <c r="O347" s="290"/>
      <c r="P347" s="291"/>
      <c r="Q347" s="291"/>
      <c r="R347" s="291"/>
      <c r="S347" s="291"/>
      <c r="T347" s="384" t="str">
        <f>IF('Non-Salary'!D28="","",#REF!&amp;" - "&amp;'Non-Salary'!D28)</f>
        <v/>
      </c>
      <c r="U347" s="385" t="e">
        <f>IF('Non-Salary'!#REF!="","",#REF!&amp;" - "&amp;'Non-Salary'!#REF!)</f>
        <v>#REF!</v>
      </c>
      <c r="V347" s="385" t="e">
        <f>IF('Non-Salary'!#REF!="","",#REF!&amp;" - "&amp;'Non-Salary'!#REF!)</f>
        <v>#REF!</v>
      </c>
      <c r="W347" s="385" t="e">
        <f>IF('Non-Salary'!#REF!="","",#REF!&amp;" - "&amp;'Non-Salary'!#REF!)</f>
        <v>#REF!</v>
      </c>
      <c r="X347" s="385" t="e">
        <f>IF('Non-Salary'!#REF!="","",#REF!&amp;" - "&amp;'Non-Salary'!#REF!)</f>
        <v>#REF!</v>
      </c>
      <c r="Y347" s="385" t="e">
        <f>IF('Non-Salary'!#REF!="","",#REF!&amp;" - "&amp;'Non-Salary'!#REF!)</f>
        <v>#REF!</v>
      </c>
      <c r="Z347" s="385" t="e">
        <f>IF('Non-Salary'!#REF!="","",#REF!&amp;" - "&amp;'Non-Salary'!#REF!)</f>
        <v>#REF!</v>
      </c>
      <c r="AA347" s="385" t="e">
        <f>IF('Non-Salary'!#REF!="","",#REF!&amp;" - "&amp;'Non-Salary'!#REF!)</f>
        <v>#REF!</v>
      </c>
      <c r="AB347" s="385" t="e">
        <f>IF('Non-Salary'!#REF!="","",#REF!&amp;" - "&amp;'Non-Salary'!#REF!)</f>
        <v>#REF!</v>
      </c>
      <c r="AC347" s="385" t="e">
        <f>IF('Non-Salary'!#REF!="","",#REF!&amp;" - "&amp;'Non-Salary'!#REF!)</f>
        <v>#REF!</v>
      </c>
      <c r="AD347" s="385" t="e">
        <f>IF('Non-Salary'!#REF!="","",#REF!&amp;" - "&amp;'Non-Salary'!#REF!)</f>
        <v>#REF!</v>
      </c>
      <c r="AE347" s="385" t="e">
        <f>IF('Non-Salary'!#REF!="","",#REF!&amp;" - "&amp;'Non-Salary'!#REF!)</f>
        <v>#REF!</v>
      </c>
      <c r="AF347" s="385" t="e">
        <f>IF('Non-Salary'!#REF!="","",#REF!&amp;" - "&amp;'Non-Salary'!#REF!)</f>
        <v>#REF!</v>
      </c>
      <c r="AG347" s="385" t="e">
        <f>IF('Non-Salary'!#REF!="","",#REF!&amp;" - "&amp;'Non-Salary'!#REF!)</f>
        <v>#REF!</v>
      </c>
      <c r="AH347" s="385" t="e">
        <f>IF('Non-Salary'!#REF!="","",#REF!&amp;" - "&amp;'Non-Salary'!#REF!)</f>
        <v>#REF!</v>
      </c>
      <c r="AI347" s="385" t="e">
        <f>IF('Non-Salary'!#REF!="","",#REF!&amp;" - "&amp;'Non-Salary'!#REF!)</f>
        <v>#REF!</v>
      </c>
      <c r="AJ347" s="385" t="e">
        <f>IF('Non-Salary'!#REF!="","",#REF!&amp;" - "&amp;'Non-Salary'!#REF!)</f>
        <v>#REF!</v>
      </c>
      <c r="AK347" s="385" t="e">
        <f>IF('Non-Salary'!#REF!="","",#REF!&amp;" - "&amp;'Non-Salary'!#REF!)</f>
        <v>#REF!</v>
      </c>
      <c r="AL347" s="385" t="str">
        <f>IF('Non-Salary'!E28="","",#REF!&amp;" - "&amp;'Non-Salary'!E28)</f>
        <v/>
      </c>
      <c r="AM347" s="385" t="e">
        <f>IF('Non-Salary'!#REF!="","",#REF!&amp;" - "&amp;'Non-Salary'!#REF!)</f>
        <v>#REF!</v>
      </c>
      <c r="AN347" s="385" t="e">
        <f>IF('Non-Salary'!#REF!="","",#REF!&amp;" - "&amp;'Non-Salary'!#REF!)</f>
        <v>#REF!</v>
      </c>
      <c r="AO347" s="385" t="e">
        <f>IF('Non-Salary'!#REF!="","",#REF!&amp;" - "&amp;'Non-Salary'!#REF!)</f>
        <v>#REF!</v>
      </c>
      <c r="AP347" s="385" t="e">
        <f>IF('Non-Salary'!#REF!="","",#REF!&amp;" - "&amp;'Non-Salary'!#REF!)</f>
        <v>#REF!</v>
      </c>
      <c r="AQ347" s="385" t="str">
        <f>IF('Non-Salary'!F28="","",#REF!&amp;" - "&amp;'Non-Salary'!F28)</f>
        <v/>
      </c>
      <c r="AR347" s="385" t="e">
        <f>IF('Non-Salary'!#REF!="","",#REF!&amp;" - "&amp;'Non-Salary'!#REF!)</f>
        <v>#REF!</v>
      </c>
      <c r="AS347" s="385" t="e">
        <f>IF('Non-Salary'!#REF!="","",#REF!&amp;" - "&amp;'Non-Salary'!#REF!)</f>
        <v>#REF!</v>
      </c>
      <c r="AT347" s="395" t="e">
        <f>IF('Non-Salary'!#REF!="","",#REF!&amp;" - "&amp;'Non-Salary'!#REF!)</f>
        <v>#REF!</v>
      </c>
      <c r="AU347" s="43"/>
      <c r="AV347" s="404" t="e">
        <f>IF('Non-Salary'!#REF!="","",#REF!&amp;" - "&amp;'Non-Salary'!#REF!)</f>
        <v>#REF!</v>
      </c>
      <c r="AW347" s="395" t="str">
        <f>IF('Non-Salary'!G28="","",#REF!&amp;" - "&amp;'Non-Salary'!G28)</f>
        <v/>
      </c>
    </row>
    <row r="348" spans="1:49" outlineLevel="1">
      <c r="A348" s="228" t="str">
        <f t="shared" si="14"/>
        <v/>
      </c>
      <c r="B348" s="19" t="e">
        <f>IF(OR(I348="",I348="HS"),'Non-Salary'!#REF!,Assumptions!#REF!)</f>
        <v>#REF!</v>
      </c>
      <c r="C348" s="19" t="str">
        <f t="shared" si="15"/>
        <v/>
      </c>
      <c r="D348" s="20" t="str">
        <f t="shared" si="16"/>
        <v/>
      </c>
      <c r="E348" s="20" t="str">
        <f t="shared" si="17"/>
        <v/>
      </c>
      <c r="F348" s="20" t="str">
        <f t="shared" si="18"/>
        <v/>
      </c>
      <c r="G348" s="56" t="str">
        <f t="shared" si="19"/>
        <v/>
      </c>
      <c r="H348" s="9"/>
      <c r="I348" s="326"/>
      <c r="J348" s="324"/>
      <c r="K348" s="325"/>
      <c r="L348" s="164"/>
      <c r="M348" s="229"/>
      <c r="N348" s="9"/>
      <c r="O348" s="290"/>
      <c r="P348" s="291"/>
      <c r="Q348" s="291"/>
      <c r="R348" s="291"/>
      <c r="S348" s="291"/>
      <c r="T348" s="384" t="str">
        <f>IF('Non-Salary'!D29="","",#REF!&amp;" - "&amp;'Non-Salary'!D29)</f>
        <v/>
      </c>
      <c r="U348" s="385" t="e">
        <f>IF('Non-Salary'!#REF!="","",#REF!&amp;" - "&amp;'Non-Salary'!#REF!)</f>
        <v>#REF!</v>
      </c>
      <c r="V348" s="385" t="e">
        <f>IF('Non-Salary'!#REF!="","",#REF!&amp;" - "&amp;'Non-Salary'!#REF!)</f>
        <v>#REF!</v>
      </c>
      <c r="W348" s="385" t="e">
        <f>IF('Non-Salary'!#REF!="","",#REF!&amp;" - "&amp;'Non-Salary'!#REF!)</f>
        <v>#REF!</v>
      </c>
      <c r="X348" s="385" t="e">
        <f>IF('Non-Salary'!#REF!="","",#REF!&amp;" - "&amp;'Non-Salary'!#REF!)</f>
        <v>#REF!</v>
      </c>
      <c r="Y348" s="385" t="e">
        <f>IF('Non-Salary'!#REF!="","",#REF!&amp;" - "&amp;'Non-Salary'!#REF!)</f>
        <v>#REF!</v>
      </c>
      <c r="Z348" s="385" t="e">
        <f>IF('Non-Salary'!#REF!="","",#REF!&amp;" - "&amp;'Non-Salary'!#REF!)</f>
        <v>#REF!</v>
      </c>
      <c r="AA348" s="385" t="e">
        <f>IF('Non-Salary'!#REF!="","",#REF!&amp;" - "&amp;'Non-Salary'!#REF!)</f>
        <v>#REF!</v>
      </c>
      <c r="AB348" s="385" t="e">
        <f>IF('Non-Salary'!#REF!="","",#REF!&amp;" - "&amp;'Non-Salary'!#REF!)</f>
        <v>#REF!</v>
      </c>
      <c r="AC348" s="385" t="e">
        <f>IF('Non-Salary'!#REF!="","",#REF!&amp;" - "&amp;'Non-Salary'!#REF!)</f>
        <v>#REF!</v>
      </c>
      <c r="AD348" s="385" t="e">
        <f>IF('Non-Salary'!#REF!="","",#REF!&amp;" - "&amp;'Non-Salary'!#REF!)</f>
        <v>#REF!</v>
      </c>
      <c r="AE348" s="385" t="e">
        <f>IF('Non-Salary'!#REF!="","",#REF!&amp;" - "&amp;'Non-Salary'!#REF!)</f>
        <v>#REF!</v>
      </c>
      <c r="AF348" s="385" t="e">
        <f>IF('Non-Salary'!#REF!="","",#REF!&amp;" - "&amp;'Non-Salary'!#REF!)</f>
        <v>#REF!</v>
      </c>
      <c r="AG348" s="385" t="e">
        <f>IF('Non-Salary'!#REF!="","",#REF!&amp;" - "&amp;'Non-Salary'!#REF!)</f>
        <v>#REF!</v>
      </c>
      <c r="AH348" s="385" t="e">
        <f>IF('Non-Salary'!#REF!="","",#REF!&amp;" - "&amp;'Non-Salary'!#REF!)</f>
        <v>#REF!</v>
      </c>
      <c r="AI348" s="385" t="e">
        <f>IF('Non-Salary'!#REF!="","",#REF!&amp;" - "&amp;'Non-Salary'!#REF!)</f>
        <v>#REF!</v>
      </c>
      <c r="AJ348" s="385" t="e">
        <f>IF('Non-Salary'!#REF!="","",#REF!&amp;" - "&amp;'Non-Salary'!#REF!)</f>
        <v>#REF!</v>
      </c>
      <c r="AK348" s="385" t="e">
        <f>IF('Non-Salary'!#REF!="","",#REF!&amp;" - "&amp;'Non-Salary'!#REF!)</f>
        <v>#REF!</v>
      </c>
      <c r="AL348" s="385" t="str">
        <f>IF('Non-Salary'!E29="","",#REF!&amp;" - "&amp;'Non-Salary'!E29)</f>
        <v/>
      </c>
      <c r="AM348" s="385" t="e">
        <f>IF('Non-Salary'!#REF!="","",#REF!&amp;" - "&amp;'Non-Salary'!#REF!)</f>
        <v>#REF!</v>
      </c>
      <c r="AN348" s="385" t="e">
        <f>IF('Non-Salary'!#REF!="","",#REF!&amp;" - "&amp;'Non-Salary'!#REF!)</f>
        <v>#REF!</v>
      </c>
      <c r="AO348" s="385" t="e">
        <f>IF('Non-Salary'!#REF!="","",#REF!&amp;" - "&amp;'Non-Salary'!#REF!)</f>
        <v>#REF!</v>
      </c>
      <c r="AP348" s="385" t="e">
        <f>IF('Non-Salary'!#REF!="","",#REF!&amp;" - "&amp;'Non-Salary'!#REF!)</f>
        <v>#REF!</v>
      </c>
      <c r="AQ348" s="385" t="str">
        <f>IF('Non-Salary'!F29="","",#REF!&amp;" - "&amp;'Non-Salary'!F29)</f>
        <v/>
      </c>
      <c r="AR348" s="385" t="e">
        <f>IF('Non-Salary'!#REF!="","",#REF!&amp;" - "&amp;'Non-Salary'!#REF!)</f>
        <v>#REF!</v>
      </c>
      <c r="AS348" s="385" t="e">
        <f>IF('Non-Salary'!#REF!="","",#REF!&amp;" - "&amp;'Non-Salary'!#REF!)</f>
        <v>#REF!</v>
      </c>
      <c r="AT348" s="395" t="e">
        <f>IF('Non-Salary'!#REF!="","",#REF!&amp;" - "&amp;'Non-Salary'!#REF!)</f>
        <v>#REF!</v>
      </c>
      <c r="AU348" s="43"/>
      <c r="AV348" s="404" t="e">
        <f>IF('Non-Salary'!#REF!="","",#REF!&amp;" - "&amp;'Non-Salary'!#REF!)</f>
        <v>#REF!</v>
      </c>
      <c r="AW348" s="395" t="str">
        <f>IF('Non-Salary'!G29="","",#REF!&amp;" - "&amp;'Non-Salary'!G29)</f>
        <v/>
      </c>
    </row>
    <row r="349" spans="1:49" outlineLevel="1">
      <c r="A349" s="228" t="str">
        <f t="shared" si="14"/>
        <v/>
      </c>
      <c r="B349" s="19" t="e">
        <f>IF(OR(I349="",I349="HS"),'Non-Salary'!#REF!,Assumptions!#REF!)</f>
        <v>#REF!</v>
      </c>
      <c r="C349" s="19" t="str">
        <f t="shared" si="15"/>
        <v/>
      </c>
      <c r="D349" s="20" t="str">
        <f t="shared" si="16"/>
        <v/>
      </c>
      <c r="E349" s="20" t="str">
        <f t="shared" si="17"/>
        <v/>
      </c>
      <c r="F349" s="20" t="str">
        <f t="shared" si="18"/>
        <v/>
      </c>
      <c r="G349" s="56" t="str">
        <f t="shared" si="19"/>
        <v/>
      </c>
      <c r="H349" s="9"/>
      <c r="I349" s="326"/>
      <c r="J349" s="324"/>
      <c r="K349" s="325"/>
      <c r="L349" s="164"/>
      <c r="M349" s="229"/>
      <c r="N349" s="9"/>
      <c r="O349" s="290"/>
      <c r="P349" s="291"/>
      <c r="Q349" s="291"/>
      <c r="R349" s="291"/>
      <c r="S349" s="291"/>
      <c r="T349" s="384" t="str">
        <f>IF('Non-Salary'!D30="","",#REF!&amp;" - "&amp;'Non-Salary'!D30)</f>
        <v/>
      </c>
      <c r="U349" s="385" t="e">
        <f>IF('Non-Salary'!#REF!="","",#REF!&amp;" - "&amp;'Non-Salary'!#REF!)</f>
        <v>#REF!</v>
      </c>
      <c r="V349" s="385" t="e">
        <f>IF('Non-Salary'!#REF!="","",#REF!&amp;" - "&amp;'Non-Salary'!#REF!)</f>
        <v>#REF!</v>
      </c>
      <c r="W349" s="385" t="e">
        <f>IF('Non-Salary'!#REF!="","",#REF!&amp;" - "&amp;'Non-Salary'!#REF!)</f>
        <v>#REF!</v>
      </c>
      <c r="X349" s="385" t="e">
        <f>IF('Non-Salary'!#REF!="","",#REF!&amp;" - "&amp;'Non-Salary'!#REF!)</f>
        <v>#REF!</v>
      </c>
      <c r="Y349" s="385" t="e">
        <f>IF('Non-Salary'!#REF!="","",#REF!&amp;" - "&amp;'Non-Salary'!#REF!)</f>
        <v>#REF!</v>
      </c>
      <c r="Z349" s="385" t="e">
        <f>IF('Non-Salary'!#REF!="","",#REF!&amp;" - "&amp;'Non-Salary'!#REF!)</f>
        <v>#REF!</v>
      </c>
      <c r="AA349" s="385" t="e">
        <f>IF('Non-Salary'!#REF!="","",#REF!&amp;" - "&amp;'Non-Salary'!#REF!)</f>
        <v>#REF!</v>
      </c>
      <c r="AB349" s="385" t="e">
        <f>IF('Non-Salary'!#REF!="","",#REF!&amp;" - "&amp;'Non-Salary'!#REF!)</f>
        <v>#REF!</v>
      </c>
      <c r="AC349" s="385" t="e">
        <f>IF('Non-Salary'!#REF!="","",#REF!&amp;" - "&amp;'Non-Salary'!#REF!)</f>
        <v>#REF!</v>
      </c>
      <c r="AD349" s="385" t="e">
        <f>IF('Non-Salary'!#REF!="","",#REF!&amp;" - "&amp;'Non-Salary'!#REF!)</f>
        <v>#REF!</v>
      </c>
      <c r="AE349" s="385" t="e">
        <f>IF('Non-Salary'!#REF!="","",#REF!&amp;" - "&amp;'Non-Salary'!#REF!)</f>
        <v>#REF!</v>
      </c>
      <c r="AF349" s="385" t="e">
        <f>IF('Non-Salary'!#REF!="","",#REF!&amp;" - "&amp;'Non-Salary'!#REF!)</f>
        <v>#REF!</v>
      </c>
      <c r="AG349" s="385" t="e">
        <f>IF('Non-Salary'!#REF!="","",#REF!&amp;" - "&amp;'Non-Salary'!#REF!)</f>
        <v>#REF!</v>
      </c>
      <c r="AH349" s="385" t="e">
        <f>IF('Non-Salary'!#REF!="","",#REF!&amp;" - "&amp;'Non-Salary'!#REF!)</f>
        <v>#REF!</v>
      </c>
      <c r="AI349" s="385" t="e">
        <f>IF('Non-Salary'!#REF!="","",#REF!&amp;" - "&amp;'Non-Salary'!#REF!)</f>
        <v>#REF!</v>
      </c>
      <c r="AJ349" s="385" t="e">
        <f>IF('Non-Salary'!#REF!="","",#REF!&amp;" - "&amp;'Non-Salary'!#REF!)</f>
        <v>#REF!</v>
      </c>
      <c r="AK349" s="385" t="e">
        <f>IF('Non-Salary'!#REF!="","",#REF!&amp;" - "&amp;'Non-Salary'!#REF!)</f>
        <v>#REF!</v>
      </c>
      <c r="AL349" s="385" t="str">
        <f>IF('Non-Salary'!E30="","",#REF!&amp;" - "&amp;'Non-Salary'!E30)</f>
        <v/>
      </c>
      <c r="AM349" s="385" t="e">
        <f>IF('Non-Salary'!#REF!="","",#REF!&amp;" - "&amp;'Non-Salary'!#REF!)</f>
        <v>#REF!</v>
      </c>
      <c r="AN349" s="385" t="e">
        <f>IF('Non-Salary'!#REF!="","",#REF!&amp;" - "&amp;'Non-Salary'!#REF!)</f>
        <v>#REF!</v>
      </c>
      <c r="AO349" s="385" t="e">
        <f>IF('Non-Salary'!#REF!="","",#REF!&amp;" - "&amp;'Non-Salary'!#REF!)</f>
        <v>#REF!</v>
      </c>
      <c r="AP349" s="385" t="e">
        <f>IF('Non-Salary'!#REF!="","",#REF!&amp;" - "&amp;'Non-Salary'!#REF!)</f>
        <v>#REF!</v>
      </c>
      <c r="AQ349" s="385" t="str">
        <f>IF('Non-Salary'!F30="","",#REF!&amp;" - "&amp;'Non-Salary'!F30)</f>
        <v/>
      </c>
      <c r="AR349" s="385" t="e">
        <f>IF('Non-Salary'!#REF!="","",#REF!&amp;" - "&amp;'Non-Salary'!#REF!)</f>
        <v>#REF!</v>
      </c>
      <c r="AS349" s="385" t="e">
        <f>IF('Non-Salary'!#REF!="","",#REF!&amp;" - "&amp;'Non-Salary'!#REF!)</f>
        <v>#REF!</v>
      </c>
      <c r="AT349" s="395" t="e">
        <f>IF('Non-Salary'!#REF!="","",#REF!&amp;" - "&amp;'Non-Salary'!#REF!)</f>
        <v>#REF!</v>
      </c>
      <c r="AU349" s="43"/>
      <c r="AV349" s="404" t="e">
        <f>IF('Non-Salary'!#REF!="","",#REF!&amp;" - "&amp;'Non-Salary'!#REF!)</f>
        <v>#REF!</v>
      </c>
      <c r="AW349" s="395" t="str">
        <f>IF('Non-Salary'!G30="","",#REF!&amp;" - "&amp;'Non-Salary'!G30)</f>
        <v/>
      </c>
    </row>
    <row r="350" spans="1:49" outlineLevel="1">
      <c r="A350" s="228" t="str">
        <f t="shared" si="14"/>
        <v/>
      </c>
      <c r="B350" s="19" t="e">
        <f>IF(OR(I350="",I350="HS"),'Non-Salary'!#REF!,Assumptions!#REF!)</f>
        <v>#REF!</v>
      </c>
      <c r="C350" s="19" t="str">
        <f t="shared" si="15"/>
        <v/>
      </c>
      <c r="D350" s="20" t="str">
        <f t="shared" si="16"/>
        <v/>
      </c>
      <c r="E350" s="20" t="str">
        <f t="shared" si="17"/>
        <v/>
      </c>
      <c r="F350" s="20" t="str">
        <f t="shared" si="18"/>
        <v/>
      </c>
      <c r="G350" s="56" t="str">
        <f t="shared" si="19"/>
        <v/>
      </c>
      <c r="H350" s="9"/>
      <c r="I350" s="326"/>
      <c r="J350" s="324"/>
      <c r="K350" s="325"/>
      <c r="L350" s="164"/>
      <c r="M350" s="229"/>
      <c r="N350" s="9"/>
      <c r="O350" s="290"/>
      <c r="P350" s="291"/>
      <c r="Q350" s="291"/>
      <c r="R350" s="291"/>
      <c r="S350" s="291"/>
      <c r="T350" s="384" t="str">
        <f>IF('Non-Salary'!D31="","",#REF!&amp;" - "&amp;'Non-Salary'!D31)</f>
        <v/>
      </c>
      <c r="U350" s="385" t="e">
        <f>IF('Non-Salary'!#REF!="","",#REF!&amp;" - "&amp;'Non-Salary'!#REF!)</f>
        <v>#REF!</v>
      </c>
      <c r="V350" s="385" t="e">
        <f>IF('Non-Salary'!#REF!="","",#REF!&amp;" - "&amp;'Non-Salary'!#REF!)</f>
        <v>#REF!</v>
      </c>
      <c r="W350" s="385" t="e">
        <f>IF('Non-Salary'!#REF!="","",#REF!&amp;" - "&amp;'Non-Salary'!#REF!)</f>
        <v>#REF!</v>
      </c>
      <c r="X350" s="385" t="e">
        <f>IF('Non-Salary'!#REF!="","",#REF!&amp;" - "&amp;'Non-Salary'!#REF!)</f>
        <v>#REF!</v>
      </c>
      <c r="Y350" s="385" t="e">
        <f>IF('Non-Salary'!#REF!="","",#REF!&amp;" - "&amp;'Non-Salary'!#REF!)</f>
        <v>#REF!</v>
      </c>
      <c r="Z350" s="385" t="e">
        <f>IF('Non-Salary'!#REF!="","",#REF!&amp;" - "&amp;'Non-Salary'!#REF!)</f>
        <v>#REF!</v>
      </c>
      <c r="AA350" s="385" t="e">
        <f>IF('Non-Salary'!#REF!="","",#REF!&amp;" - "&amp;'Non-Salary'!#REF!)</f>
        <v>#REF!</v>
      </c>
      <c r="AB350" s="385" t="e">
        <f>IF('Non-Salary'!#REF!="","",#REF!&amp;" - "&amp;'Non-Salary'!#REF!)</f>
        <v>#REF!</v>
      </c>
      <c r="AC350" s="385" t="e">
        <f>IF('Non-Salary'!#REF!="","",#REF!&amp;" - "&amp;'Non-Salary'!#REF!)</f>
        <v>#REF!</v>
      </c>
      <c r="AD350" s="385" t="e">
        <f>IF('Non-Salary'!#REF!="","",#REF!&amp;" - "&amp;'Non-Salary'!#REF!)</f>
        <v>#REF!</v>
      </c>
      <c r="AE350" s="385" t="e">
        <f>IF('Non-Salary'!#REF!="","",#REF!&amp;" - "&amp;'Non-Salary'!#REF!)</f>
        <v>#REF!</v>
      </c>
      <c r="AF350" s="385" t="e">
        <f>IF('Non-Salary'!#REF!="","",#REF!&amp;" - "&amp;'Non-Salary'!#REF!)</f>
        <v>#REF!</v>
      </c>
      <c r="AG350" s="385" t="e">
        <f>IF('Non-Salary'!#REF!="","",#REF!&amp;" - "&amp;'Non-Salary'!#REF!)</f>
        <v>#REF!</v>
      </c>
      <c r="AH350" s="385" t="e">
        <f>IF('Non-Salary'!#REF!="","",#REF!&amp;" - "&amp;'Non-Salary'!#REF!)</f>
        <v>#REF!</v>
      </c>
      <c r="AI350" s="385" t="e">
        <f>IF('Non-Salary'!#REF!="","",#REF!&amp;" - "&amp;'Non-Salary'!#REF!)</f>
        <v>#REF!</v>
      </c>
      <c r="AJ350" s="385" t="e">
        <f>IF('Non-Salary'!#REF!="","",#REF!&amp;" - "&amp;'Non-Salary'!#REF!)</f>
        <v>#REF!</v>
      </c>
      <c r="AK350" s="385" t="e">
        <f>IF('Non-Salary'!#REF!="","",#REF!&amp;" - "&amp;'Non-Salary'!#REF!)</f>
        <v>#REF!</v>
      </c>
      <c r="AL350" s="385" t="str">
        <f>IF('Non-Salary'!E31="","",#REF!&amp;" - "&amp;'Non-Salary'!E31)</f>
        <v/>
      </c>
      <c r="AM350" s="385" t="e">
        <f>IF('Non-Salary'!#REF!="","",#REF!&amp;" - "&amp;'Non-Salary'!#REF!)</f>
        <v>#REF!</v>
      </c>
      <c r="AN350" s="385" t="e">
        <f>IF('Non-Salary'!#REF!="","",#REF!&amp;" - "&amp;'Non-Salary'!#REF!)</f>
        <v>#REF!</v>
      </c>
      <c r="AO350" s="385" t="e">
        <f>IF('Non-Salary'!#REF!="","",#REF!&amp;" - "&amp;'Non-Salary'!#REF!)</f>
        <v>#REF!</v>
      </c>
      <c r="AP350" s="385" t="e">
        <f>IF('Non-Salary'!#REF!="","",#REF!&amp;" - "&amp;'Non-Salary'!#REF!)</f>
        <v>#REF!</v>
      </c>
      <c r="AQ350" s="385" t="str">
        <f>IF('Non-Salary'!F31="","",#REF!&amp;" - "&amp;'Non-Salary'!F31)</f>
        <v/>
      </c>
      <c r="AR350" s="385" t="e">
        <f>IF('Non-Salary'!#REF!="","",#REF!&amp;" - "&amp;'Non-Salary'!#REF!)</f>
        <v>#REF!</v>
      </c>
      <c r="AS350" s="385" t="e">
        <f>IF('Non-Salary'!#REF!="","",#REF!&amp;" - "&amp;'Non-Salary'!#REF!)</f>
        <v>#REF!</v>
      </c>
      <c r="AT350" s="395" t="e">
        <f>IF('Non-Salary'!#REF!="","",#REF!&amp;" - "&amp;'Non-Salary'!#REF!)</f>
        <v>#REF!</v>
      </c>
      <c r="AU350" s="43"/>
      <c r="AV350" s="404" t="e">
        <f>IF('Non-Salary'!#REF!="","",#REF!&amp;" - "&amp;'Non-Salary'!#REF!)</f>
        <v>#REF!</v>
      </c>
      <c r="AW350" s="395" t="str">
        <f>IF('Non-Salary'!G31="","",#REF!&amp;" - "&amp;'Non-Salary'!G31)</f>
        <v/>
      </c>
    </row>
    <row r="351" spans="1:49" outlineLevel="1">
      <c r="A351" s="228" t="str">
        <f t="shared" si="14"/>
        <v/>
      </c>
      <c r="B351" s="19" t="e">
        <f>IF(OR(I351="",I351="HS"),'Non-Salary'!#REF!,Assumptions!#REF!)</f>
        <v>#REF!</v>
      </c>
      <c r="C351" s="19" t="str">
        <f t="shared" si="15"/>
        <v/>
      </c>
      <c r="D351" s="20" t="str">
        <f t="shared" si="16"/>
        <v/>
      </c>
      <c r="E351" s="20" t="str">
        <f t="shared" si="17"/>
        <v/>
      </c>
      <c r="F351" s="20" t="str">
        <f t="shared" si="18"/>
        <v/>
      </c>
      <c r="G351" s="56" t="str">
        <f t="shared" si="19"/>
        <v/>
      </c>
      <c r="H351" s="9"/>
      <c r="I351" s="326"/>
      <c r="J351" s="324"/>
      <c r="K351" s="325"/>
      <c r="L351" s="164"/>
      <c r="M351" s="229"/>
      <c r="N351" s="9"/>
      <c r="O351" s="290"/>
      <c r="P351" s="291"/>
      <c r="Q351" s="291"/>
      <c r="R351" s="291"/>
      <c r="S351" s="291"/>
      <c r="T351" s="384" t="str">
        <f>IF('Non-Salary'!D32="","",#REF!&amp;" - "&amp;'Non-Salary'!D32)</f>
        <v/>
      </c>
      <c r="U351" s="385" t="e">
        <f>IF('Non-Salary'!#REF!="","",#REF!&amp;" - "&amp;'Non-Salary'!#REF!)</f>
        <v>#REF!</v>
      </c>
      <c r="V351" s="385" t="e">
        <f>IF('Non-Salary'!#REF!="","",#REF!&amp;" - "&amp;'Non-Salary'!#REF!)</f>
        <v>#REF!</v>
      </c>
      <c r="W351" s="385" t="e">
        <f>IF('Non-Salary'!#REF!="","",#REF!&amp;" - "&amp;'Non-Salary'!#REF!)</f>
        <v>#REF!</v>
      </c>
      <c r="X351" s="385" t="e">
        <f>IF('Non-Salary'!#REF!="","",#REF!&amp;" - "&amp;'Non-Salary'!#REF!)</f>
        <v>#REF!</v>
      </c>
      <c r="Y351" s="385" t="e">
        <f>IF('Non-Salary'!#REF!="","",#REF!&amp;" - "&amp;'Non-Salary'!#REF!)</f>
        <v>#REF!</v>
      </c>
      <c r="Z351" s="385" t="e">
        <f>IF('Non-Salary'!#REF!="","",#REF!&amp;" - "&amp;'Non-Salary'!#REF!)</f>
        <v>#REF!</v>
      </c>
      <c r="AA351" s="385" t="e">
        <f>IF('Non-Salary'!#REF!="","",#REF!&amp;" - "&amp;'Non-Salary'!#REF!)</f>
        <v>#REF!</v>
      </c>
      <c r="AB351" s="385" t="e">
        <f>IF('Non-Salary'!#REF!="","",#REF!&amp;" - "&amp;'Non-Salary'!#REF!)</f>
        <v>#REF!</v>
      </c>
      <c r="AC351" s="385" t="e">
        <f>IF('Non-Salary'!#REF!="","",#REF!&amp;" - "&amp;'Non-Salary'!#REF!)</f>
        <v>#REF!</v>
      </c>
      <c r="AD351" s="385" t="e">
        <f>IF('Non-Salary'!#REF!="","",#REF!&amp;" - "&amp;'Non-Salary'!#REF!)</f>
        <v>#REF!</v>
      </c>
      <c r="AE351" s="385" t="e">
        <f>IF('Non-Salary'!#REF!="","",#REF!&amp;" - "&amp;'Non-Salary'!#REF!)</f>
        <v>#REF!</v>
      </c>
      <c r="AF351" s="385" t="e">
        <f>IF('Non-Salary'!#REF!="","",#REF!&amp;" - "&amp;'Non-Salary'!#REF!)</f>
        <v>#REF!</v>
      </c>
      <c r="AG351" s="385" t="e">
        <f>IF('Non-Salary'!#REF!="","",#REF!&amp;" - "&amp;'Non-Salary'!#REF!)</f>
        <v>#REF!</v>
      </c>
      <c r="AH351" s="385" t="e">
        <f>IF('Non-Salary'!#REF!="","",#REF!&amp;" - "&amp;'Non-Salary'!#REF!)</f>
        <v>#REF!</v>
      </c>
      <c r="AI351" s="385" t="e">
        <f>IF('Non-Salary'!#REF!="","",#REF!&amp;" - "&amp;'Non-Salary'!#REF!)</f>
        <v>#REF!</v>
      </c>
      <c r="AJ351" s="385" t="e">
        <f>IF('Non-Salary'!#REF!="","",#REF!&amp;" - "&amp;'Non-Salary'!#REF!)</f>
        <v>#REF!</v>
      </c>
      <c r="AK351" s="385" t="e">
        <f>IF('Non-Salary'!#REF!="","",#REF!&amp;" - "&amp;'Non-Salary'!#REF!)</f>
        <v>#REF!</v>
      </c>
      <c r="AL351" s="385" t="str">
        <f>IF('Non-Salary'!E32="","",#REF!&amp;" - "&amp;'Non-Salary'!E32)</f>
        <v/>
      </c>
      <c r="AM351" s="385" t="e">
        <f>IF('Non-Salary'!#REF!="","",#REF!&amp;" - "&amp;'Non-Salary'!#REF!)</f>
        <v>#REF!</v>
      </c>
      <c r="AN351" s="385" t="e">
        <f>IF('Non-Salary'!#REF!="","",#REF!&amp;" - "&amp;'Non-Salary'!#REF!)</f>
        <v>#REF!</v>
      </c>
      <c r="AO351" s="385" t="e">
        <f>IF('Non-Salary'!#REF!="","",#REF!&amp;" - "&amp;'Non-Salary'!#REF!)</f>
        <v>#REF!</v>
      </c>
      <c r="AP351" s="385" t="e">
        <f>IF('Non-Salary'!#REF!="","",#REF!&amp;" - "&amp;'Non-Salary'!#REF!)</f>
        <v>#REF!</v>
      </c>
      <c r="AQ351" s="385" t="str">
        <f>IF('Non-Salary'!F32="","",#REF!&amp;" - "&amp;'Non-Salary'!F32)</f>
        <v/>
      </c>
      <c r="AR351" s="385" t="e">
        <f>IF('Non-Salary'!#REF!="","",#REF!&amp;" - "&amp;'Non-Salary'!#REF!)</f>
        <v>#REF!</v>
      </c>
      <c r="AS351" s="385" t="e">
        <f>IF('Non-Salary'!#REF!="","",#REF!&amp;" - "&amp;'Non-Salary'!#REF!)</f>
        <v>#REF!</v>
      </c>
      <c r="AT351" s="395" t="e">
        <f>IF('Non-Salary'!#REF!="","",#REF!&amp;" - "&amp;'Non-Salary'!#REF!)</f>
        <v>#REF!</v>
      </c>
      <c r="AU351" s="43"/>
      <c r="AV351" s="404" t="e">
        <f>IF('Non-Salary'!#REF!="","",#REF!&amp;" - "&amp;'Non-Salary'!#REF!)</f>
        <v>#REF!</v>
      </c>
      <c r="AW351" s="395" t="str">
        <f>IF('Non-Salary'!G32="","",#REF!&amp;" - "&amp;'Non-Salary'!G32)</f>
        <v/>
      </c>
    </row>
    <row r="352" spans="1:49" outlineLevel="1">
      <c r="A352" s="228" t="str">
        <f t="shared" si="14"/>
        <v/>
      </c>
      <c r="B352" s="19" t="e">
        <f>IF(OR(I352="",I352="HS"),'Non-Salary'!#REF!,Assumptions!#REF!)</f>
        <v>#REF!</v>
      </c>
      <c r="C352" s="19" t="str">
        <f t="shared" si="15"/>
        <v/>
      </c>
      <c r="D352" s="20" t="str">
        <f t="shared" si="16"/>
        <v/>
      </c>
      <c r="E352" s="20" t="str">
        <f t="shared" si="17"/>
        <v/>
      </c>
      <c r="F352" s="20" t="str">
        <f t="shared" si="18"/>
        <v/>
      </c>
      <c r="G352" s="56" t="str">
        <f t="shared" si="19"/>
        <v/>
      </c>
      <c r="H352" s="9"/>
      <c r="I352" s="326"/>
      <c r="J352" s="324"/>
      <c r="K352" s="325"/>
      <c r="L352" s="164"/>
      <c r="M352" s="229"/>
      <c r="N352" s="9"/>
      <c r="O352" s="290"/>
      <c r="P352" s="291"/>
      <c r="Q352" s="291"/>
      <c r="R352" s="291"/>
      <c r="S352" s="291"/>
      <c r="T352" s="384" t="e">
        <f>IF('Non-Salary'!#REF!="","",#REF!&amp;" - "&amp;'Non-Salary'!#REF!)</f>
        <v>#REF!</v>
      </c>
      <c r="U352" s="385" t="e">
        <f>IF('Non-Salary'!#REF!="","",#REF!&amp;" - "&amp;'Non-Salary'!#REF!)</f>
        <v>#REF!</v>
      </c>
      <c r="V352" s="385" t="e">
        <f>IF('Non-Salary'!#REF!="","",#REF!&amp;" - "&amp;'Non-Salary'!#REF!)</f>
        <v>#REF!</v>
      </c>
      <c r="W352" s="385" t="e">
        <f>IF('Non-Salary'!#REF!="","",#REF!&amp;" - "&amp;'Non-Salary'!#REF!)</f>
        <v>#REF!</v>
      </c>
      <c r="X352" s="385" t="e">
        <f>IF('Non-Salary'!#REF!="","",#REF!&amp;" - "&amp;'Non-Salary'!#REF!)</f>
        <v>#REF!</v>
      </c>
      <c r="Y352" s="385" t="e">
        <f>IF('Non-Salary'!#REF!="","",#REF!&amp;" - "&amp;'Non-Salary'!#REF!)</f>
        <v>#REF!</v>
      </c>
      <c r="Z352" s="385" t="e">
        <f>IF('Non-Salary'!#REF!="","",#REF!&amp;" - "&amp;'Non-Salary'!#REF!)</f>
        <v>#REF!</v>
      </c>
      <c r="AA352" s="385" t="e">
        <f>IF('Non-Salary'!#REF!="","",#REF!&amp;" - "&amp;'Non-Salary'!#REF!)</f>
        <v>#REF!</v>
      </c>
      <c r="AB352" s="385" t="e">
        <f>IF('Non-Salary'!#REF!="","",#REF!&amp;" - "&amp;'Non-Salary'!#REF!)</f>
        <v>#REF!</v>
      </c>
      <c r="AC352" s="385" t="e">
        <f>IF('Non-Salary'!#REF!="","",#REF!&amp;" - "&amp;'Non-Salary'!#REF!)</f>
        <v>#REF!</v>
      </c>
      <c r="AD352" s="385" t="e">
        <f>IF('Non-Salary'!#REF!="","",#REF!&amp;" - "&amp;'Non-Salary'!#REF!)</f>
        <v>#REF!</v>
      </c>
      <c r="AE352" s="385" t="e">
        <f>IF('Non-Salary'!#REF!="","",#REF!&amp;" - "&amp;'Non-Salary'!#REF!)</f>
        <v>#REF!</v>
      </c>
      <c r="AF352" s="385" t="e">
        <f>IF('Non-Salary'!#REF!="","",#REF!&amp;" - "&amp;'Non-Salary'!#REF!)</f>
        <v>#REF!</v>
      </c>
      <c r="AG352" s="385" t="e">
        <f>IF('Non-Salary'!#REF!="","",#REF!&amp;" - "&amp;'Non-Salary'!#REF!)</f>
        <v>#REF!</v>
      </c>
      <c r="AH352" s="385" t="e">
        <f>IF('Non-Salary'!#REF!="","",#REF!&amp;" - "&amp;'Non-Salary'!#REF!)</f>
        <v>#REF!</v>
      </c>
      <c r="AI352" s="385" t="e">
        <f>IF('Non-Salary'!#REF!="","",#REF!&amp;" - "&amp;'Non-Salary'!#REF!)</f>
        <v>#REF!</v>
      </c>
      <c r="AJ352" s="385" t="e">
        <f>IF('Non-Salary'!#REF!="","",#REF!&amp;" - "&amp;'Non-Salary'!#REF!)</f>
        <v>#REF!</v>
      </c>
      <c r="AK352" s="385" t="e">
        <f>IF('Non-Salary'!#REF!="","",#REF!&amp;" - "&amp;'Non-Salary'!#REF!)</f>
        <v>#REF!</v>
      </c>
      <c r="AL352" s="385" t="e">
        <f>IF('Non-Salary'!#REF!="","",#REF!&amp;" - "&amp;'Non-Salary'!#REF!)</f>
        <v>#REF!</v>
      </c>
      <c r="AM352" s="385" t="e">
        <f>IF('Non-Salary'!#REF!="","",#REF!&amp;" - "&amp;'Non-Salary'!#REF!)</f>
        <v>#REF!</v>
      </c>
      <c r="AN352" s="385" t="e">
        <f>IF('Non-Salary'!#REF!="","",#REF!&amp;" - "&amp;'Non-Salary'!#REF!)</f>
        <v>#REF!</v>
      </c>
      <c r="AO352" s="385" t="e">
        <f>IF('Non-Salary'!#REF!="","",#REF!&amp;" - "&amp;'Non-Salary'!#REF!)</f>
        <v>#REF!</v>
      </c>
      <c r="AP352" s="385" t="e">
        <f>IF('Non-Salary'!#REF!="","",#REF!&amp;" - "&amp;'Non-Salary'!#REF!)</f>
        <v>#REF!</v>
      </c>
      <c r="AQ352" s="385" t="e">
        <f>IF('Non-Salary'!#REF!="","",#REF!&amp;" - "&amp;'Non-Salary'!#REF!)</f>
        <v>#REF!</v>
      </c>
      <c r="AR352" s="385" t="e">
        <f>IF('Non-Salary'!#REF!="","",#REF!&amp;" - "&amp;'Non-Salary'!#REF!)</f>
        <v>#REF!</v>
      </c>
      <c r="AS352" s="385" t="e">
        <f>IF('Non-Salary'!#REF!="","",#REF!&amp;" - "&amp;'Non-Salary'!#REF!)</f>
        <v>#REF!</v>
      </c>
      <c r="AT352" s="395" t="e">
        <f>IF('Non-Salary'!#REF!="","",#REF!&amp;" - "&amp;'Non-Salary'!#REF!)</f>
        <v>#REF!</v>
      </c>
      <c r="AU352" s="43"/>
      <c r="AV352" s="404" t="e">
        <f>IF('Non-Salary'!#REF!="","",#REF!&amp;" - "&amp;'Non-Salary'!#REF!)</f>
        <v>#REF!</v>
      </c>
      <c r="AW352" s="395" t="e">
        <f>IF('Non-Salary'!#REF!="","",#REF!&amp;" - "&amp;'Non-Salary'!#REF!)</f>
        <v>#REF!</v>
      </c>
    </row>
    <row r="353" spans="1:49" outlineLevel="1">
      <c r="A353" s="228" t="str">
        <f t="shared" si="14"/>
        <v/>
      </c>
      <c r="B353" s="19" t="e">
        <f>IF(OR(I353="",I353="HS"),'Non-Salary'!#REF!,Assumptions!#REF!)</f>
        <v>#REF!</v>
      </c>
      <c r="C353" s="19" t="str">
        <f t="shared" si="15"/>
        <v/>
      </c>
      <c r="D353" s="20" t="str">
        <f t="shared" si="16"/>
        <v/>
      </c>
      <c r="E353" s="20" t="str">
        <f t="shared" si="17"/>
        <v/>
      </c>
      <c r="F353" s="20" t="str">
        <f t="shared" si="18"/>
        <v/>
      </c>
      <c r="G353" s="56" t="str">
        <f t="shared" si="19"/>
        <v/>
      </c>
      <c r="H353" s="9"/>
      <c r="I353" s="326"/>
      <c r="J353" s="324"/>
      <c r="K353" s="325"/>
      <c r="L353" s="164"/>
      <c r="M353" s="229"/>
      <c r="N353" s="9"/>
      <c r="O353" s="290"/>
      <c r="P353" s="291"/>
      <c r="Q353" s="291"/>
      <c r="R353" s="291"/>
      <c r="S353" s="291"/>
      <c r="T353" s="384" t="e">
        <f>IF('Non-Salary'!#REF!="","",#REF!&amp;" - "&amp;'Non-Salary'!#REF!)</f>
        <v>#REF!</v>
      </c>
      <c r="U353" s="385" t="e">
        <f>IF('Non-Salary'!#REF!="","",#REF!&amp;" - "&amp;'Non-Salary'!#REF!)</f>
        <v>#REF!</v>
      </c>
      <c r="V353" s="385" t="e">
        <f>IF('Non-Salary'!#REF!="","",#REF!&amp;" - "&amp;'Non-Salary'!#REF!)</f>
        <v>#REF!</v>
      </c>
      <c r="W353" s="385" t="e">
        <f>IF('Non-Salary'!#REF!="","",#REF!&amp;" - "&amp;'Non-Salary'!#REF!)</f>
        <v>#REF!</v>
      </c>
      <c r="X353" s="385" t="e">
        <f>IF('Non-Salary'!#REF!="","",#REF!&amp;" - "&amp;'Non-Salary'!#REF!)</f>
        <v>#REF!</v>
      </c>
      <c r="Y353" s="385" t="e">
        <f>IF('Non-Salary'!#REF!="","",#REF!&amp;" - "&amp;'Non-Salary'!#REF!)</f>
        <v>#REF!</v>
      </c>
      <c r="Z353" s="385" t="e">
        <f>IF('Non-Salary'!#REF!="","",#REF!&amp;" - "&amp;'Non-Salary'!#REF!)</f>
        <v>#REF!</v>
      </c>
      <c r="AA353" s="385" t="e">
        <f>IF('Non-Salary'!#REF!="","",#REF!&amp;" - "&amp;'Non-Salary'!#REF!)</f>
        <v>#REF!</v>
      </c>
      <c r="AB353" s="385" t="e">
        <f>IF('Non-Salary'!#REF!="","",#REF!&amp;" - "&amp;'Non-Salary'!#REF!)</f>
        <v>#REF!</v>
      </c>
      <c r="AC353" s="385" t="e">
        <f>IF('Non-Salary'!#REF!="","",#REF!&amp;" - "&amp;'Non-Salary'!#REF!)</f>
        <v>#REF!</v>
      </c>
      <c r="AD353" s="385" t="e">
        <f>IF('Non-Salary'!#REF!="","",#REF!&amp;" - "&amp;'Non-Salary'!#REF!)</f>
        <v>#REF!</v>
      </c>
      <c r="AE353" s="385" t="e">
        <f>IF('Non-Salary'!#REF!="","",#REF!&amp;" - "&amp;'Non-Salary'!#REF!)</f>
        <v>#REF!</v>
      </c>
      <c r="AF353" s="385" t="e">
        <f>IF('Non-Salary'!#REF!="","",#REF!&amp;" - "&amp;'Non-Salary'!#REF!)</f>
        <v>#REF!</v>
      </c>
      <c r="AG353" s="385" t="e">
        <f>IF('Non-Salary'!#REF!="","",#REF!&amp;" - "&amp;'Non-Salary'!#REF!)</f>
        <v>#REF!</v>
      </c>
      <c r="AH353" s="385" t="e">
        <f>IF('Non-Salary'!#REF!="","",#REF!&amp;" - "&amp;'Non-Salary'!#REF!)</f>
        <v>#REF!</v>
      </c>
      <c r="AI353" s="385" t="e">
        <f>IF('Non-Salary'!#REF!="","",#REF!&amp;" - "&amp;'Non-Salary'!#REF!)</f>
        <v>#REF!</v>
      </c>
      <c r="AJ353" s="385" t="e">
        <f>IF('Non-Salary'!#REF!="","",#REF!&amp;" - "&amp;'Non-Salary'!#REF!)</f>
        <v>#REF!</v>
      </c>
      <c r="AK353" s="385" t="e">
        <f>IF('Non-Salary'!#REF!="","",#REF!&amp;" - "&amp;'Non-Salary'!#REF!)</f>
        <v>#REF!</v>
      </c>
      <c r="AL353" s="385" t="e">
        <f>IF('Non-Salary'!#REF!="","",#REF!&amp;" - "&amp;'Non-Salary'!#REF!)</f>
        <v>#REF!</v>
      </c>
      <c r="AM353" s="385" t="e">
        <f>IF('Non-Salary'!#REF!="","",#REF!&amp;" - "&amp;'Non-Salary'!#REF!)</f>
        <v>#REF!</v>
      </c>
      <c r="AN353" s="385" t="e">
        <f>IF('Non-Salary'!#REF!="","",#REF!&amp;" - "&amp;'Non-Salary'!#REF!)</f>
        <v>#REF!</v>
      </c>
      <c r="AO353" s="385" t="e">
        <f>IF('Non-Salary'!#REF!="","",#REF!&amp;" - "&amp;'Non-Salary'!#REF!)</f>
        <v>#REF!</v>
      </c>
      <c r="AP353" s="385" t="e">
        <f>IF('Non-Salary'!#REF!="","",#REF!&amp;" - "&amp;'Non-Salary'!#REF!)</f>
        <v>#REF!</v>
      </c>
      <c r="AQ353" s="385" t="e">
        <f>IF('Non-Salary'!#REF!="","",#REF!&amp;" - "&amp;'Non-Salary'!#REF!)</f>
        <v>#REF!</v>
      </c>
      <c r="AR353" s="385" t="e">
        <f>IF('Non-Salary'!#REF!="","",#REF!&amp;" - "&amp;'Non-Salary'!#REF!)</f>
        <v>#REF!</v>
      </c>
      <c r="AS353" s="385" t="e">
        <f>IF('Non-Salary'!#REF!="","",#REF!&amp;" - "&amp;'Non-Salary'!#REF!)</f>
        <v>#REF!</v>
      </c>
      <c r="AT353" s="395" t="e">
        <f>IF('Non-Salary'!#REF!="","",#REF!&amp;" - "&amp;'Non-Salary'!#REF!)</f>
        <v>#REF!</v>
      </c>
      <c r="AU353" s="43"/>
      <c r="AV353" s="404" t="e">
        <f>IF('Non-Salary'!#REF!="","",#REF!&amp;" - "&amp;'Non-Salary'!#REF!)</f>
        <v>#REF!</v>
      </c>
      <c r="AW353" s="395" t="e">
        <f>IF('Non-Salary'!#REF!="","",#REF!&amp;" - "&amp;'Non-Salary'!#REF!)</f>
        <v>#REF!</v>
      </c>
    </row>
    <row r="354" spans="1:49" outlineLevel="1">
      <c r="A354" s="228" t="str">
        <f t="shared" si="14"/>
        <v/>
      </c>
      <c r="B354" s="19" t="e">
        <f>IF(OR(I354="",I354="HS"),'Non-Salary'!#REF!,Assumptions!#REF!)</f>
        <v>#REF!</v>
      </c>
      <c r="C354" s="19" t="str">
        <f t="shared" si="15"/>
        <v/>
      </c>
      <c r="D354" s="20" t="str">
        <f t="shared" si="16"/>
        <v/>
      </c>
      <c r="E354" s="20" t="str">
        <f t="shared" si="17"/>
        <v/>
      </c>
      <c r="F354" s="20" t="str">
        <f t="shared" si="18"/>
        <v/>
      </c>
      <c r="G354" s="56" t="str">
        <f t="shared" si="19"/>
        <v/>
      </c>
      <c r="H354" s="9"/>
      <c r="I354" s="326"/>
      <c r="J354" s="324"/>
      <c r="K354" s="325"/>
      <c r="L354" s="164"/>
      <c r="M354" s="229"/>
      <c r="N354" s="9"/>
      <c r="O354" s="290"/>
      <c r="P354" s="291"/>
      <c r="Q354" s="291"/>
      <c r="R354" s="291"/>
      <c r="S354" s="291"/>
      <c r="T354" s="384" t="e">
        <f>IF('Non-Salary'!#REF!="","",#REF!&amp;" - "&amp;'Non-Salary'!#REF!)</f>
        <v>#REF!</v>
      </c>
      <c r="U354" s="385" t="e">
        <f>IF('Non-Salary'!#REF!="","",#REF!&amp;" - "&amp;'Non-Salary'!#REF!)</f>
        <v>#REF!</v>
      </c>
      <c r="V354" s="385" t="e">
        <f>IF('Non-Salary'!#REF!="","",#REF!&amp;" - "&amp;'Non-Salary'!#REF!)</f>
        <v>#REF!</v>
      </c>
      <c r="W354" s="385" t="e">
        <f>IF('Non-Salary'!#REF!="","",#REF!&amp;" - "&amp;'Non-Salary'!#REF!)</f>
        <v>#REF!</v>
      </c>
      <c r="X354" s="385" t="e">
        <f>IF('Non-Salary'!#REF!="","",#REF!&amp;" - "&amp;'Non-Salary'!#REF!)</f>
        <v>#REF!</v>
      </c>
      <c r="Y354" s="385" t="e">
        <f>IF('Non-Salary'!#REF!="","",#REF!&amp;" - "&amp;'Non-Salary'!#REF!)</f>
        <v>#REF!</v>
      </c>
      <c r="Z354" s="385" t="e">
        <f>IF('Non-Salary'!#REF!="","",#REF!&amp;" - "&amp;'Non-Salary'!#REF!)</f>
        <v>#REF!</v>
      </c>
      <c r="AA354" s="385" t="e">
        <f>IF('Non-Salary'!#REF!="","",#REF!&amp;" - "&amp;'Non-Salary'!#REF!)</f>
        <v>#REF!</v>
      </c>
      <c r="AB354" s="385" t="e">
        <f>IF('Non-Salary'!#REF!="","",#REF!&amp;" - "&amp;'Non-Salary'!#REF!)</f>
        <v>#REF!</v>
      </c>
      <c r="AC354" s="385" t="e">
        <f>IF('Non-Salary'!#REF!="","",#REF!&amp;" - "&amp;'Non-Salary'!#REF!)</f>
        <v>#REF!</v>
      </c>
      <c r="AD354" s="385" t="e">
        <f>IF('Non-Salary'!#REF!="","",#REF!&amp;" - "&amp;'Non-Salary'!#REF!)</f>
        <v>#REF!</v>
      </c>
      <c r="AE354" s="385" t="e">
        <f>IF('Non-Salary'!#REF!="","",#REF!&amp;" - "&amp;'Non-Salary'!#REF!)</f>
        <v>#REF!</v>
      </c>
      <c r="AF354" s="385" t="e">
        <f>IF('Non-Salary'!#REF!="","",#REF!&amp;" - "&amp;'Non-Salary'!#REF!)</f>
        <v>#REF!</v>
      </c>
      <c r="AG354" s="385" t="e">
        <f>IF('Non-Salary'!#REF!="","",#REF!&amp;" - "&amp;'Non-Salary'!#REF!)</f>
        <v>#REF!</v>
      </c>
      <c r="AH354" s="385" t="e">
        <f>IF('Non-Salary'!#REF!="","",#REF!&amp;" - "&amp;'Non-Salary'!#REF!)</f>
        <v>#REF!</v>
      </c>
      <c r="AI354" s="385" t="e">
        <f>IF('Non-Salary'!#REF!="","",#REF!&amp;" - "&amp;'Non-Salary'!#REF!)</f>
        <v>#REF!</v>
      </c>
      <c r="AJ354" s="385" t="e">
        <f>IF('Non-Salary'!#REF!="","",#REF!&amp;" - "&amp;'Non-Salary'!#REF!)</f>
        <v>#REF!</v>
      </c>
      <c r="AK354" s="385" t="e">
        <f>IF('Non-Salary'!#REF!="","",#REF!&amp;" - "&amp;'Non-Salary'!#REF!)</f>
        <v>#REF!</v>
      </c>
      <c r="AL354" s="385" t="e">
        <f>IF('Non-Salary'!#REF!="","",#REF!&amp;" - "&amp;'Non-Salary'!#REF!)</f>
        <v>#REF!</v>
      </c>
      <c r="AM354" s="385" t="e">
        <f>IF('Non-Salary'!#REF!="","",#REF!&amp;" - "&amp;'Non-Salary'!#REF!)</f>
        <v>#REF!</v>
      </c>
      <c r="AN354" s="385" t="e">
        <f>IF('Non-Salary'!#REF!="","",#REF!&amp;" - "&amp;'Non-Salary'!#REF!)</f>
        <v>#REF!</v>
      </c>
      <c r="AO354" s="385" t="e">
        <f>IF('Non-Salary'!#REF!="","",#REF!&amp;" - "&amp;'Non-Salary'!#REF!)</f>
        <v>#REF!</v>
      </c>
      <c r="AP354" s="385" t="e">
        <f>IF('Non-Salary'!#REF!="","",#REF!&amp;" - "&amp;'Non-Salary'!#REF!)</f>
        <v>#REF!</v>
      </c>
      <c r="AQ354" s="385" t="e">
        <f>IF('Non-Salary'!#REF!="","",#REF!&amp;" - "&amp;'Non-Salary'!#REF!)</f>
        <v>#REF!</v>
      </c>
      <c r="AR354" s="385" t="e">
        <f>IF('Non-Salary'!#REF!="","",#REF!&amp;" - "&amp;'Non-Salary'!#REF!)</f>
        <v>#REF!</v>
      </c>
      <c r="AS354" s="385" t="e">
        <f>IF('Non-Salary'!#REF!="","",#REF!&amp;" - "&amp;'Non-Salary'!#REF!)</f>
        <v>#REF!</v>
      </c>
      <c r="AT354" s="395" t="e">
        <f>IF('Non-Salary'!#REF!="","",#REF!&amp;" - "&amp;'Non-Salary'!#REF!)</f>
        <v>#REF!</v>
      </c>
      <c r="AU354" s="43"/>
      <c r="AV354" s="404" t="e">
        <f>IF('Non-Salary'!#REF!="","",#REF!&amp;" - "&amp;'Non-Salary'!#REF!)</f>
        <v>#REF!</v>
      </c>
      <c r="AW354" s="395" t="e">
        <f>IF('Non-Salary'!#REF!="","",#REF!&amp;" - "&amp;'Non-Salary'!#REF!)</f>
        <v>#REF!</v>
      </c>
    </row>
    <row r="355" spans="1:49" outlineLevel="1">
      <c r="A355" s="228" t="str">
        <f t="shared" si="14"/>
        <v/>
      </c>
      <c r="B355" s="19" t="e">
        <f>IF(OR(I355="",I355="HS"),'Non-Salary'!#REF!,Assumptions!#REF!)</f>
        <v>#REF!</v>
      </c>
      <c r="C355" s="19" t="str">
        <f t="shared" si="15"/>
        <v/>
      </c>
      <c r="D355" s="20" t="str">
        <f t="shared" si="16"/>
        <v/>
      </c>
      <c r="E355" s="20" t="str">
        <f t="shared" si="17"/>
        <v/>
      </c>
      <c r="F355" s="20" t="str">
        <f t="shared" si="18"/>
        <v/>
      </c>
      <c r="G355" s="56" t="str">
        <f t="shared" si="19"/>
        <v/>
      </c>
      <c r="H355" s="9"/>
      <c r="I355" s="326"/>
      <c r="J355" s="324"/>
      <c r="K355" s="325"/>
      <c r="L355" s="164"/>
      <c r="M355" s="229"/>
      <c r="N355" s="9"/>
      <c r="O355" s="290"/>
      <c r="P355" s="291"/>
      <c r="Q355" s="291"/>
      <c r="R355" s="291"/>
      <c r="S355" s="291"/>
      <c r="T355" s="384" t="e">
        <f>IF('Non-Salary'!#REF!="","",#REF!&amp;" - "&amp;'Non-Salary'!#REF!)</f>
        <v>#REF!</v>
      </c>
      <c r="U355" s="385" t="e">
        <f>IF('Non-Salary'!#REF!="","",#REF!&amp;" - "&amp;'Non-Salary'!#REF!)</f>
        <v>#REF!</v>
      </c>
      <c r="V355" s="385" t="e">
        <f>IF('Non-Salary'!#REF!="","",#REF!&amp;" - "&amp;'Non-Salary'!#REF!)</f>
        <v>#REF!</v>
      </c>
      <c r="W355" s="385" t="e">
        <f>IF('Non-Salary'!#REF!="","",#REF!&amp;" - "&amp;'Non-Salary'!#REF!)</f>
        <v>#REF!</v>
      </c>
      <c r="X355" s="385" t="e">
        <f>IF('Non-Salary'!#REF!="","",#REF!&amp;" - "&amp;'Non-Salary'!#REF!)</f>
        <v>#REF!</v>
      </c>
      <c r="Y355" s="385" t="e">
        <f>IF('Non-Salary'!#REF!="","",#REF!&amp;" - "&amp;'Non-Salary'!#REF!)</f>
        <v>#REF!</v>
      </c>
      <c r="Z355" s="385" t="e">
        <f>IF('Non-Salary'!#REF!="","",#REF!&amp;" - "&amp;'Non-Salary'!#REF!)</f>
        <v>#REF!</v>
      </c>
      <c r="AA355" s="385" t="e">
        <f>IF('Non-Salary'!#REF!="","",#REF!&amp;" - "&amp;'Non-Salary'!#REF!)</f>
        <v>#REF!</v>
      </c>
      <c r="AB355" s="385" t="e">
        <f>IF('Non-Salary'!#REF!="","",#REF!&amp;" - "&amp;'Non-Salary'!#REF!)</f>
        <v>#REF!</v>
      </c>
      <c r="AC355" s="385" t="e">
        <f>IF('Non-Salary'!#REF!="","",#REF!&amp;" - "&amp;'Non-Salary'!#REF!)</f>
        <v>#REF!</v>
      </c>
      <c r="AD355" s="385" t="e">
        <f>IF('Non-Salary'!#REF!="","",#REF!&amp;" - "&amp;'Non-Salary'!#REF!)</f>
        <v>#REF!</v>
      </c>
      <c r="AE355" s="385" t="e">
        <f>IF('Non-Salary'!#REF!="","",#REF!&amp;" - "&amp;'Non-Salary'!#REF!)</f>
        <v>#REF!</v>
      </c>
      <c r="AF355" s="385" t="e">
        <f>IF('Non-Salary'!#REF!="","",#REF!&amp;" - "&amp;'Non-Salary'!#REF!)</f>
        <v>#REF!</v>
      </c>
      <c r="AG355" s="385" t="e">
        <f>IF('Non-Salary'!#REF!="","",#REF!&amp;" - "&amp;'Non-Salary'!#REF!)</f>
        <v>#REF!</v>
      </c>
      <c r="AH355" s="385" t="e">
        <f>IF('Non-Salary'!#REF!="","",#REF!&amp;" - "&amp;'Non-Salary'!#REF!)</f>
        <v>#REF!</v>
      </c>
      <c r="AI355" s="385" t="e">
        <f>IF('Non-Salary'!#REF!="","",#REF!&amp;" - "&amp;'Non-Salary'!#REF!)</f>
        <v>#REF!</v>
      </c>
      <c r="AJ355" s="385" t="e">
        <f>IF('Non-Salary'!#REF!="","",#REF!&amp;" - "&amp;'Non-Salary'!#REF!)</f>
        <v>#REF!</v>
      </c>
      <c r="AK355" s="385" t="e">
        <f>IF('Non-Salary'!#REF!="","",#REF!&amp;" - "&amp;'Non-Salary'!#REF!)</f>
        <v>#REF!</v>
      </c>
      <c r="AL355" s="385" t="e">
        <f>IF('Non-Salary'!#REF!="","",#REF!&amp;" - "&amp;'Non-Salary'!#REF!)</f>
        <v>#REF!</v>
      </c>
      <c r="AM355" s="385" t="e">
        <f>IF('Non-Salary'!#REF!="","",#REF!&amp;" - "&amp;'Non-Salary'!#REF!)</f>
        <v>#REF!</v>
      </c>
      <c r="AN355" s="385" t="e">
        <f>IF('Non-Salary'!#REF!="","",#REF!&amp;" - "&amp;'Non-Salary'!#REF!)</f>
        <v>#REF!</v>
      </c>
      <c r="AO355" s="385" t="e">
        <f>IF('Non-Salary'!#REF!="","",#REF!&amp;" - "&amp;'Non-Salary'!#REF!)</f>
        <v>#REF!</v>
      </c>
      <c r="AP355" s="385" t="e">
        <f>IF('Non-Salary'!#REF!="","",#REF!&amp;" - "&amp;'Non-Salary'!#REF!)</f>
        <v>#REF!</v>
      </c>
      <c r="AQ355" s="385" t="e">
        <f>IF('Non-Salary'!#REF!="","",#REF!&amp;" - "&amp;'Non-Salary'!#REF!)</f>
        <v>#REF!</v>
      </c>
      <c r="AR355" s="385" t="e">
        <f>IF('Non-Salary'!#REF!="","",#REF!&amp;" - "&amp;'Non-Salary'!#REF!)</f>
        <v>#REF!</v>
      </c>
      <c r="AS355" s="385" t="e">
        <f>IF('Non-Salary'!#REF!="","",#REF!&amp;" - "&amp;'Non-Salary'!#REF!)</f>
        <v>#REF!</v>
      </c>
      <c r="AT355" s="395" t="e">
        <f>IF('Non-Salary'!#REF!="","",#REF!&amp;" - "&amp;'Non-Salary'!#REF!)</f>
        <v>#REF!</v>
      </c>
      <c r="AU355" s="43"/>
      <c r="AV355" s="404" t="e">
        <f>IF('Non-Salary'!#REF!="","",#REF!&amp;" - "&amp;'Non-Salary'!#REF!)</f>
        <v>#REF!</v>
      </c>
      <c r="AW355" s="395" t="e">
        <f>IF('Non-Salary'!#REF!="","",#REF!&amp;" - "&amp;'Non-Salary'!#REF!)</f>
        <v>#REF!</v>
      </c>
    </row>
    <row r="356" spans="1:49" outlineLevel="1">
      <c r="A356" s="228" t="str">
        <f t="shared" si="14"/>
        <v/>
      </c>
      <c r="B356" s="19" t="e">
        <f>IF(OR(I356="",I356="HS"),'Non-Salary'!#REF!,Assumptions!#REF!)</f>
        <v>#REF!</v>
      </c>
      <c r="C356" s="19" t="str">
        <f t="shared" si="15"/>
        <v/>
      </c>
      <c r="D356" s="20" t="str">
        <f t="shared" si="16"/>
        <v/>
      </c>
      <c r="E356" s="20" t="str">
        <f t="shared" si="17"/>
        <v/>
      </c>
      <c r="F356" s="20" t="str">
        <f t="shared" si="18"/>
        <v/>
      </c>
      <c r="G356" s="56" t="str">
        <f t="shared" si="19"/>
        <v/>
      </c>
      <c r="H356" s="9"/>
      <c r="I356" s="326"/>
      <c r="J356" s="324"/>
      <c r="K356" s="325"/>
      <c r="L356" s="164"/>
      <c r="M356" s="229"/>
      <c r="N356" s="9"/>
      <c r="O356" s="290"/>
      <c r="P356" s="291"/>
      <c r="Q356" s="291"/>
      <c r="R356" s="291"/>
      <c r="S356" s="291"/>
      <c r="T356" s="384" t="e">
        <f>IF('Non-Salary'!#REF!="","",#REF!&amp;" - "&amp;'Non-Salary'!#REF!)</f>
        <v>#REF!</v>
      </c>
      <c r="U356" s="385" t="e">
        <f>IF('Non-Salary'!#REF!="","",#REF!&amp;" - "&amp;'Non-Salary'!#REF!)</f>
        <v>#REF!</v>
      </c>
      <c r="V356" s="385" t="e">
        <f>IF('Non-Salary'!#REF!="","",#REF!&amp;" - "&amp;'Non-Salary'!#REF!)</f>
        <v>#REF!</v>
      </c>
      <c r="W356" s="385" t="e">
        <f>IF('Non-Salary'!#REF!="","",#REF!&amp;" - "&amp;'Non-Salary'!#REF!)</f>
        <v>#REF!</v>
      </c>
      <c r="X356" s="385" t="e">
        <f>IF('Non-Salary'!#REF!="","",#REF!&amp;" - "&amp;'Non-Salary'!#REF!)</f>
        <v>#REF!</v>
      </c>
      <c r="Y356" s="385" t="e">
        <f>IF('Non-Salary'!#REF!="","",#REF!&amp;" - "&amp;'Non-Salary'!#REF!)</f>
        <v>#REF!</v>
      </c>
      <c r="Z356" s="385" t="e">
        <f>IF('Non-Salary'!#REF!="","",#REF!&amp;" - "&amp;'Non-Salary'!#REF!)</f>
        <v>#REF!</v>
      </c>
      <c r="AA356" s="385" t="e">
        <f>IF('Non-Salary'!#REF!="","",#REF!&amp;" - "&amp;'Non-Salary'!#REF!)</f>
        <v>#REF!</v>
      </c>
      <c r="AB356" s="385" t="e">
        <f>IF('Non-Salary'!#REF!="","",#REF!&amp;" - "&amp;'Non-Salary'!#REF!)</f>
        <v>#REF!</v>
      </c>
      <c r="AC356" s="385" t="e">
        <f>IF('Non-Salary'!#REF!="","",#REF!&amp;" - "&amp;'Non-Salary'!#REF!)</f>
        <v>#REF!</v>
      </c>
      <c r="AD356" s="385" t="e">
        <f>IF('Non-Salary'!#REF!="","",#REF!&amp;" - "&amp;'Non-Salary'!#REF!)</f>
        <v>#REF!</v>
      </c>
      <c r="AE356" s="385" t="e">
        <f>IF('Non-Salary'!#REF!="","",#REF!&amp;" - "&amp;'Non-Salary'!#REF!)</f>
        <v>#REF!</v>
      </c>
      <c r="AF356" s="385" t="e">
        <f>IF('Non-Salary'!#REF!="","",#REF!&amp;" - "&amp;'Non-Salary'!#REF!)</f>
        <v>#REF!</v>
      </c>
      <c r="AG356" s="385" t="e">
        <f>IF('Non-Salary'!#REF!="","",#REF!&amp;" - "&amp;'Non-Salary'!#REF!)</f>
        <v>#REF!</v>
      </c>
      <c r="AH356" s="385" t="e">
        <f>IF('Non-Salary'!#REF!="","",#REF!&amp;" - "&amp;'Non-Salary'!#REF!)</f>
        <v>#REF!</v>
      </c>
      <c r="AI356" s="385" t="e">
        <f>IF('Non-Salary'!#REF!="","",#REF!&amp;" - "&amp;'Non-Salary'!#REF!)</f>
        <v>#REF!</v>
      </c>
      <c r="AJ356" s="385" t="e">
        <f>IF('Non-Salary'!#REF!="","",#REF!&amp;" - "&amp;'Non-Salary'!#REF!)</f>
        <v>#REF!</v>
      </c>
      <c r="AK356" s="385" t="e">
        <f>IF('Non-Salary'!#REF!="","",#REF!&amp;" - "&amp;'Non-Salary'!#REF!)</f>
        <v>#REF!</v>
      </c>
      <c r="AL356" s="385" t="e">
        <f>IF('Non-Salary'!#REF!="","",#REF!&amp;" - "&amp;'Non-Salary'!#REF!)</f>
        <v>#REF!</v>
      </c>
      <c r="AM356" s="385" t="e">
        <f>IF('Non-Salary'!#REF!="","",#REF!&amp;" - "&amp;'Non-Salary'!#REF!)</f>
        <v>#REF!</v>
      </c>
      <c r="AN356" s="385" t="e">
        <f>IF('Non-Salary'!#REF!="","",#REF!&amp;" - "&amp;'Non-Salary'!#REF!)</f>
        <v>#REF!</v>
      </c>
      <c r="AO356" s="385" t="e">
        <f>IF('Non-Salary'!#REF!="","",#REF!&amp;" - "&amp;'Non-Salary'!#REF!)</f>
        <v>#REF!</v>
      </c>
      <c r="AP356" s="385" t="e">
        <f>IF('Non-Salary'!#REF!="","",#REF!&amp;" - "&amp;'Non-Salary'!#REF!)</f>
        <v>#REF!</v>
      </c>
      <c r="AQ356" s="385" t="e">
        <f>IF('Non-Salary'!#REF!="","",#REF!&amp;" - "&amp;'Non-Salary'!#REF!)</f>
        <v>#REF!</v>
      </c>
      <c r="AR356" s="385" t="e">
        <f>IF('Non-Salary'!#REF!="","",#REF!&amp;" - "&amp;'Non-Salary'!#REF!)</f>
        <v>#REF!</v>
      </c>
      <c r="AS356" s="385" t="e">
        <f>IF('Non-Salary'!#REF!="","",#REF!&amp;" - "&amp;'Non-Salary'!#REF!)</f>
        <v>#REF!</v>
      </c>
      <c r="AT356" s="395" t="e">
        <f>IF('Non-Salary'!#REF!="","",#REF!&amp;" - "&amp;'Non-Salary'!#REF!)</f>
        <v>#REF!</v>
      </c>
      <c r="AU356" s="43"/>
      <c r="AV356" s="404" t="e">
        <f>IF('Non-Salary'!#REF!="","",#REF!&amp;" - "&amp;'Non-Salary'!#REF!)</f>
        <v>#REF!</v>
      </c>
      <c r="AW356" s="395" t="e">
        <f>IF('Non-Salary'!#REF!="","",#REF!&amp;" - "&amp;'Non-Salary'!#REF!)</f>
        <v>#REF!</v>
      </c>
    </row>
    <row r="357" spans="1:49" outlineLevel="1">
      <c r="A357" s="228" t="str">
        <f t="shared" si="14"/>
        <v/>
      </c>
      <c r="B357" s="19" t="e">
        <f>IF(OR(I357="",I357="HS"),'Non-Salary'!#REF!,Assumptions!#REF!)</f>
        <v>#REF!</v>
      </c>
      <c r="C357" s="19" t="str">
        <f t="shared" si="15"/>
        <v/>
      </c>
      <c r="D357" s="20" t="str">
        <f t="shared" si="16"/>
        <v/>
      </c>
      <c r="E357" s="20" t="str">
        <f t="shared" si="17"/>
        <v/>
      </c>
      <c r="F357" s="20" t="str">
        <f t="shared" si="18"/>
        <v/>
      </c>
      <c r="G357" s="56" t="str">
        <f t="shared" si="19"/>
        <v/>
      </c>
      <c r="H357" s="9"/>
      <c r="I357" s="326"/>
      <c r="J357" s="324"/>
      <c r="K357" s="325"/>
      <c r="L357" s="164"/>
      <c r="M357" s="229"/>
      <c r="N357" s="9"/>
      <c r="O357" s="290"/>
      <c r="P357" s="291"/>
      <c r="Q357" s="291"/>
      <c r="R357" s="291"/>
      <c r="S357" s="291"/>
      <c r="T357" s="384" t="e">
        <f>IF('Non-Salary'!#REF!="","",#REF!&amp;" - "&amp;'Non-Salary'!#REF!)</f>
        <v>#REF!</v>
      </c>
      <c r="U357" s="385" t="e">
        <f>IF('Non-Salary'!#REF!="","",#REF!&amp;" - "&amp;'Non-Salary'!#REF!)</f>
        <v>#REF!</v>
      </c>
      <c r="V357" s="385" t="e">
        <f>IF('Non-Salary'!#REF!="","",#REF!&amp;" - "&amp;'Non-Salary'!#REF!)</f>
        <v>#REF!</v>
      </c>
      <c r="W357" s="385" t="e">
        <f>IF('Non-Salary'!#REF!="","",#REF!&amp;" - "&amp;'Non-Salary'!#REF!)</f>
        <v>#REF!</v>
      </c>
      <c r="X357" s="385" t="e">
        <f>IF('Non-Salary'!#REF!="","",#REF!&amp;" - "&amp;'Non-Salary'!#REF!)</f>
        <v>#REF!</v>
      </c>
      <c r="Y357" s="385" t="e">
        <f>IF('Non-Salary'!#REF!="","",#REF!&amp;" - "&amp;'Non-Salary'!#REF!)</f>
        <v>#REF!</v>
      </c>
      <c r="Z357" s="385" t="e">
        <f>IF('Non-Salary'!#REF!="","",#REF!&amp;" - "&amp;'Non-Salary'!#REF!)</f>
        <v>#REF!</v>
      </c>
      <c r="AA357" s="385" t="e">
        <f>IF('Non-Salary'!#REF!="","",#REF!&amp;" - "&amp;'Non-Salary'!#REF!)</f>
        <v>#REF!</v>
      </c>
      <c r="AB357" s="385" t="e">
        <f>IF('Non-Salary'!#REF!="","",#REF!&amp;" - "&amp;'Non-Salary'!#REF!)</f>
        <v>#REF!</v>
      </c>
      <c r="AC357" s="385" t="e">
        <f>IF('Non-Salary'!#REF!="","",#REF!&amp;" - "&amp;'Non-Salary'!#REF!)</f>
        <v>#REF!</v>
      </c>
      <c r="AD357" s="385" t="e">
        <f>IF('Non-Salary'!#REF!="","",#REF!&amp;" - "&amp;'Non-Salary'!#REF!)</f>
        <v>#REF!</v>
      </c>
      <c r="AE357" s="385" t="e">
        <f>IF('Non-Salary'!#REF!="","",#REF!&amp;" - "&amp;'Non-Salary'!#REF!)</f>
        <v>#REF!</v>
      </c>
      <c r="AF357" s="385" t="e">
        <f>IF('Non-Salary'!#REF!="","",#REF!&amp;" - "&amp;'Non-Salary'!#REF!)</f>
        <v>#REF!</v>
      </c>
      <c r="AG357" s="385" t="e">
        <f>IF('Non-Salary'!#REF!="","",#REF!&amp;" - "&amp;'Non-Salary'!#REF!)</f>
        <v>#REF!</v>
      </c>
      <c r="AH357" s="385" t="e">
        <f>IF('Non-Salary'!#REF!="","",#REF!&amp;" - "&amp;'Non-Salary'!#REF!)</f>
        <v>#REF!</v>
      </c>
      <c r="AI357" s="385" t="e">
        <f>IF('Non-Salary'!#REF!="","",#REF!&amp;" - "&amp;'Non-Salary'!#REF!)</f>
        <v>#REF!</v>
      </c>
      <c r="AJ357" s="385" t="e">
        <f>IF('Non-Salary'!#REF!="","",#REF!&amp;" - "&amp;'Non-Salary'!#REF!)</f>
        <v>#REF!</v>
      </c>
      <c r="AK357" s="385" t="e">
        <f>IF('Non-Salary'!#REF!="","",#REF!&amp;" - "&amp;'Non-Salary'!#REF!)</f>
        <v>#REF!</v>
      </c>
      <c r="AL357" s="385" t="e">
        <f>IF('Non-Salary'!#REF!="","",#REF!&amp;" - "&amp;'Non-Salary'!#REF!)</f>
        <v>#REF!</v>
      </c>
      <c r="AM357" s="385" t="e">
        <f>IF('Non-Salary'!#REF!="","",#REF!&amp;" - "&amp;'Non-Salary'!#REF!)</f>
        <v>#REF!</v>
      </c>
      <c r="AN357" s="385" t="e">
        <f>IF('Non-Salary'!#REF!="","",#REF!&amp;" - "&amp;'Non-Salary'!#REF!)</f>
        <v>#REF!</v>
      </c>
      <c r="AO357" s="385" t="e">
        <f>IF('Non-Salary'!#REF!="","",#REF!&amp;" - "&amp;'Non-Salary'!#REF!)</f>
        <v>#REF!</v>
      </c>
      <c r="AP357" s="385" t="e">
        <f>IF('Non-Salary'!#REF!="","",#REF!&amp;" - "&amp;'Non-Salary'!#REF!)</f>
        <v>#REF!</v>
      </c>
      <c r="AQ357" s="385" t="e">
        <f>IF('Non-Salary'!#REF!="","",#REF!&amp;" - "&amp;'Non-Salary'!#REF!)</f>
        <v>#REF!</v>
      </c>
      <c r="AR357" s="385" t="e">
        <f>IF('Non-Salary'!#REF!="","",#REF!&amp;" - "&amp;'Non-Salary'!#REF!)</f>
        <v>#REF!</v>
      </c>
      <c r="AS357" s="385" t="e">
        <f>IF('Non-Salary'!#REF!="","",#REF!&amp;" - "&amp;'Non-Salary'!#REF!)</f>
        <v>#REF!</v>
      </c>
      <c r="AT357" s="395" t="e">
        <f>IF('Non-Salary'!#REF!="","",#REF!&amp;" - "&amp;'Non-Salary'!#REF!)</f>
        <v>#REF!</v>
      </c>
      <c r="AU357" s="43"/>
      <c r="AV357" s="404" t="e">
        <f>IF('Non-Salary'!#REF!="","",#REF!&amp;" - "&amp;'Non-Salary'!#REF!)</f>
        <v>#REF!</v>
      </c>
      <c r="AW357" s="395" t="e">
        <f>IF('Non-Salary'!#REF!="","",#REF!&amp;" - "&amp;'Non-Salary'!#REF!)</f>
        <v>#REF!</v>
      </c>
    </row>
    <row r="358" spans="1:49" outlineLevel="1">
      <c r="A358" s="228" t="str">
        <f t="shared" si="14"/>
        <v/>
      </c>
      <c r="B358" s="19" t="e">
        <f>IF(OR(I358="",I358="HS"),'Non-Salary'!#REF!,Assumptions!#REF!)</f>
        <v>#REF!</v>
      </c>
      <c r="C358" s="19" t="str">
        <f t="shared" si="15"/>
        <v/>
      </c>
      <c r="D358" s="20" t="str">
        <f t="shared" si="16"/>
        <v/>
      </c>
      <c r="E358" s="20" t="str">
        <f t="shared" si="17"/>
        <v/>
      </c>
      <c r="F358" s="20" t="str">
        <f t="shared" si="18"/>
        <v/>
      </c>
      <c r="G358" s="56" t="str">
        <f t="shared" si="19"/>
        <v/>
      </c>
      <c r="H358" s="9"/>
      <c r="I358" s="326"/>
      <c r="J358" s="324"/>
      <c r="K358" s="325"/>
      <c r="L358" s="164"/>
      <c r="M358" s="229"/>
      <c r="N358" s="9"/>
      <c r="O358" s="290"/>
      <c r="P358" s="291"/>
      <c r="Q358" s="291"/>
      <c r="R358" s="291"/>
      <c r="S358" s="291"/>
      <c r="T358" s="384" t="e">
        <f>IF('Non-Salary'!#REF!="","",#REF!&amp;" - "&amp;'Non-Salary'!#REF!)</f>
        <v>#REF!</v>
      </c>
      <c r="U358" s="385" t="e">
        <f>IF('Non-Salary'!#REF!="","",#REF!&amp;" - "&amp;'Non-Salary'!#REF!)</f>
        <v>#REF!</v>
      </c>
      <c r="V358" s="385" t="e">
        <f>IF('Non-Salary'!#REF!="","",#REF!&amp;" - "&amp;'Non-Salary'!#REF!)</f>
        <v>#REF!</v>
      </c>
      <c r="W358" s="385" t="e">
        <f>IF('Non-Salary'!#REF!="","",#REF!&amp;" - "&amp;'Non-Salary'!#REF!)</f>
        <v>#REF!</v>
      </c>
      <c r="X358" s="385" t="e">
        <f>IF('Non-Salary'!#REF!="","",#REF!&amp;" - "&amp;'Non-Salary'!#REF!)</f>
        <v>#REF!</v>
      </c>
      <c r="Y358" s="385" t="e">
        <f>IF('Non-Salary'!#REF!="","",#REF!&amp;" - "&amp;'Non-Salary'!#REF!)</f>
        <v>#REF!</v>
      </c>
      <c r="Z358" s="385" t="e">
        <f>IF('Non-Salary'!#REF!="","",#REF!&amp;" - "&amp;'Non-Salary'!#REF!)</f>
        <v>#REF!</v>
      </c>
      <c r="AA358" s="385" t="e">
        <f>IF('Non-Salary'!#REF!="","",#REF!&amp;" - "&amp;'Non-Salary'!#REF!)</f>
        <v>#REF!</v>
      </c>
      <c r="AB358" s="385" t="e">
        <f>IF('Non-Salary'!#REF!="","",#REF!&amp;" - "&amp;'Non-Salary'!#REF!)</f>
        <v>#REF!</v>
      </c>
      <c r="AC358" s="385" t="e">
        <f>IF('Non-Salary'!#REF!="","",#REF!&amp;" - "&amp;'Non-Salary'!#REF!)</f>
        <v>#REF!</v>
      </c>
      <c r="AD358" s="385" t="e">
        <f>IF('Non-Salary'!#REF!="","",#REF!&amp;" - "&amp;'Non-Salary'!#REF!)</f>
        <v>#REF!</v>
      </c>
      <c r="AE358" s="385" t="e">
        <f>IF('Non-Salary'!#REF!="","",#REF!&amp;" - "&amp;'Non-Salary'!#REF!)</f>
        <v>#REF!</v>
      </c>
      <c r="AF358" s="385" t="e">
        <f>IF('Non-Salary'!#REF!="","",#REF!&amp;" - "&amp;'Non-Salary'!#REF!)</f>
        <v>#REF!</v>
      </c>
      <c r="AG358" s="385" t="e">
        <f>IF('Non-Salary'!#REF!="","",#REF!&amp;" - "&amp;'Non-Salary'!#REF!)</f>
        <v>#REF!</v>
      </c>
      <c r="AH358" s="385" t="e">
        <f>IF('Non-Salary'!#REF!="","",#REF!&amp;" - "&amp;'Non-Salary'!#REF!)</f>
        <v>#REF!</v>
      </c>
      <c r="AI358" s="385" t="e">
        <f>IF('Non-Salary'!#REF!="","",#REF!&amp;" - "&amp;'Non-Salary'!#REF!)</f>
        <v>#REF!</v>
      </c>
      <c r="AJ358" s="385" t="e">
        <f>IF('Non-Salary'!#REF!="","",#REF!&amp;" - "&amp;'Non-Salary'!#REF!)</f>
        <v>#REF!</v>
      </c>
      <c r="AK358" s="385" t="e">
        <f>IF('Non-Salary'!#REF!="","",#REF!&amp;" - "&amp;'Non-Salary'!#REF!)</f>
        <v>#REF!</v>
      </c>
      <c r="AL358" s="385" t="e">
        <f>IF('Non-Salary'!#REF!="","",#REF!&amp;" - "&amp;'Non-Salary'!#REF!)</f>
        <v>#REF!</v>
      </c>
      <c r="AM358" s="385" t="e">
        <f>IF('Non-Salary'!#REF!="","",#REF!&amp;" - "&amp;'Non-Salary'!#REF!)</f>
        <v>#REF!</v>
      </c>
      <c r="AN358" s="385" t="e">
        <f>IF('Non-Salary'!#REF!="","",#REF!&amp;" - "&amp;'Non-Salary'!#REF!)</f>
        <v>#REF!</v>
      </c>
      <c r="AO358" s="385" t="e">
        <f>IF('Non-Salary'!#REF!="","",#REF!&amp;" - "&amp;'Non-Salary'!#REF!)</f>
        <v>#REF!</v>
      </c>
      <c r="AP358" s="385" t="e">
        <f>IF('Non-Salary'!#REF!="","",#REF!&amp;" - "&amp;'Non-Salary'!#REF!)</f>
        <v>#REF!</v>
      </c>
      <c r="AQ358" s="385" t="e">
        <f>IF('Non-Salary'!#REF!="","",#REF!&amp;" - "&amp;'Non-Salary'!#REF!)</f>
        <v>#REF!</v>
      </c>
      <c r="AR358" s="385" t="e">
        <f>IF('Non-Salary'!#REF!="","",#REF!&amp;" - "&amp;'Non-Salary'!#REF!)</f>
        <v>#REF!</v>
      </c>
      <c r="AS358" s="385" t="e">
        <f>IF('Non-Salary'!#REF!="","",#REF!&amp;" - "&amp;'Non-Salary'!#REF!)</f>
        <v>#REF!</v>
      </c>
      <c r="AT358" s="395" t="e">
        <f>IF('Non-Salary'!#REF!="","",#REF!&amp;" - "&amp;'Non-Salary'!#REF!)</f>
        <v>#REF!</v>
      </c>
      <c r="AU358" s="43"/>
      <c r="AV358" s="404" t="e">
        <f>IF('Non-Salary'!#REF!="","",#REF!&amp;" - "&amp;'Non-Salary'!#REF!)</f>
        <v>#REF!</v>
      </c>
      <c r="AW358" s="395" t="e">
        <f>IF('Non-Salary'!#REF!="","",#REF!&amp;" - "&amp;'Non-Salary'!#REF!)</f>
        <v>#REF!</v>
      </c>
    </row>
    <row r="359" spans="1:49" outlineLevel="1">
      <c r="A359" s="228" t="str">
        <f t="shared" si="14"/>
        <v/>
      </c>
      <c r="B359" s="19" t="e">
        <f>IF(OR(I359="",I359="HS"),'Non-Salary'!#REF!,Assumptions!#REF!)</f>
        <v>#REF!</v>
      </c>
      <c r="C359" s="19" t="str">
        <f t="shared" si="15"/>
        <v/>
      </c>
      <c r="D359" s="20" t="str">
        <f t="shared" si="16"/>
        <v/>
      </c>
      <c r="E359" s="20" t="str">
        <f t="shared" si="17"/>
        <v/>
      </c>
      <c r="F359" s="20" t="str">
        <f t="shared" si="18"/>
        <v/>
      </c>
      <c r="G359" s="56" t="str">
        <f t="shared" si="19"/>
        <v/>
      </c>
      <c r="H359" s="9"/>
      <c r="I359" s="326"/>
      <c r="J359" s="324"/>
      <c r="K359" s="325"/>
      <c r="L359" s="164"/>
      <c r="M359" s="229"/>
      <c r="N359" s="9"/>
      <c r="O359" s="290"/>
      <c r="P359" s="291"/>
      <c r="Q359" s="291"/>
      <c r="R359" s="291"/>
      <c r="S359" s="291"/>
      <c r="T359" s="384" t="e">
        <f>IF('Non-Salary'!#REF!="","",#REF!&amp;" - "&amp;'Non-Salary'!#REF!)</f>
        <v>#REF!</v>
      </c>
      <c r="U359" s="385" t="e">
        <f>IF('Non-Salary'!#REF!="","",#REF!&amp;" - "&amp;'Non-Salary'!#REF!)</f>
        <v>#REF!</v>
      </c>
      <c r="V359" s="385" t="e">
        <f>IF('Non-Salary'!#REF!="","",#REF!&amp;" - "&amp;'Non-Salary'!#REF!)</f>
        <v>#REF!</v>
      </c>
      <c r="W359" s="385" t="e">
        <f>IF('Non-Salary'!#REF!="","",#REF!&amp;" - "&amp;'Non-Salary'!#REF!)</f>
        <v>#REF!</v>
      </c>
      <c r="X359" s="385" t="e">
        <f>IF('Non-Salary'!#REF!="","",#REF!&amp;" - "&amp;'Non-Salary'!#REF!)</f>
        <v>#REF!</v>
      </c>
      <c r="Y359" s="385" t="e">
        <f>IF('Non-Salary'!#REF!="","",#REF!&amp;" - "&amp;'Non-Salary'!#REF!)</f>
        <v>#REF!</v>
      </c>
      <c r="Z359" s="385" t="e">
        <f>IF('Non-Salary'!#REF!="","",#REF!&amp;" - "&amp;'Non-Salary'!#REF!)</f>
        <v>#REF!</v>
      </c>
      <c r="AA359" s="385" t="e">
        <f>IF('Non-Salary'!#REF!="","",#REF!&amp;" - "&amp;'Non-Salary'!#REF!)</f>
        <v>#REF!</v>
      </c>
      <c r="AB359" s="385" t="e">
        <f>IF('Non-Salary'!#REF!="","",#REF!&amp;" - "&amp;'Non-Salary'!#REF!)</f>
        <v>#REF!</v>
      </c>
      <c r="AC359" s="385" t="e">
        <f>IF('Non-Salary'!#REF!="","",#REF!&amp;" - "&amp;'Non-Salary'!#REF!)</f>
        <v>#REF!</v>
      </c>
      <c r="AD359" s="385" t="e">
        <f>IF('Non-Salary'!#REF!="","",#REF!&amp;" - "&amp;'Non-Salary'!#REF!)</f>
        <v>#REF!</v>
      </c>
      <c r="AE359" s="385" t="e">
        <f>IF('Non-Salary'!#REF!="","",#REF!&amp;" - "&amp;'Non-Salary'!#REF!)</f>
        <v>#REF!</v>
      </c>
      <c r="AF359" s="385" t="e">
        <f>IF('Non-Salary'!#REF!="","",#REF!&amp;" - "&amp;'Non-Salary'!#REF!)</f>
        <v>#REF!</v>
      </c>
      <c r="AG359" s="385" t="e">
        <f>IF('Non-Salary'!#REF!="","",#REF!&amp;" - "&amp;'Non-Salary'!#REF!)</f>
        <v>#REF!</v>
      </c>
      <c r="AH359" s="385" t="e">
        <f>IF('Non-Salary'!#REF!="","",#REF!&amp;" - "&amp;'Non-Salary'!#REF!)</f>
        <v>#REF!</v>
      </c>
      <c r="AI359" s="385" t="e">
        <f>IF('Non-Salary'!#REF!="","",#REF!&amp;" - "&amp;'Non-Salary'!#REF!)</f>
        <v>#REF!</v>
      </c>
      <c r="AJ359" s="385" t="e">
        <f>IF('Non-Salary'!#REF!="","",#REF!&amp;" - "&amp;'Non-Salary'!#REF!)</f>
        <v>#REF!</v>
      </c>
      <c r="AK359" s="385" t="e">
        <f>IF('Non-Salary'!#REF!="","",#REF!&amp;" - "&amp;'Non-Salary'!#REF!)</f>
        <v>#REF!</v>
      </c>
      <c r="AL359" s="385" t="e">
        <f>IF('Non-Salary'!#REF!="","",#REF!&amp;" - "&amp;'Non-Salary'!#REF!)</f>
        <v>#REF!</v>
      </c>
      <c r="AM359" s="385" t="e">
        <f>IF('Non-Salary'!#REF!="","",#REF!&amp;" - "&amp;'Non-Salary'!#REF!)</f>
        <v>#REF!</v>
      </c>
      <c r="AN359" s="385" t="e">
        <f>IF('Non-Salary'!#REF!="","",#REF!&amp;" - "&amp;'Non-Salary'!#REF!)</f>
        <v>#REF!</v>
      </c>
      <c r="AO359" s="385" t="e">
        <f>IF('Non-Salary'!#REF!="","",#REF!&amp;" - "&amp;'Non-Salary'!#REF!)</f>
        <v>#REF!</v>
      </c>
      <c r="AP359" s="385" t="e">
        <f>IF('Non-Salary'!#REF!="","",#REF!&amp;" - "&amp;'Non-Salary'!#REF!)</f>
        <v>#REF!</v>
      </c>
      <c r="AQ359" s="385" t="e">
        <f>IF('Non-Salary'!#REF!="","",#REF!&amp;" - "&amp;'Non-Salary'!#REF!)</f>
        <v>#REF!</v>
      </c>
      <c r="AR359" s="385" t="e">
        <f>IF('Non-Salary'!#REF!="","",#REF!&amp;" - "&amp;'Non-Salary'!#REF!)</f>
        <v>#REF!</v>
      </c>
      <c r="AS359" s="385" t="e">
        <f>IF('Non-Salary'!#REF!="","",#REF!&amp;" - "&amp;'Non-Salary'!#REF!)</f>
        <v>#REF!</v>
      </c>
      <c r="AT359" s="395" t="e">
        <f>IF('Non-Salary'!#REF!="","",#REF!&amp;" - "&amp;'Non-Salary'!#REF!)</f>
        <v>#REF!</v>
      </c>
      <c r="AU359" s="43"/>
      <c r="AV359" s="404" t="e">
        <f>IF('Non-Salary'!#REF!="","",#REF!&amp;" - "&amp;'Non-Salary'!#REF!)</f>
        <v>#REF!</v>
      </c>
      <c r="AW359" s="395" t="e">
        <f>IF('Non-Salary'!#REF!="","",#REF!&amp;" - "&amp;'Non-Salary'!#REF!)</f>
        <v>#REF!</v>
      </c>
    </row>
    <row r="360" spans="1:49" outlineLevel="1">
      <c r="A360" s="228" t="str">
        <f t="shared" si="14"/>
        <v/>
      </c>
      <c r="B360" s="19" t="e">
        <f>IF(OR(I360="",I360="HS"),'Non-Salary'!#REF!,Assumptions!#REF!)</f>
        <v>#REF!</v>
      </c>
      <c r="C360" s="19" t="str">
        <f t="shared" si="15"/>
        <v/>
      </c>
      <c r="D360" s="20" t="str">
        <f t="shared" si="16"/>
        <v/>
      </c>
      <c r="E360" s="20" t="str">
        <f t="shared" si="17"/>
        <v/>
      </c>
      <c r="F360" s="20" t="str">
        <f t="shared" si="18"/>
        <v/>
      </c>
      <c r="G360" s="56" t="str">
        <f t="shared" si="19"/>
        <v/>
      </c>
      <c r="H360" s="9"/>
      <c r="I360" s="326"/>
      <c r="J360" s="324"/>
      <c r="K360" s="325"/>
      <c r="L360" s="164"/>
      <c r="M360" s="229"/>
      <c r="N360" s="9"/>
      <c r="O360" s="290"/>
      <c r="P360" s="291"/>
      <c r="Q360" s="291"/>
      <c r="R360" s="291"/>
      <c r="S360" s="291"/>
      <c r="T360" s="384" t="str">
        <f>IF('Non-Salary'!D33="","",#REF!&amp;" - "&amp;'Non-Salary'!D33)</f>
        <v/>
      </c>
      <c r="U360" s="385" t="e">
        <f>IF('Non-Salary'!#REF!="","",#REF!&amp;" - "&amp;'Non-Salary'!#REF!)</f>
        <v>#REF!</v>
      </c>
      <c r="V360" s="385" t="e">
        <f>IF('Non-Salary'!#REF!="","",#REF!&amp;" - "&amp;'Non-Salary'!#REF!)</f>
        <v>#REF!</v>
      </c>
      <c r="W360" s="385" t="e">
        <f>IF('Non-Salary'!#REF!="","",#REF!&amp;" - "&amp;'Non-Salary'!#REF!)</f>
        <v>#REF!</v>
      </c>
      <c r="X360" s="385" t="e">
        <f>IF('Non-Salary'!#REF!="","",#REF!&amp;" - "&amp;'Non-Salary'!#REF!)</f>
        <v>#REF!</v>
      </c>
      <c r="Y360" s="385" t="e">
        <f>IF('Non-Salary'!#REF!="","",#REF!&amp;" - "&amp;'Non-Salary'!#REF!)</f>
        <v>#REF!</v>
      </c>
      <c r="Z360" s="385" t="e">
        <f>IF('Non-Salary'!#REF!="","",#REF!&amp;" - "&amp;'Non-Salary'!#REF!)</f>
        <v>#REF!</v>
      </c>
      <c r="AA360" s="385" t="e">
        <f>IF('Non-Salary'!#REF!="","",#REF!&amp;" - "&amp;'Non-Salary'!#REF!)</f>
        <v>#REF!</v>
      </c>
      <c r="AB360" s="385" t="e">
        <f>IF('Non-Salary'!#REF!="","",#REF!&amp;" - "&amp;'Non-Salary'!#REF!)</f>
        <v>#REF!</v>
      </c>
      <c r="AC360" s="385" t="e">
        <f>IF('Non-Salary'!#REF!="","",#REF!&amp;" - "&amp;'Non-Salary'!#REF!)</f>
        <v>#REF!</v>
      </c>
      <c r="AD360" s="385" t="e">
        <f>IF('Non-Salary'!#REF!="","",#REF!&amp;" - "&amp;'Non-Salary'!#REF!)</f>
        <v>#REF!</v>
      </c>
      <c r="AE360" s="385" t="e">
        <f>IF('Non-Salary'!#REF!="","",#REF!&amp;" - "&amp;'Non-Salary'!#REF!)</f>
        <v>#REF!</v>
      </c>
      <c r="AF360" s="385" t="e">
        <f>IF('Non-Salary'!#REF!="","",#REF!&amp;" - "&amp;'Non-Salary'!#REF!)</f>
        <v>#REF!</v>
      </c>
      <c r="AG360" s="385" t="e">
        <f>IF('Non-Salary'!#REF!="","",#REF!&amp;" - "&amp;'Non-Salary'!#REF!)</f>
        <v>#REF!</v>
      </c>
      <c r="AH360" s="385" t="e">
        <f>IF('Non-Salary'!#REF!="","",#REF!&amp;" - "&amp;'Non-Salary'!#REF!)</f>
        <v>#REF!</v>
      </c>
      <c r="AI360" s="385" t="e">
        <f>IF('Non-Salary'!#REF!="","",#REF!&amp;" - "&amp;'Non-Salary'!#REF!)</f>
        <v>#REF!</v>
      </c>
      <c r="AJ360" s="385" t="e">
        <f>IF('Non-Salary'!#REF!="","",#REF!&amp;" - "&amp;'Non-Salary'!#REF!)</f>
        <v>#REF!</v>
      </c>
      <c r="AK360" s="385" t="e">
        <f>IF('Non-Salary'!#REF!="","",#REF!&amp;" - "&amp;'Non-Salary'!#REF!)</f>
        <v>#REF!</v>
      </c>
      <c r="AL360" s="385" t="str">
        <f>IF('Non-Salary'!E33="","",#REF!&amp;" - "&amp;'Non-Salary'!E33)</f>
        <v/>
      </c>
      <c r="AM360" s="385" t="e">
        <f>IF('Non-Salary'!#REF!="","",#REF!&amp;" - "&amp;'Non-Salary'!#REF!)</f>
        <v>#REF!</v>
      </c>
      <c r="AN360" s="385" t="e">
        <f>IF('Non-Salary'!#REF!="","",#REF!&amp;" - "&amp;'Non-Salary'!#REF!)</f>
        <v>#REF!</v>
      </c>
      <c r="AO360" s="385" t="e">
        <f>IF('Non-Salary'!#REF!="","",#REF!&amp;" - "&amp;'Non-Salary'!#REF!)</f>
        <v>#REF!</v>
      </c>
      <c r="AP360" s="385" t="e">
        <f>IF('Non-Salary'!#REF!="","",#REF!&amp;" - "&amp;'Non-Salary'!#REF!)</f>
        <v>#REF!</v>
      </c>
      <c r="AQ360" s="385" t="str">
        <f>IF('Non-Salary'!F33="","",#REF!&amp;" - "&amp;'Non-Salary'!F33)</f>
        <v/>
      </c>
      <c r="AR360" s="385" t="e">
        <f>IF('Non-Salary'!#REF!="","",#REF!&amp;" - "&amp;'Non-Salary'!#REF!)</f>
        <v>#REF!</v>
      </c>
      <c r="AS360" s="385" t="e">
        <f>IF('Non-Salary'!#REF!="","",#REF!&amp;" - "&amp;'Non-Salary'!#REF!)</f>
        <v>#REF!</v>
      </c>
      <c r="AT360" s="395" t="e">
        <f>IF('Non-Salary'!#REF!="","",#REF!&amp;" - "&amp;'Non-Salary'!#REF!)</f>
        <v>#REF!</v>
      </c>
      <c r="AU360" s="43"/>
      <c r="AV360" s="404" t="e">
        <f>IF('Non-Salary'!#REF!="","",#REF!&amp;" - "&amp;'Non-Salary'!#REF!)</f>
        <v>#REF!</v>
      </c>
      <c r="AW360" s="395" t="str">
        <f>IF('Non-Salary'!G33="","",#REF!&amp;" - "&amp;'Non-Salary'!G33)</f>
        <v/>
      </c>
    </row>
    <row r="361" spans="1:49" ht="13.5" outlineLevel="1" thickBot="1">
      <c r="A361" s="263" t="str">
        <f t="shared" si="14"/>
        <v/>
      </c>
      <c r="B361" s="48" t="e">
        <f>IF(OR(I361="",I361="HS"),'Non-Salary'!#REF!,Assumptions!#REF!)</f>
        <v>#REF!</v>
      </c>
      <c r="C361" s="48" t="str">
        <f t="shared" si="15"/>
        <v/>
      </c>
      <c r="D361" s="49" t="str">
        <f t="shared" si="16"/>
        <v/>
      </c>
      <c r="E361" s="49" t="str">
        <f t="shared" si="17"/>
        <v/>
      </c>
      <c r="F361" s="49" t="str">
        <f t="shared" si="18"/>
        <v/>
      </c>
      <c r="G361" s="58" t="str">
        <f t="shared" si="19"/>
        <v/>
      </c>
      <c r="H361" s="9"/>
      <c r="I361" s="326"/>
      <c r="J361" s="328"/>
      <c r="K361" s="329"/>
      <c r="L361" s="164"/>
      <c r="M361" s="275"/>
      <c r="N361" s="9"/>
      <c r="O361" s="292"/>
      <c r="P361" s="293"/>
      <c r="Q361" s="293"/>
      <c r="R361" s="293"/>
      <c r="S361" s="293"/>
      <c r="T361" s="388" t="str">
        <f>IF('Non-Salary'!D34="","",#REF!&amp;" - "&amp;'Non-Salary'!D34)</f>
        <v/>
      </c>
      <c r="U361" s="389" t="e">
        <f>IF('Non-Salary'!#REF!="","",#REF!&amp;" - "&amp;'Non-Salary'!#REF!)</f>
        <v>#REF!</v>
      </c>
      <c r="V361" s="389" t="e">
        <f>IF('Non-Salary'!#REF!="","",#REF!&amp;" - "&amp;'Non-Salary'!#REF!)</f>
        <v>#REF!</v>
      </c>
      <c r="W361" s="389" t="e">
        <f>IF('Non-Salary'!#REF!="","",#REF!&amp;" - "&amp;'Non-Salary'!#REF!)</f>
        <v>#REF!</v>
      </c>
      <c r="X361" s="389" t="e">
        <f>IF('Non-Salary'!#REF!="","",#REF!&amp;" - "&amp;'Non-Salary'!#REF!)</f>
        <v>#REF!</v>
      </c>
      <c r="Y361" s="389" t="e">
        <f>IF('Non-Salary'!#REF!="","",#REF!&amp;" - "&amp;'Non-Salary'!#REF!)</f>
        <v>#REF!</v>
      </c>
      <c r="Z361" s="389" t="e">
        <f>IF('Non-Salary'!#REF!="","",#REF!&amp;" - "&amp;'Non-Salary'!#REF!)</f>
        <v>#REF!</v>
      </c>
      <c r="AA361" s="389" t="e">
        <f>IF('Non-Salary'!#REF!="","",#REF!&amp;" - "&amp;'Non-Salary'!#REF!)</f>
        <v>#REF!</v>
      </c>
      <c r="AB361" s="389" t="e">
        <f>IF('Non-Salary'!#REF!="","",#REF!&amp;" - "&amp;'Non-Salary'!#REF!)</f>
        <v>#REF!</v>
      </c>
      <c r="AC361" s="389" t="e">
        <f>IF('Non-Salary'!#REF!="","",#REF!&amp;" - "&amp;'Non-Salary'!#REF!)</f>
        <v>#REF!</v>
      </c>
      <c r="AD361" s="389" t="e">
        <f>IF('Non-Salary'!#REF!="","",#REF!&amp;" - "&amp;'Non-Salary'!#REF!)</f>
        <v>#REF!</v>
      </c>
      <c r="AE361" s="389" t="e">
        <f>IF('Non-Salary'!#REF!="","",#REF!&amp;" - "&amp;'Non-Salary'!#REF!)</f>
        <v>#REF!</v>
      </c>
      <c r="AF361" s="389" t="e">
        <f>IF('Non-Salary'!#REF!="","",#REF!&amp;" - "&amp;'Non-Salary'!#REF!)</f>
        <v>#REF!</v>
      </c>
      <c r="AG361" s="389" t="e">
        <f>IF('Non-Salary'!#REF!="","",#REF!&amp;" - "&amp;'Non-Salary'!#REF!)</f>
        <v>#REF!</v>
      </c>
      <c r="AH361" s="389" t="e">
        <f>IF('Non-Salary'!#REF!="","",#REF!&amp;" - "&amp;'Non-Salary'!#REF!)</f>
        <v>#REF!</v>
      </c>
      <c r="AI361" s="389" t="e">
        <f>IF('Non-Salary'!#REF!="","",#REF!&amp;" - "&amp;'Non-Salary'!#REF!)</f>
        <v>#REF!</v>
      </c>
      <c r="AJ361" s="389" t="e">
        <f>IF('Non-Salary'!#REF!="","",#REF!&amp;" - "&amp;'Non-Salary'!#REF!)</f>
        <v>#REF!</v>
      </c>
      <c r="AK361" s="389" t="e">
        <f>IF('Non-Salary'!#REF!="","",#REF!&amp;" - "&amp;'Non-Salary'!#REF!)</f>
        <v>#REF!</v>
      </c>
      <c r="AL361" s="389" t="str">
        <f>IF('Non-Salary'!E34="","",#REF!&amp;" - "&amp;'Non-Salary'!E34)</f>
        <v/>
      </c>
      <c r="AM361" s="389" t="e">
        <f>IF('Non-Salary'!#REF!="","",#REF!&amp;" - "&amp;'Non-Salary'!#REF!)</f>
        <v>#REF!</v>
      </c>
      <c r="AN361" s="389" t="e">
        <f>IF('Non-Salary'!#REF!="","",#REF!&amp;" - "&amp;'Non-Salary'!#REF!)</f>
        <v>#REF!</v>
      </c>
      <c r="AO361" s="389" t="e">
        <f>IF('Non-Salary'!#REF!="","",#REF!&amp;" - "&amp;'Non-Salary'!#REF!)</f>
        <v>#REF!</v>
      </c>
      <c r="AP361" s="389" t="e">
        <f>IF('Non-Salary'!#REF!="","",#REF!&amp;" - "&amp;'Non-Salary'!#REF!)</f>
        <v>#REF!</v>
      </c>
      <c r="AQ361" s="389" t="str">
        <f>IF('Non-Salary'!F34="","",#REF!&amp;" - "&amp;'Non-Salary'!F34)</f>
        <v/>
      </c>
      <c r="AR361" s="389" t="e">
        <f>IF('Non-Salary'!#REF!="","",#REF!&amp;" - "&amp;'Non-Salary'!#REF!)</f>
        <v>#REF!</v>
      </c>
      <c r="AS361" s="389" t="e">
        <f>IF('Non-Salary'!#REF!="","",#REF!&amp;" - "&amp;'Non-Salary'!#REF!)</f>
        <v>#REF!</v>
      </c>
      <c r="AT361" s="397" t="e">
        <f>IF('Non-Salary'!#REF!="","",#REF!&amp;" - "&amp;'Non-Salary'!#REF!)</f>
        <v>#REF!</v>
      </c>
      <c r="AU361" s="43"/>
      <c r="AV361" s="405" t="e">
        <f>IF('Non-Salary'!#REF!="","",#REF!&amp;" - "&amp;'Non-Salary'!#REF!)</f>
        <v>#REF!</v>
      </c>
      <c r="AW361" s="397" t="str">
        <f>IF('Non-Salary'!G34="","",#REF!&amp;" - "&amp;'Non-Salary'!G34)</f>
        <v/>
      </c>
    </row>
    <row r="362" spans="1:49" ht="13.5" outlineLevel="1" thickBot="1">
      <c r="A362" s="27"/>
      <c r="B362" s="27"/>
      <c r="C362" s="27" t="s">
        <v>151</v>
      </c>
      <c r="D362" s="35" t="s">
        <v>151</v>
      </c>
      <c r="E362" s="35" t="s">
        <v>151</v>
      </c>
      <c r="F362" s="35" t="s">
        <v>151</v>
      </c>
      <c r="G362" s="27" t="s">
        <v>151</v>
      </c>
      <c r="H362" s="9"/>
      <c r="I362" s="326"/>
      <c r="J362" s="73" t="s">
        <v>1533</v>
      </c>
      <c r="K362" s="75"/>
      <c r="L362" s="164"/>
      <c r="M362" s="276"/>
      <c r="N362" s="9"/>
      <c r="O362" s="78">
        <f>SUM(O318:O361)</f>
        <v>0</v>
      </c>
      <c r="P362" s="105">
        <f>SUM(P318:P361)</f>
        <v>0</v>
      </c>
      <c r="Q362" s="105">
        <f>SUM(Q318:Q361)</f>
        <v>0</v>
      </c>
      <c r="R362" s="105">
        <f>SUM(R318:R361)</f>
        <v>0</v>
      </c>
      <c r="S362" s="106">
        <f>SUM(S318:S361)</f>
        <v>0</v>
      </c>
      <c r="T362" s="331" t="e">
        <f t="shared" ref="T362:AT362" si="20">SUM(T344:T361)</f>
        <v>#REF!</v>
      </c>
      <c r="U362" s="283" t="e">
        <f t="shared" si="20"/>
        <v>#REF!</v>
      </c>
      <c r="V362" s="283" t="e">
        <f t="shared" si="20"/>
        <v>#REF!</v>
      </c>
      <c r="W362" s="283" t="e">
        <f t="shared" si="20"/>
        <v>#REF!</v>
      </c>
      <c r="X362" s="283" t="e">
        <f t="shared" si="20"/>
        <v>#REF!</v>
      </c>
      <c r="Y362" s="283" t="e">
        <f t="shared" si="20"/>
        <v>#REF!</v>
      </c>
      <c r="Z362" s="283" t="e">
        <f t="shared" si="20"/>
        <v>#REF!</v>
      </c>
      <c r="AA362" s="283" t="e">
        <f t="shared" si="20"/>
        <v>#REF!</v>
      </c>
      <c r="AB362" s="283" t="e">
        <f t="shared" si="20"/>
        <v>#REF!</v>
      </c>
      <c r="AC362" s="283" t="e">
        <f t="shared" si="20"/>
        <v>#REF!</v>
      </c>
      <c r="AD362" s="283" t="e">
        <f t="shared" si="20"/>
        <v>#REF!</v>
      </c>
      <c r="AE362" s="283" t="e">
        <f t="shared" si="20"/>
        <v>#REF!</v>
      </c>
      <c r="AF362" s="283" t="e">
        <f t="shared" si="20"/>
        <v>#REF!</v>
      </c>
      <c r="AG362" s="283" t="e">
        <f t="shared" si="20"/>
        <v>#REF!</v>
      </c>
      <c r="AH362" s="283" t="e">
        <f t="shared" si="20"/>
        <v>#REF!</v>
      </c>
      <c r="AI362" s="283" t="e">
        <f t="shared" si="20"/>
        <v>#REF!</v>
      </c>
      <c r="AJ362" s="283" t="e">
        <f t="shared" si="20"/>
        <v>#REF!</v>
      </c>
      <c r="AK362" s="283" t="e">
        <f t="shared" si="20"/>
        <v>#REF!</v>
      </c>
      <c r="AL362" s="283" t="e">
        <f t="shared" si="20"/>
        <v>#REF!</v>
      </c>
      <c r="AM362" s="283" t="e">
        <f t="shared" si="20"/>
        <v>#REF!</v>
      </c>
      <c r="AN362" s="283" t="e">
        <f t="shared" si="20"/>
        <v>#REF!</v>
      </c>
      <c r="AO362" s="283" t="e">
        <f t="shared" si="20"/>
        <v>#REF!</v>
      </c>
      <c r="AP362" s="283" t="e">
        <f t="shared" si="20"/>
        <v>#REF!</v>
      </c>
      <c r="AQ362" s="283" t="e">
        <f t="shared" si="20"/>
        <v>#REF!</v>
      </c>
      <c r="AR362" s="332" t="e">
        <f t="shared" si="20"/>
        <v>#REF!</v>
      </c>
      <c r="AS362" s="332" t="e">
        <f t="shared" si="20"/>
        <v>#REF!</v>
      </c>
      <c r="AT362" s="284" t="e">
        <f t="shared" si="20"/>
        <v>#REF!</v>
      </c>
      <c r="AU362" s="66"/>
      <c r="AV362" s="282" t="e">
        <f>SUM(AV344:AV361)</f>
        <v>#REF!</v>
      </c>
      <c r="AW362" s="284" t="e">
        <f>SUM(AW344:AW361)</f>
        <v>#REF!</v>
      </c>
    </row>
    <row r="363" spans="1:49" ht="13.5" thickBot="1">
      <c r="A363" s="27"/>
      <c r="B363" s="27"/>
      <c r="C363" s="27"/>
      <c r="D363" s="35"/>
      <c r="E363" s="35"/>
      <c r="F363" s="35"/>
      <c r="G363" s="27"/>
      <c r="H363" s="9"/>
      <c r="I363" s="326"/>
      <c r="J363" s="147"/>
      <c r="K363" s="147"/>
      <c r="L363" s="164"/>
      <c r="M363" s="206"/>
      <c r="N363" s="9"/>
      <c r="O363" s="207"/>
      <c r="P363" s="207"/>
      <c r="Q363" s="207"/>
      <c r="R363" s="207"/>
      <c r="S363" s="207"/>
      <c r="T363" s="207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285"/>
      <c r="AW363" s="66"/>
    </row>
    <row r="364" spans="1:49" ht="13.5" thickBot="1">
      <c r="A364" s="28"/>
      <c r="B364" s="28"/>
      <c r="C364" s="28"/>
      <c r="D364" s="39"/>
      <c r="E364" s="39"/>
      <c r="F364" s="39"/>
      <c r="G364" s="28"/>
      <c r="H364" s="155"/>
      <c r="I364" s="155"/>
      <c r="J364" s="76" t="s">
        <v>1532</v>
      </c>
      <c r="K364" s="77"/>
      <c r="L364" s="164"/>
      <c r="M364" s="97"/>
      <c r="N364" s="9"/>
      <c r="O364" s="78">
        <f>O38+O46+O83++O137+O180+O226+O256+O301+O342</f>
        <v>0</v>
      </c>
      <c r="P364" s="105">
        <f>P38+P46+P83++P137+P180+P226+P256+P301+P342</f>
        <v>0</v>
      </c>
      <c r="Q364" s="105">
        <f>Q38+Q46+Q83++Q137+Q180+Q226+Q256+Q301+Q342</f>
        <v>0</v>
      </c>
      <c r="R364" s="105">
        <f>R38+R46+R83++R137+R180+R226+R256+R301+R342</f>
        <v>0</v>
      </c>
      <c r="S364" s="106">
        <f>S38+S46+S83++S137+S180+S226+S256+S301+S342</f>
        <v>0</v>
      </c>
      <c r="T364" s="103" t="e">
        <f t="shared" ref="T364:AT364" si="21">T38+T46+T83++T137+T180+T226+T256+T301+T342+T362</f>
        <v>#REF!</v>
      </c>
      <c r="U364" s="103" t="e">
        <f t="shared" si="21"/>
        <v>#REF!</v>
      </c>
      <c r="V364" s="103" t="e">
        <f t="shared" si="21"/>
        <v>#REF!</v>
      </c>
      <c r="W364" s="103" t="e">
        <f t="shared" si="21"/>
        <v>#REF!</v>
      </c>
      <c r="X364" s="103" t="e">
        <f t="shared" si="21"/>
        <v>#REF!</v>
      </c>
      <c r="Y364" s="103" t="e">
        <f t="shared" si="21"/>
        <v>#REF!</v>
      </c>
      <c r="Z364" s="103" t="e">
        <f t="shared" si="21"/>
        <v>#REF!</v>
      </c>
      <c r="AA364" s="103" t="e">
        <f t="shared" si="21"/>
        <v>#REF!</v>
      </c>
      <c r="AB364" s="103" t="e">
        <f t="shared" si="21"/>
        <v>#REF!</v>
      </c>
      <c r="AC364" s="103" t="e">
        <f t="shared" si="21"/>
        <v>#REF!</v>
      </c>
      <c r="AD364" s="103" t="e">
        <f t="shared" si="21"/>
        <v>#REF!</v>
      </c>
      <c r="AE364" s="103" t="e">
        <f t="shared" si="21"/>
        <v>#REF!</v>
      </c>
      <c r="AF364" s="103" t="e">
        <f t="shared" si="21"/>
        <v>#REF!</v>
      </c>
      <c r="AG364" s="103" t="e">
        <f t="shared" si="21"/>
        <v>#REF!</v>
      </c>
      <c r="AH364" s="103" t="e">
        <f t="shared" si="21"/>
        <v>#REF!</v>
      </c>
      <c r="AI364" s="103" t="e">
        <f t="shared" si="21"/>
        <v>#REF!</v>
      </c>
      <c r="AJ364" s="103" t="e">
        <f t="shared" si="21"/>
        <v>#REF!</v>
      </c>
      <c r="AK364" s="103" t="e">
        <f t="shared" si="21"/>
        <v>#REF!</v>
      </c>
      <c r="AL364" s="103" t="e">
        <f t="shared" si="21"/>
        <v>#REF!</v>
      </c>
      <c r="AM364" s="103" t="e">
        <f t="shared" si="21"/>
        <v>#REF!</v>
      </c>
      <c r="AN364" s="103" t="e">
        <f t="shared" si="21"/>
        <v>#REF!</v>
      </c>
      <c r="AO364" s="103" t="e">
        <f t="shared" si="21"/>
        <v>#REF!</v>
      </c>
      <c r="AP364" s="103" t="e">
        <f t="shared" si="21"/>
        <v>#REF!</v>
      </c>
      <c r="AQ364" s="103" t="e">
        <f t="shared" si="21"/>
        <v>#REF!</v>
      </c>
      <c r="AR364" s="121" t="e">
        <f t="shared" si="21"/>
        <v>#REF!</v>
      </c>
      <c r="AS364" s="121" t="e">
        <f t="shared" si="21"/>
        <v>#REF!</v>
      </c>
      <c r="AT364" s="121" t="e">
        <f t="shared" si="21"/>
        <v>#REF!</v>
      </c>
      <c r="AU364" s="287"/>
      <c r="AV364" s="79" t="e">
        <f>AV38+AV46+AV83++AV137+AV180+AV226+AV256+AV301+AV342+AV362</f>
        <v>#REF!</v>
      </c>
      <c r="AW364" s="104" t="e">
        <f>AW38+AW46+AW83++AW137+AW180+AW226+AW256+AW301+AW342+AW362</f>
        <v>#REF!</v>
      </c>
    </row>
    <row r="365" spans="1:49">
      <c r="A365" s="27"/>
      <c r="B365" s="27"/>
      <c r="C365" s="27"/>
      <c r="D365" s="27"/>
      <c r="E365" s="27"/>
      <c r="F365" s="27"/>
      <c r="G365" s="27"/>
      <c r="H365" s="9"/>
      <c r="I365" s="9"/>
      <c r="L365" s="41"/>
      <c r="M365" s="96"/>
      <c r="N365" s="9"/>
    </row>
    <row r="366" spans="1:49">
      <c r="L366" s="41"/>
      <c r="M366" s="96"/>
      <c r="N366" s="9"/>
    </row>
    <row r="367" spans="1:49">
      <c r="L367" s="41"/>
      <c r="M367" s="96"/>
      <c r="N367" s="9"/>
    </row>
    <row r="368" spans="1:49">
      <c r="L368" s="41"/>
      <c r="M368" s="96"/>
      <c r="N368" s="9"/>
    </row>
    <row r="369" spans="12:14">
      <c r="L369" s="41"/>
      <c r="M369" s="96"/>
      <c r="N369" s="9"/>
    </row>
    <row r="370" spans="12:14">
      <c r="L370" s="41"/>
      <c r="M370" s="96"/>
      <c r="N370" s="9"/>
    </row>
    <row r="371" spans="12:14">
      <c r="L371" s="41"/>
      <c r="M371" s="96"/>
      <c r="N371" s="9"/>
    </row>
    <row r="372" spans="12:14">
      <c r="L372" s="41"/>
      <c r="M372" s="96"/>
      <c r="N372" s="9"/>
    </row>
    <row r="373" spans="12:14">
      <c r="L373" s="41"/>
      <c r="M373" s="96"/>
      <c r="N373" s="9"/>
    </row>
    <row r="374" spans="12:14">
      <c r="L374" s="41"/>
      <c r="M374" s="96"/>
      <c r="N374" s="9"/>
    </row>
    <row r="375" spans="12:14">
      <c r="L375" s="41"/>
      <c r="M375" s="96"/>
      <c r="N375" s="9"/>
    </row>
    <row r="376" spans="12:14">
      <c r="L376" s="41"/>
      <c r="M376" s="96"/>
      <c r="N376" s="9"/>
    </row>
    <row r="377" spans="12:14">
      <c r="L377" s="41"/>
      <c r="M377" s="96"/>
      <c r="N377" s="9"/>
    </row>
    <row r="378" spans="12:14">
      <c r="L378" s="41"/>
      <c r="M378" s="96"/>
      <c r="N378" s="9"/>
    </row>
    <row r="379" spans="12:14">
      <c r="L379" s="41"/>
      <c r="M379" s="96"/>
      <c r="N379" s="9"/>
    </row>
    <row r="380" spans="12:14">
      <c r="L380" s="41"/>
      <c r="M380" s="96"/>
      <c r="N380" s="9"/>
    </row>
    <row r="381" spans="12:14">
      <c r="L381" s="41"/>
      <c r="M381" s="96"/>
      <c r="N381" s="9"/>
    </row>
    <row r="382" spans="12:14">
      <c r="L382" s="41"/>
      <c r="M382" s="96"/>
      <c r="N382" s="9"/>
    </row>
    <row r="383" spans="12:14">
      <c r="L383" s="41"/>
      <c r="M383" s="96"/>
      <c r="N383" s="9"/>
    </row>
    <row r="384" spans="12:14">
      <c r="L384" s="41"/>
      <c r="M384" s="96"/>
      <c r="N384" s="9"/>
    </row>
    <row r="385" spans="10:14">
      <c r="L385" s="41"/>
      <c r="M385" s="96"/>
      <c r="N385" s="9"/>
    </row>
    <row r="386" spans="10:14">
      <c r="J386" s="7" t="s">
        <v>1554</v>
      </c>
      <c r="L386" s="41"/>
      <c r="M386" s="96"/>
      <c r="N386" s="9"/>
    </row>
    <row r="387" spans="10:14">
      <c r="L387" s="41"/>
      <c r="M387" s="96"/>
      <c r="N387" s="9"/>
    </row>
    <row r="388" spans="10:14">
      <c r="L388" s="41"/>
      <c r="M388" s="96"/>
      <c r="N388" s="9"/>
    </row>
    <row r="389" spans="10:14">
      <c r="L389" s="41"/>
      <c r="M389" s="96"/>
      <c r="N389" s="9"/>
    </row>
    <row r="390" spans="10:14">
      <c r="L390" s="41"/>
      <c r="M390" s="96"/>
      <c r="N390" s="9"/>
    </row>
    <row r="391" spans="10:14">
      <c r="L391" s="41"/>
      <c r="M391" s="96"/>
      <c r="N391" s="9"/>
    </row>
    <row r="392" spans="10:14">
      <c r="L392" s="41"/>
      <c r="M392" s="96"/>
      <c r="N392" s="9"/>
    </row>
    <row r="393" spans="10:14">
      <c r="L393" s="41"/>
      <c r="M393" s="96"/>
      <c r="N393" s="9"/>
    </row>
    <row r="394" spans="10:14">
      <c r="L394" s="41"/>
      <c r="M394" s="96"/>
      <c r="N394" s="9"/>
    </row>
    <row r="395" spans="10:14">
      <c r="L395" s="41"/>
      <c r="M395" s="96"/>
      <c r="N395" s="9"/>
    </row>
    <row r="396" spans="10:14">
      <c r="L396" s="41"/>
      <c r="M396" s="96"/>
      <c r="N396" s="9"/>
    </row>
    <row r="397" spans="10:14">
      <c r="L397" s="41"/>
      <c r="M397" s="96"/>
      <c r="N397" s="9"/>
    </row>
    <row r="398" spans="10:14">
      <c r="L398" s="41"/>
      <c r="M398" s="96"/>
      <c r="N398" s="9"/>
    </row>
    <row r="399" spans="10:14">
      <c r="L399" s="41"/>
      <c r="M399" s="96"/>
      <c r="N399" s="9"/>
    </row>
    <row r="400" spans="10:14">
      <c r="L400" s="41"/>
      <c r="M400" s="96"/>
      <c r="N400" s="9"/>
    </row>
    <row r="401" spans="12:14">
      <c r="L401" s="41"/>
      <c r="M401" s="96"/>
      <c r="N401" s="9"/>
    </row>
    <row r="402" spans="12:14">
      <c r="L402" s="41"/>
      <c r="M402" s="96"/>
      <c r="N402" s="9"/>
    </row>
    <row r="403" spans="12:14">
      <c r="L403" s="41"/>
      <c r="M403" s="96"/>
      <c r="N403" s="9"/>
    </row>
    <row r="404" spans="12:14">
      <c r="L404" s="41"/>
      <c r="M404" s="96"/>
      <c r="N404" s="9"/>
    </row>
    <row r="405" spans="12:14">
      <c r="L405" s="41"/>
      <c r="M405" s="96"/>
      <c r="N405" s="9"/>
    </row>
    <row r="406" spans="12:14">
      <c r="L406" s="41"/>
      <c r="M406" s="96"/>
      <c r="N406" s="9"/>
    </row>
    <row r="407" spans="12:14">
      <c r="L407" s="41"/>
      <c r="M407" s="96"/>
      <c r="N407" s="9"/>
    </row>
    <row r="408" spans="12:14">
      <c r="L408" s="41"/>
      <c r="M408" s="96"/>
      <c r="N408" s="9"/>
    </row>
    <row r="409" spans="12:14">
      <c r="L409" s="41"/>
      <c r="M409" s="96"/>
      <c r="N409" s="9"/>
    </row>
    <row r="410" spans="12:14">
      <c r="L410" s="41"/>
      <c r="M410" s="96"/>
      <c r="N410" s="9"/>
    </row>
    <row r="411" spans="12:14">
      <c r="L411" s="41"/>
      <c r="M411" s="96"/>
      <c r="N411" s="9"/>
    </row>
    <row r="412" spans="12:14">
      <c r="L412" s="41"/>
      <c r="M412" s="96"/>
      <c r="N412" s="9"/>
    </row>
    <row r="413" spans="12:14">
      <c r="L413" s="41"/>
      <c r="M413" s="96"/>
      <c r="N413" s="9"/>
    </row>
    <row r="414" spans="12:14">
      <c r="L414" s="41"/>
      <c r="M414" s="96"/>
      <c r="N414" s="9"/>
    </row>
    <row r="415" spans="12:14">
      <c r="L415" s="41"/>
      <c r="M415" s="96"/>
      <c r="N415" s="9"/>
    </row>
    <row r="416" spans="12:14">
      <c r="L416" s="41"/>
      <c r="M416" s="96"/>
      <c r="N416" s="9"/>
    </row>
    <row r="417" spans="12:14">
      <c r="L417" s="41"/>
      <c r="M417" s="96"/>
      <c r="N417" s="9"/>
    </row>
    <row r="418" spans="12:14">
      <c r="L418" s="41"/>
      <c r="M418" s="96"/>
      <c r="N418" s="9"/>
    </row>
    <row r="419" spans="12:14">
      <c r="L419" s="41"/>
      <c r="M419" s="96"/>
      <c r="N419" s="9"/>
    </row>
    <row r="420" spans="12:14">
      <c r="L420" s="41"/>
      <c r="M420" s="96"/>
      <c r="N420" s="9"/>
    </row>
    <row r="421" spans="12:14">
      <c r="L421" s="41"/>
      <c r="M421" s="96"/>
      <c r="N421" s="9"/>
    </row>
    <row r="422" spans="12:14">
      <c r="L422" s="41"/>
      <c r="M422" s="96"/>
      <c r="N422" s="9"/>
    </row>
    <row r="423" spans="12:14">
      <c r="L423" s="41"/>
      <c r="M423" s="96"/>
      <c r="N423" s="9"/>
    </row>
    <row r="424" spans="12:14">
      <c r="L424" s="41"/>
      <c r="M424" s="96"/>
      <c r="N424" s="9"/>
    </row>
    <row r="425" spans="12:14">
      <c r="L425" s="41"/>
      <c r="M425" s="96"/>
      <c r="N425" s="9"/>
    </row>
    <row r="426" spans="12:14">
      <c r="L426" s="41"/>
      <c r="M426" s="96"/>
      <c r="N426" s="9"/>
    </row>
    <row r="427" spans="12:14">
      <c r="L427" s="41"/>
      <c r="M427" s="96"/>
      <c r="N427" s="9"/>
    </row>
    <row r="428" spans="12:14">
      <c r="L428" s="41"/>
      <c r="M428" s="96"/>
      <c r="N428" s="9"/>
    </row>
    <row r="429" spans="12:14">
      <c r="L429" s="41"/>
      <c r="M429" s="96"/>
      <c r="N429" s="9"/>
    </row>
    <row r="430" spans="12:14">
      <c r="L430" s="41"/>
      <c r="M430" s="96"/>
      <c r="N430" s="9"/>
    </row>
    <row r="431" spans="12:14">
      <c r="L431" s="41"/>
      <c r="M431" s="96"/>
      <c r="N431" s="9"/>
    </row>
    <row r="432" spans="12:14">
      <c r="L432" s="41"/>
      <c r="M432" s="96"/>
      <c r="N432" s="9"/>
    </row>
    <row r="433" spans="12:14">
      <c r="L433" s="41"/>
      <c r="M433" s="96"/>
      <c r="N433" s="9"/>
    </row>
    <row r="434" spans="12:14">
      <c r="L434" s="41"/>
      <c r="M434" s="96"/>
      <c r="N434" s="9"/>
    </row>
    <row r="435" spans="12:14">
      <c r="L435" s="41"/>
      <c r="M435" s="96"/>
      <c r="N435" s="9"/>
    </row>
    <row r="436" spans="12:14">
      <c r="L436" s="41"/>
      <c r="M436" s="96"/>
      <c r="N436" s="9"/>
    </row>
    <row r="437" spans="12:14">
      <c r="L437" s="41"/>
      <c r="M437" s="96"/>
      <c r="N437" s="9"/>
    </row>
    <row r="438" spans="12:14">
      <c r="L438" s="41"/>
      <c r="M438" s="96"/>
      <c r="N438" s="9"/>
    </row>
    <row r="439" spans="12:14">
      <c r="L439" s="41"/>
      <c r="M439" s="96"/>
      <c r="N439" s="9"/>
    </row>
    <row r="440" spans="12:14">
      <c r="L440" s="41"/>
      <c r="M440" s="96"/>
      <c r="N440" s="9"/>
    </row>
    <row r="441" spans="12:14">
      <c r="L441" s="41"/>
      <c r="M441" s="96"/>
      <c r="N441" s="9"/>
    </row>
    <row r="442" spans="12:14">
      <c r="L442" s="41"/>
      <c r="M442" s="96"/>
      <c r="N442" s="9"/>
    </row>
    <row r="443" spans="12:14">
      <c r="L443" s="41"/>
      <c r="M443" s="96"/>
      <c r="N443" s="9"/>
    </row>
    <row r="444" spans="12:14">
      <c r="L444" s="41"/>
      <c r="M444" s="96"/>
      <c r="N444" s="9"/>
    </row>
    <row r="445" spans="12:14">
      <c r="L445" s="41"/>
      <c r="M445" s="96"/>
      <c r="N445" s="9"/>
    </row>
    <row r="446" spans="12:14">
      <c r="L446" s="41"/>
      <c r="M446" s="96"/>
      <c r="N446" s="9"/>
    </row>
    <row r="447" spans="12:14">
      <c r="L447" s="41"/>
      <c r="M447" s="96"/>
      <c r="N447" s="9"/>
    </row>
    <row r="448" spans="12:14">
      <c r="L448" s="41"/>
      <c r="M448" s="96"/>
      <c r="N448" s="9"/>
    </row>
    <row r="449" spans="12:49">
      <c r="L449" s="41"/>
      <c r="M449" s="96"/>
      <c r="N449" s="9"/>
    </row>
    <row r="450" spans="12:49">
      <c r="L450" s="41"/>
      <c r="M450" s="96"/>
      <c r="N450" s="9"/>
    </row>
    <row r="451" spans="12:49">
      <c r="L451" s="41"/>
      <c r="M451" s="96"/>
      <c r="N451" s="9"/>
    </row>
    <row r="452" spans="12:49">
      <c r="L452" s="41"/>
      <c r="M452" s="96"/>
      <c r="N452" s="9"/>
    </row>
    <row r="453" spans="12:49">
      <c r="L453" s="41"/>
      <c r="M453" s="96"/>
      <c r="N453" s="9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V453" s="41"/>
      <c r="AW453" s="41"/>
    </row>
    <row r="454" spans="12:49">
      <c r="L454" s="41"/>
      <c r="M454" s="96"/>
      <c r="N454" s="9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V454" s="41"/>
      <c r="AW454" s="41"/>
    </row>
    <row r="455" spans="12:49">
      <c r="L455" s="41"/>
      <c r="M455" s="96"/>
      <c r="N455" s="9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V455" s="41"/>
      <c r="AW455" s="41"/>
    </row>
    <row r="456" spans="12:49">
      <c r="L456" s="41"/>
      <c r="M456" s="96"/>
      <c r="N456" s="9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V456" s="41"/>
      <c r="AW456" s="41"/>
    </row>
    <row r="457" spans="12:49">
      <c r="L457" s="41"/>
      <c r="M457" s="96"/>
      <c r="N457" s="9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V457" s="41"/>
      <c r="AW457" s="41"/>
    </row>
    <row r="458" spans="12:49">
      <c r="L458" s="41"/>
      <c r="M458" s="96"/>
      <c r="N458" s="9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V458" s="41"/>
      <c r="AW458" s="41"/>
    </row>
    <row r="459" spans="12:49">
      <c r="L459" s="41"/>
      <c r="M459" s="96"/>
      <c r="N459" s="9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V459" s="41"/>
      <c r="AW459" s="41"/>
    </row>
    <row r="460" spans="12:49">
      <c r="L460" s="41"/>
      <c r="M460" s="96"/>
      <c r="N460" s="9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V460" s="41"/>
      <c r="AW460" s="41"/>
    </row>
    <row r="461" spans="12:49">
      <c r="L461" s="41"/>
      <c r="M461" s="96"/>
      <c r="N461" s="9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V461" s="41"/>
      <c r="AW461" s="41"/>
    </row>
    <row r="462" spans="12:49">
      <c r="L462" s="41"/>
      <c r="M462" s="96"/>
      <c r="N462" s="9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V462" s="41"/>
      <c r="AW462" s="41"/>
    </row>
    <row r="463" spans="12:49">
      <c r="L463" s="41"/>
      <c r="M463" s="96"/>
      <c r="N463" s="9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V463" s="41"/>
      <c r="AW463" s="41"/>
    </row>
    <row r="464" spans="12:49">
      <c r="L464" s="41"/>
      <c r="M464" s="96"/>
      <c r="N464" s="9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V464" s="41"/>
      <c r="AW464" s="41"/>
    </row>
    <row r="465" spans="12:49">
      <c r="L465" s="41"/>
      <c r="M465" s="96"/>
      <c r="N465" s="9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V465" s="41"/>
      <c r="AW465" s="41"/>
    </row>
    <row r="466" spans="12:49">
      <c r="L466" s="41"/>
      <c r="M466" s="96"/>
      <c r="N466" s="9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V466" s="41"/>
      <c r="AW466" s="41"/>
    </row>
    <row r="467" spans="12:49">
      <c r="L467" s="41"/>
      <c r="M467" s="96"/>
      <c r="N467" s="9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V467" s="41"/>
      <c r="AW467" s="41"/>
    </row>
    <row r="468" spans="12:49">
      <c r="L468" s="41"/>
      <c r="M468" s="96"/>
      <c r="N468" s="9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V468" s="41"/>
      <c r="AW468" s="41"/>
    </row>
    <row r="469" spans="12:49">
      <c r="L469" s="41"/>
      <c r="M469" s="96"/>
      <c r="N469" s="9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V469" s="41"/>
      <c r="AW469" s="41"/>
    </row>
    <row r="470" spans="12:49">
      <c r="L470" s="41"/>
      <c r="M470" s="96"/>
      <c r="N470" s="9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V470" s="41"/>
      <c r="AW470" s="41"/>
    </row>
    <row r="471" spans="12:49">
      <c r="L471" s="41"/>
      <c r="M471" s="96"/>
      <c r="N471" s="9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V471" s="41"/>
      <c r="AW471" s="41"/>
    </row>
    <row r="472" spans="12:49">
      <c r="L472" s="41"/>
      <c r="M472" s="96"/>
      <c r="N472" s="9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V472" s="41"/>
      <c r="AW472" s="41"/>
    </row>
    <row r="473" spans="12:49">
      <c r="L473" s="41"/>
      <c r="M473" s="96"/>
      <c r="N473" s="9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V473" s="41"/>
      <c r="AW473" s="41"/>
    </row>
    <row r="474" spans="12:49">
      <c r="L474" s="41"/>
      <c r="M474" s="96"/>
      <c r="N474" s="9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V474" s="41"/>
      <c r="AW474" s="41"/>
    </row>
    <row r="475" spans="12:49">
      <c r="L475" s="41"/>
      <c r="M475" s="96"/>
      <c r="N475" s="9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V475" s="41"/>
      <c r="AW475" s="41"/>
    </row>
    <row r="476" spans="12:49">
      <c r="L476" s="41"/>
      <c r="M476" s="96"/>
      <c r="N476" s="9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V476" s="41"/>
      <c r="AW476" s="41"/>
    </row>
    <row r="477" spans="12:49">
      <c r="L477" s="41"/>
      <c r="M477" s="96"/>
      <c r="N477" s="9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V477" s="41"/>
      <c r="AW477" s="41"/>
    </row>
    <row r="478" spans="12:49">
      <c r="L478" s="41"/>
      <c r="M478" s="96"/>
      <c r="N478" s="9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V478" s="41"/>
      <c r="AW478" s="41"/>
    </row>
    <row r="479" spans="12:49">
      <c r="L479" s="41"/>
      <c r="M479" s="96"/>
      <c r="N479" s="9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V479" s="41"/>
      <c r="AW479" s="41"/>
    </row>
    <row r="480" spans="12:49">
      <c r="L480" s="41"/>
      <c r="M480" s="96"/>
      <c r="N480" s="9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V480" s="41"/>
      <c r="AW480" s="41"/>
    </row>
    <row r="481" spans="12:49">
      <c r="L481" s="41"/>
      <c r="M481" s="96"/>
      <c r="N481" s="9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V481" s="41"/>
      <c r="AW481" s="41"/>
    </row>
    <row r="482" spans="12:49">
      <c r="L482" s="41"/>
      <c r="M482" s="96"/>
      <c r="N482" s="9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V482" s="41"/>
      <c r="AW482" s="41"/>
    </row>
    <row r="483" spans="12:49">
      <c r="L483" s="41"/>
      <c r="M483" s="96"/>
      <c r="N483" s="9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V483" s="41"/>
      <c r="AW483" s="41"/>
    </row>
    <row r="484" spans="12:49">
      <c r="L484" s="41"/>
      <c r="M484" s="96"/>
      <c r="N484" s="9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V484" s="41"/>
      <c r="AW484" s="41"/>
    </row>
    <row r="485" spans="12:49">
      <c r="L485" s="41"/>
      <c r="M485" s="96"/>
      <c r="N485" s="9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V485" s="41"/>
      <c r="AW485" s="41"/>
    </row>
    <row r="486" spans="12:49">
      <c r="L486" s="41"/>
      <c r="M486" s="96"/>
      <c r="N486" s="9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V486" s="41"/>
      <c r="AW486" s="41"/>
    </row>
    <row r="487" spans="12:49">
      <c r="L487" s="41"/>
      <c r="M487" s="96"/>
      <c r="N487" s="9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V487" s="41"/>
      <c r="AW487" s="41"/>
    </row>
    <row r="488" spans="12:49">
      <c r="L488" s="41"/>
      <c r="M488" s="96"/>
      <c r="N488" s="9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V488" s="41"/>
      <c r="AW488" s="41"/>
    </row>
    <row r="489" spans="12:49">
      <c r="L489" s="41"/>
      <c r="M489" s="96"/>
      <c r="N489" s="9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V489" s="41"/>
      <c r="AW489" s="41"/>
    </row>
    <row r="490" spans="12:49">
      <c r="L490" s="41"/>
      <c r="M490" s="96"/>
      <c r="N490" s="9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V490" s="41"/>
      <c r="AW490" s="41"/>
    </row>
    <row r="491" spans="12:49">
      <c r="L491" s="41"/>
      <c r="M491" s="96"/>
      <c r="N491" s="9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V491" s="41"/>
      <c r="AW491" s="41"/>
    </row>
    <row r="492" spans="12:49">
      <c r="L492" s="41"/>
      <c r="M492" s="96"/>
      <c r="N492" s="9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V492" s="41"/>
      <c r="AW492" s="41"/>
    </row>
    <row r="493" spans="12:49">
      <c r="L493" s="41"/>
      <c r="M493" s="96"/>
      <c r="N493" s="9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V493" s="41"/>
      <c r="AW493" s="41"/>
    </row>
    <row r="494" spans="12:49">
      <c r="L494" s="41"/>
      <c r="M494" s="96"/>
      <c r="N494" s="9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V494" s="41"/>
      <c r="AW494" s="41"/>
    </row>
    <row r="495" spans="12:49">
      <c r="L495" s="41"/>
      <c r="M495" s="96"/>
      <c r="N495" s="9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V495" s="41"/>
      <c r="AW495" s="41"/>
    </row>
    <row r="496" spans="12:49">
      <c r="L496" s="41"/>
      <c r="M496" s="96"/>
      <c r="N496" s="9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V496" s="41"/>
      <c r="AW496" s="41"/>
    </row>
    <row r="497" spans="12:49">
      <c r="L497" s="41"/>
      <c r="M497" s="96"/>
      <c r="N497" s="9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V497" s="41"/>
      <c r="AW497" s="41"/>
    </row>
    <row r="498" spans="12:49">
      <c r="L498" s="41"/>
      <c r="M498" s="96"/>
      <c r="N498" s="9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V498" s="41"/>
      <c r="AW498" s="41"/>
    </row>
    <row r="499" spans="12:49">
      <c r="L499" s="41"/>
      <c r="M499" s="96"/>
      <c r="N499" s="9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V499" s="41"/>
      <c r="AW499" s="41"/>
    </row>
    <row r="500" spans="12:49">
      <c r="L500" s="41"/>
      <c r="M500" s="96"/>
      <c r="N500" s="9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V500" s="41"/>
      <c r="AW500" s="41"/>
    </row>
    <row r="501" spans="12:49">
      <c r="L501" s="41"/>
      <c r="M501" s="96"/>
      <c r="N501" s="9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V501" s="41"/>
      <c r="AW501" s="41"/>
    </row>
    <row r="502" spans="12:49">
      <c r="L502" s="41"/>
      <c r="M502" s="96"/>
      <c r="N502" s="9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V502" s="41"/>
      <c r="AW502" s="41"/>
    </row>
  </sheetData>
  <autoFilter ref="T27:AW378"/>
  <mergeCells count="10">
    <mergeCell ref="J220:K220"/>
    <mergeCell ref="H228:H256"/>
    <mergeCell ref="H258:H301"/>
    <mergeCell ref="H303:H342"/>
    <mergeCell ref="H33:I38"/>
    <mergeCell ref="H40:I46"/>
    <mergeCell ref="H48:H83"/>
    <mergeCell ref="H86:H137"/>
    <mergeCell ref="H139:H180"/>
    <mergeCell ref="H182:H226"/>
  </mergeCells>
  <conditionalFormatting sqref="M30 O30:AT30 AV30:AW30">
    <cfRule type="cellIs" dxfId="1" priority="1" operator="notEqual">
      <formula>0</formula>
    </cfRule>
    <cfRule type="cellIs" dxfId="0" priority="2" operator="equal">
      <formula>0</formula>
    </cfRule>
  </conditionalFormatting>
  <dataValidations count="5">
    <dataValidation type="list" allowBlank="1" showInputMessage="1" showErrorMessage="1" sqref="K86:K136">
      <formula1>HS_DEPARTMENTS</formula1>
    </dataValidation>
    <dataValidation type="list" allowBlank="1" showInputMessage="1" showErrorMessage="1" sqref="J295:J300 J336:J341 J86:J136 J77:J82 J174:J179 J221:J225">
      <formula1>OBJECTS</formula1>
    </dataValidation>
    <dataValidation type="list" allowBlank="1" showInputMessage="1" showErrorMessage="1" sqref="K295:K300">
      <formula1>STUDENT_SERVICES</formula1>
    </dataValidation>
    <dataValidation type="list" allowBlank="1" showInputMessage="1" showErrorMessage="1" sqref="I295:I300 I336:I341 I258:I293 I220:I225 I228:I255 I77:I82 I139:I172 I174:I179 I182:I218 I86:I136 I303:I334 I48:I75">
      <formula1>HS_MS</formula1>
    </dataValidation>
    <dataValidation type="textLength" operator="equal" allowBlank="1" showInputMessage="1" showErrorMessage="1" sqref="J344:K361">
      <formula1>20</formula1>
    </dataValidation>
  </dataValidations>
  <pageMargins left="0.25" right="0.25" top="0.5" bottom="0.7" header="0.3" footer="0.3"/>
  <pageSetup paperSize="5" scale="17" fitToHeight="2" orientation="landscape" r:id="rId1"/>
  <headerFooter>
    <oddHeader>&amp;RFiscal Year 2010-11</oddHeader>
    <oddFooter>&amp;LForm Date: February 5, 2010
Print Date: &amp;D at &amp;T&amp;C&amp;F
Tab Name: 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I156"/>
  <sheetViews>
    <sheetView zoomScale="75" zoomScaleNormal="75" workbookViewId="0">
      <selection activeCell="K23" sqref="K23"/>
    </sheetView>
  </sheetViews>
  <sheetFormatPr defaultColWidth="9.140625" defaultRowHeight="15" outlineLevelRow="1"/>
  <cols>
    <col min="1" max="1" width="1.85546875" style="803" customWidth="1"/>
    <col min="2" max="3" width="37" style="803" customWidth="1"/>
    <col min="4" max="4" width="1.7109375" style="804" customWidth="1"/>
    <col min="5" max="5" width="18.85546875" style="804" customWidth="1"/>
    <col min="6" max="6" width="18" style="804" customWidth="1"/>
    <col min="7" max="9" width="18.28515625" style="804" customWidth="1"/>
    <col min="10" max="16384" width="9.140625" style="803"/>
  </cols>
  <sheetData>
    <row r="1" spans="2:9" ht="15.75" thickBot="1">
      <c r="B1" s="800"/>
      <c r="C1" s="800"/>
      <c r="D1" s="801"/>
      <c r="E1" s="801"/>
      <c r="F1" s="801"/>
      <c r="G1" s="802"/>
      <c r="H1" s="802"/>
      <c r="I1" s="802"/>
    </row>
    <row r="2" spans="2:9" ht="16.5" thickBot="1">
      <c r="B2" s="877" t="str">
        <f>Assumptions!C2</f>
        <v>DCIS Phase In Ford Replacement</v>
      </c>
      <c r="C2" s="878"/>
      <c r="D2" s="878"/>
      <c r="E2" s="878"/>
      <c r="F2" s="878"/>
      <c r="G2" s="878"/>
      <c r="H2" s="878"/>
      <c r="I2" s="879"/>
    </row>
    <row r="3" spans="2:9" ht="15.75" thickBot="1">
      <c r="E3" s="801"/>
      <c r="F3" s="801"/>
      <c r="G3" s="802"/>
      <c r="H3" s="802"/>
      <c r="I3" s="802"/>
    </row>
    <row r="4" spans="2:9" s="31" customFormat="1" ht="16.5" thickBot="1">
      <c r="B4" s="842"/>
      <c r="C4" s="842"/>
      <c r="D4" s="806"/>
      <c r="E4" s="807" t="s">
        <v>1665</v>
      </c>
      <c r="F4" s="805" t="s">
        <v>1666</v>
      </c>
      <c r="G4" s="805" t="s">
        <v>1667</v>
      </c>
      <c r="H4" s="805" t="s">
        <v>1668</v>
      </c>
      <c r="I4" s="805" t="s">
        <v>1669</v>
      </c>
    </row>
    <row r="5" spans="2:9" ht="6.75" customHeight="1" thickBot="1">
      <c r="B5" s="808"/>
      <c r="C5" s="808"/>
      <c r="D5" s="809"/>
      <c r="E5" s="809"/>
      <c r="F5" s="809"/>
      <c r="G5" s="809"/>
      <c r="H5" s="809"/>
      <c r="I5" s="809"/>
    </row>
    <row r="6" spans="2:9" s="31" customFormat="1" ht="15.75" customHeight="1" thickBot="1">
      <c r="B6" s="569" t="s">
        <v>1755</v>
      </c>
      <c r="C6" s="570"/>
      <c r="D6" s="210"/>
      <c r="E6" s="572">
        <f>Revenue!E50</f>
        <v>1866602.9279986667</v>
      </c>
      <c r="F6" s="572">
        <f>Revenue!F50</f>
        <v>3304677.2279986665</v>
      </c>
      <c r="G6" s="572">
        <f>Revenue!G50</f>
        <v>3359724.2453986662</v>
      </c>
      <c r="H6" s="572">
        <f>Revenue!H50</f>
        <v>3371115.8085726667</v>
      </c>
      <c r="I6" s="572">
        <f>Revenue!I50</f>
        <v>3340697.5073784068</v>
      </c>
    </row>
    <row r="7" spans="2:9" ht="15" hidden="1" customHeight="1" outlineLevel="1">
      <c r="B7" s="810" t="s">
        <v>284</v>
      </c>
      <c r="C7" s="811"/>
      <c r="D7" s="809"/>
      <c r="E7" s="812">
        <f>'Staffing Tool'!S62</f>
        <v>255672</v>
      </c>
      <c r="F7" s="813">
        <f>'Staffing Tool'!V62</f>
        <v>258229</v>
      </c>
      <c r="G7" s="813">
        <f>'Staffing Tool'!Y62</f>
        <v>260810</v>
      </c>
      <c r="H7" s="813">
        <f>'Staffing Tool'!AB62</f>
        <v>263419</v>
      </c>
      <c r="I7" s="814">
        <f>'Staffing Tool'!AE62</f>
        <v>266054</v>
      </c>
    </row>
    <row r="8" spans="2:9" ht="15" hidden="1" customHeight="1" outlineLevel="1">
      <c r="B8" s="815" t="s">
        <v>285</v>
      </c>
      <c r="C8" s="816"/>
      <c r="D8" s="809"/>
      <c r="E8" s="817">
        <f>'Staffing Tool'!S38</f>
        <v>1037781</v>
      </c>
      <c r="F8" s="818">
        <f>'Staffing Tool'!V38</f>
        <v>2147116</v>
      </c>
      <c r="G8" s="818">
        <f>'Staffing Tool'!Y38</f>
        <v>2168587</v>
      </c>
      <c r="H8" s="818">
        <f>'Staffing Tool'!AB38</f>
        <v>2190273</v>
      </c>
      <c r="I8" s="819">
        <f>'Staffing Tool'!AE38</f>
        <v>2212175</v>
      </c>
    </row>
    <row r="9" spans="2:9" ht="15" hidden="1" customHeight="1" outlineLevel="1">
      <c r="B9" s="815" t="s">
        <v>286</v>
      </c>
      <c r="C9" s="816"/>
      <c r="D9" s="809"/>
      <c r="E9" s="817">
        <f>'Staffing Tool'!S55</f>
        <v>93845</v>
      </c>
      <c r="F9" s="818">
        <f>'Staffing Tool'!V55</f>
        <v>386055</v>
      </c>
      <c r="G9" s="818">
        <f>'Staffing Tool'!Y55</f>
        <v>389916</v>
      </c>
      <c r="H9" s="818">
        <f>'Staffing Tool'!AB55</f>
        <v>393816</v>
      </c>
      <c r="I9" s="819">
        <f>'Staffing Tool'!AE55</f>
        <v>362835</v>
      </c>
    </row>
    <row r="10" spans="2:9" ht="15" hidden="1" customHeight="1" outlineLevel="1" thickBot="1">
      <c r="B10" s="815" t="s">
        <v>288</v>
      </c>
      <c r="C10" s="816"/>
      <c r="D10" s="809"/>
      <c r="E10" s="820">
        <f>'Staffing Tool'!S77</f>
        <v>29362</v>
      </c>
      <c r="F10" s="821">
        <f>'Staffing Tool'!V77</f>
        <v>29656</v>
      </c>
      <c r="G10" s="821">
        <f>'Staffing Tool'!Y77</f>
        <v>29952</v>
      </c>
      <c r="H10" s="821">
        <f>'Staffing Tool'!AB77</f>
        <v>30252</v>
      </c>
      <c r="I10" s="822">
        <f>'Staffing Tool'!AE77</f>
        <v>30554</v>
      </c>
    </row>
    <row r="11" spans="2:9" ht="16.5" hidden="1" outlineLevel="1" thickBot="1">
      <c r="B11" s="823" t="s">
        <v>245</v>
      </c>
      <c r="C11" s="824"/>
      <c r="D11" s="809"/>
      <c r="E11" s="825">
        <f t="shared" ref="E11:I11" si="0">SUM(E7:E10)</f>
        <v>1416660</v>
      </c>
      <c r="F11" s="826">
        <f t="shared" si="0"/>
        <v>2821056</v>
      </c>
      <c r="G11" s="827">
        <f t="shared" si="0"/>
        <v>2849265</v>
      </c>
      <c r="H11" s="827">
        <f t="shared" si="0"/>
        <v>2877760</v>
      </c>
      <c r="I11" s="828">
        <f t="shared" si="0"/>
        <v>2871618</v>
      </c>
    </row>
    <row r="12" spans="2:9" ht="15.75" hidden="1" outlineLevel="1" thickBot="1">
      <c r="B12" s="829"/>
      <c r="C12" s="829"/>
      <c r="D12" s="809"/>
      <c r="E12" s="844"/>
      <c r="F12" s="830"/>
      <c r="G12" s="830"/>
      <c r="H12" s="830"/>
      <c r="I12" s="840"/>
    </row>
    <row r="13" spans="2:9" ht="16.5" hidden="1" outlineLevel="1" thickBot="1">
      <c r="B13" s="823" t="s">
        <v>246</v>
      </c>
      <c r="C13" s="824"/>
      <c r="D13" s="809"/>
      <c r="E13" s="825">
        <f>'Staffing Tool'!S19</f>
        <v>45450</v>
      </c>
      <c r="F13" s="826">
        <f>'Staffing Tool'!V19</f>
        <v>45905</v>
      </c>
      <c r="G13" s="827">
        <f>'Staffing Tool'!Y19</f>
        <v>46364</v>
      </c>
      <c r="H13" s="827">
        <f>'Staffing Tool'!AB19</f>
        <v>46827</v>
      </c>
      <c r="I13" s="828">
        <f>'Staffing Tool'!AE19</f>
        <v>47295</v>
      </c>
    </row>
    <row r="14" spans="2:9" ht="6" hidden="1" customHeight="1" outlineLevel="1" thickBot="1">
      <c r="B14" s="831"/>
      <c r="C14" s="829"/>
      <c r="D14" s="809"/>
      <c r="E14" s="844"/>
      <c r="F14" s="830"/>
      <c r="G14" s="830"/>
      <c r="H14" s="830"/>
      <c r="I14" s="840"/>
    </row>
    <row r="15" spans="2:9" ht="16.5" hidden="1" outlineLevel="1" thickBot="1">
      <c r="B15" s="823" t="s">
        <v>1752</v>
      </c>
      <c r="C15" s="824"/>
      <c r="D15" s="809"/>
      <c r="E15" s="825">
        <f>'Non-Salary'!E25+'Non-Salary'!E26</f>
        <v>218315.92799866665</v>
      </c>
      <c r="F15" s="826">
        <f>'Non-Salary'!F25+'Non-Salary'!F26</f>
        <v>218315.92799866665</v>
      </c>
      <c r="G15" s="826">
        <f>'Non-Salary'!G25+'Non-Salary'!G26</f>
        <v>218315.92799866665</v>
      </c>
      <c r="H15" s="826">
        <f>'Non-Salary'!H25+'Non-Salary'!H26</f>
        <v>218315.92799866665</v>
      </c>
      <c r="I15" s="828">
        <f>'Non-Salary'!I25+'Non-Salary'!I26</f>
        <v>218315.92799866665</v>
      </c>
    </row>
    <row r="16" spans="2:9" ht="15.75" hidden="1" customHeight="1" outlineLevel="1" thickBot="1">
      <c r="B16" s="831"/>
      <c r="C16" s="829"/>
      <c r="D16" s="809"/>
      <c r="E16" s="844"/>
      <c r="F16" s="830"/>
      <c r="G16" s="830"/>
      <c r="H16" s="830"/>
      <c r="I16" s="840"/>
    </row>
    <row r="17" spans="2:9" ht="15.75" customHeight="1" collapsed="1" thickBot="1">
      <c r="B17" s="823" t="s">
        <v>1753</v>
      </c>
      <c r="C17" s="824"/>
      <c r="D17" s="809"/>
      <c r="E17" s="825">
        <f>E15+E13+E11</f>
        <v>1680425.9279986667</v>
      </c>
      <c r="F17" s="826">
        <f t="shared" ref="F17:I17" si="1">F15+F13+F11</f>
        <v>3085276.9279986667</v>
      </c>
      <c r="G17" s="826">
        <f t="shared" si="1"/>
        <v>3113944.9279986667</v>
      </c>
      <c r="H17" s="826">
        <f t="shared" si="1"/>
        <v>3142902.9279986667</v>
      </c>
      <c r="I17" s="828">
        <f t="shared" si="1"/>
        <v>3137228.9279986667</v>
      </c>
    </row>
    <row r="18" spans="2:9" ht="16.5" thickBot="1">
      <c r="B18" s="823" t="s">
        <v>1756</v>
      </c>
      <c r="C18" s="824"/>
      <c r="D18" s="809"/>
      <c r="E18" s="825">
        <f>'Non-Salary'!E23</f>
        <v>186177</v>
      </c>
      <c r="F18" s="825">
        <f>'Non-Salary'!F23</f>
        <v>219400.29999999981</v>
      </c>
      <c r="G18" s="825">
        <f>'Non-Salary'!G23</f>
        <v>245779.31739999951</v>
      </c>
      <c r="H18" s="825">
        <f>'Non-Salary'!H23</f>
        <v>228212.88057400007</v>
      </c>
      <c r="I18" s="841">
        <f>'Non-Salary'!I23</f>
        <v>203468.57937974011</v>
      </c>
    </row>
    <row r="19" spans="2:9" s="837" customFormat="1" ht="16.5" thickBot="1">
      <c r="B19" s="832" t="s">
        <v>1754</v>
      </c>
      <c r="C19" s="833"/>
      <c r="D19" s="834"/>
      <c r="E19" s="835">
        <f>E18+E17</f>
        <v>1866602.9279986667</v>
      </c>
      <c r="F19" s="836">
        <f>F18+F17</f>
        <v>3304677.2279986665</v>
      </c>
      <c r="G19" s="836">
        <f>G18+G17</f>
        <v>3359724.2453986662</v>
      </c>
      <c r="H19" s="836">
        <f>H18+H17</f>
        <v>3371115.8085726667</v>
      </c>
      <c r="I19" s="839">
        <f>I18+I17</f>
        <v>3340697.5073784068</v>
      </c>
    </row>
    <row r="20" spans="2:9" ht="16.5" thickBot="1">
      <c r="B20" s="832" t="s">
        <v>1758</v>
      </c>
      <c r="C20" s="833"/>
      <c r="D20" s="838"/>
      <c r="E20" s="835">
        <f>E6-E19</f>
        <v>0</v>
      </c>
      <c r="F20" s="836">
        <f t="shared" ref="F20:I20" si="2">F6-F19</f>
        <v>0</v>
      </c>
      <c r="G20" s="836">
        <f t="shared" si="2"/>
        <v>0</v>
      </c>
      <c r="H20" s="836">
        <f t="shared" si="2"/>
        <v>0</v>
      </c>
      <c r="I20" s="839">
        <f t="shared" si="2"/>
        <v>0</v>
      </c>
    </row>
    <row r="21" spans="2:9">
      <c r="D21" s="838"/>
    </row>
    <row r="22" spans="2:9">
      <c r="D22" s="838"/>
    </row>
    <row r="23" spans="2:9">
      <c r="D23" s="838"/>
    </row>
    <row r="24" spans="2:9">
      <c r="D24" s="838"/>
    </row>
    <row r="25" spans="2:9">
      <c r="D25" s="838"/>
    </row>
    <row r="26" spans="2:9">
      <c r="D26" s="838"/>
    </row>
    <row r="27" spans="2:9">
      <c r="D27" s="838"/>
    </row>
    <row r="28" spans="2:9">
      <c r="D28" s="838"/>
    </row>
    <row r="29" spans="2:9">
      <c r="D29" s="838"/>
    </row>
    <row r="30" spans="2:9">
      <c r="D30" s="838"/>
    </row>
    <row r="31" spans="2:9">
      <c r="D31" s="838"/>
    </row>
    <row r="32" spans="2:9">
      <c r="D32" s="838"/>
    </row>
    <row r="33" spans="4:4">
      <c r="D33" s="838"/>
    </row>
    <row r="34" spans="4:4">
      <c r="D34" s="838"/>
    </row>
    <row r="35" spans="4:4">
      <c r="D35" s="838"/>
    </row>
    <row r="36" spans="4:4">
      <c r="D36" s="838"/>
    </row>
    <row r="37" spans="4:4">
      <c r="D37" s="838"/>
    </row>
    <row r="38" spans="4:4">
      <c r="D38" s="838"/>
    </row>
    <row r="39" spans="4:4">
      <c r="D39" s="838"/>
    </row>
    <row r="40" spans="4:4">
      <c r="D40" s="838"/>
    </row>
    <row r="41" spans="4:4">
      <c r="D41" s="838"/>
    </row>
    <row r="42" spans="4:4">
      <c r="D42" s="838"/>
    </row>
    <row r="43" spans="4:4">
      <c r="D43" s="838"/>
    </row>
    <row r="44" spans="4:4">
      <c r="D44" s="838"/>
    </row>
    <row r="45" spans="4:4">
      <c r="D45" s="838"/>
    </row>
    <row r="46" spans="4:4">
      <c r="D46" s="838"/>
    </row>
    <row r="47" spans="4:4">
      <c r="D47" s="838"/>
    </row>
    <row r="48" spans="4:4">
      <c r="D48" s="838"/>
    </row>
    <row r="49" spans="4:4">
      <c r="D49" s="838"/>
    </row>
    <row r="50" spans="4:4">
      <c r="D50" s="838"/>
    </row>
    <row r="51" spans="4:4">
      <c r="D51" s="838"/>
    </row>
    <row r="52" spans="4:4">
      <c r="D52" s="838"/>
    </row>
    <row r="53" spans="4:4">
      <c r="D53" s="838"/>
    </row>
    <row r="54" spans="4:4">
      <c r="D54" s="838"/>
    </row>
    <row r="55" spans="4:4">
      <c r="D55" s="838"/>
    </row>
    <row r="56" spans="4:4">
      <c r="D56" s="838"/>
    </row>
    <row r="57" spans="4:4">
      <c r="D57" s="838"/>
    </row>
    <row r="58" spans="4:4">
      <c r="D58" s="838"/>
    </row>
    <row r="59" spans="4:4">
      <c r="D59" s="838"/>
    </row>
    <row r="60" spans="4:4">
      <c r="D60" s="838"/>
    </row>
    <row r="61" spans="4:4">
      <c r="D61" s="838"/>
    </row>
    <row r="62" spans="4:4">
      <c r="D62" s="838"/>
    </row>
    <row r="63" spans="4:4">
      <c r="D63" s="838"/>
    </row>
    <row r="64" spans="4:4">
      <c r="D64" s="838"/>
    </row>
    <row r="65" spans="4:4">
      <c r="D65" s="838"/>
    </row>
    <row r="66" spans="4:4">
      <c r="D66" s="838"/>
    </row>
    <row r="67" spans="4:4">
      <c r="D67" s="838"/>
    </row>
    <row r="68" spans="4:4">
      <c r="D68" s="838"/>
    </row>
    <row r="69" spans="4:4">
      <c r="D69" s="838"/>
    </row>
    <row r="70" spans="4:4">
      <c r="D70" s="838"/>
    </row>
    <row r="71" spans="4:4">
      <c r="D71" s="838"/>
    </row>
    <row r="72" spans="4:4">
      <c r="D72" s="838"/>
    </row>
    <row r="73" spans="4:4">
      <c r="D73" s="838"/>
    </row>
    <row r="74" spans="4:4">
      <c r="D74" s="838"/>
    </row>
    <row r="75" spans="4:4">
      <c r="D75" s="838"/>
    </row>
    <row r="76" spans="4:4">
      <c r="D76" s="838"/>
    </row>
    <row r="77" spans="4:4">
      <c r="D77" s="838"/>
    </row>
    <row r="78" spans="4:4">
      <c r="D78" s="838"/>
    </row>
    <row r="79" spans="4:4">
      <c r="D79" s="838"/>
    </row>
    <row r="80" spans="4:4">
      <c r="D80" s="838"/>
    </row>
    <row r="81" spans="4:4">
      <c r="D81" s="838"/>
    </row>
    <row r="82" spans="4:4">
      <c r="D82" s="838"/>
    </row>
    <row r="83" spans="4:4">
      <c r="D83" s="838"/>
    </row>
    <row r="84" spans="4:4">
      <c r="D84" s="838"/>
    </row>
    <row r="85" spans="4:4">
      <c r="D85" s="838"/>
    </row>
    <row r="86" spans="4:4">
      <c r="D86" s="838"/>
    </row>
    <row r="87" spans="4:4">
      <c r="D87" s="838"/>
    </row>
    <row r="88" spans="4:4">
      <c r="D88" s="838"/>
    </row>
    <row r="89" spans="4:4">
      <c r="D89" s="838"/>
    </row>
    <row r="90" spans="4:4">
      <c r="D90" s="838"/>
    </row>
    <row r="91" spans="4:4">
      <c r="D91" s="838"/>
    </row>
    <row r="92" spans="4:4">
      <c r="D92" s="838"/>
    </row>
    <row r="93" spans="4:4">
      <c r="D93" s="838"/>
    </row>
    <row r="94" spans="4:4">
      <c r="D94" s="838"/>
    </row>
    <row r="95" spans="4:4">
      <c r="D95" s="838"/>
    </row>
    <row r="96" spans="4:4">
      <c r="D96" s="838"/>
    </row>
    <row r="97" spans="4:9">
      <c r="D97" s="838"/>
    </row>
    <row r="98" spans="4:9">
      <c r="D98" s="838"/>
    </row>
    <row r="99" spans="4:9">
      <c r="D99" s="838"/>
    </row>
    <row r="100" spans="4:9">
      <c r="D100" s="838"/>
    </row>
    <row r="101" spans="4:9">
      <c r="D101" s="838"/>
    </row>
    <row r="102" spans="4:9">
      <c r="D102" s="838"/>
    </row>
    <row r="103" spans="4:9">
      <c r="D103" s="838"/>
    </row>
    <row r="104" spans="4:9">
      <c r="D104" s="838"/>
    </row>
    <row r="105" spans="4:9">
      <c r="D105" s="838"/>
    </row>
    <row r="106" spans="4:9">
      <c r="D106" s="838"/>
    </row>
    <row r="107" spans="4:9">
      <c r="D107" s="838"/>
      <c r="E107" s="838"/>
      <c r="F107" s="838"/>
      <c r="G107" s="838"/>
      <c r="H107" s="838"/>
      <c r="I107" s="838"/>
    </row>
    <row r="108" spans="4:9">
      <c r="D108" s="838"/>
      <c r="E108" s="838"/>
      <c r="F108" s="838"/>
      <c r="G108" s="838"/>
      <c r="H108" s="838"/>
      <c r="I108" s="838"/>
    </row>
    <row r="109" spans="4:9">
      <c r="D109" s="838"/>
      <c r="E109" s="838"/>
      <c r="F109" s="838"/>
      <c r="G109" s="838"/>
      <c r="H109" s="838"/>
      <c r="I109" s="838"/>
    </row>
    <row r="110" spans="4:9">
      <c r="D110" s="838"/>
      <c r="E110" s="838"/>
      <c r="F110" s="838"/>
      <c r="G110" s="838"/>
      <c r="H110" s="838"/>
      <c r="I110" s="838"/>
    </row>
    <row r="111" spans="4:9">
      <c r="D111" s="838"/>
      <c r="E111" s="838"/>
      <c r="F111" s="838"/>
      <c r="G111" s="838"/>
      <c r="H111" s="838"/>
      <c r="I111" s="838"/>
    </row>
    <row r="112" spans="4:9">
      <c r="D112" s="838"/>
      <c r="E112" s="838"/>
      <c r="F112" s="838"/>
      <c r="G112" s="838"/>
      <c r="H112" s="838"/>
      <c r="I112" s="838"/>
    </row>
    <row r="113" spans="4:9">
      <c r="D113" s="838"/>
      <c r="E113" s="838"/>
      <c r="F113" s="838"/>
      <c r="G113" s="838"/>
      <c r="H113" s="838"/>
      <c r="I113" s="838"/>
    </row>
    <row r="114" spans="4:9">
      <c r="D114" s="838"/>
      <c r="E114" s="838"/>
      <c r="F114" s="838"/>
      <c r="G114" s="838"/>
      <c r="H114" s="838"/>
      <c r="I114" s="838"/>
    </row>
    <row r="115" spans="4:9">
      <c r="D115" s="838"/>
      <c r="E115" s="838"/>
      <c r="F115" s="838"/>
      <c r="G115" s="838"/>
      <c r="H115" s="838"/>
      <c r="I115" s="838"/>
    </row>
    <row r="116" spans="4:9">
      <c r="D116" s="838"/>
      <c r="E116" s="838"/>
      <c r="F116" s="838"/>
      <c r="G116" s="838"/>
      <c r="H116" s="838"/>
      <c r="I116" s="838"/>
    </row>
    <row r="117" spans="4:9">
      <c r="D117" s="838"/>
      <c r="E117" s="838"/>
      <c r="F117" s="838"/>
      <c r="G117" s="838"/>
      <c r="H117" s="838"/>
      <c r="I117" s="838"/>
    </row>
    <row r="118" spans="4:9">
      <c r="D118" s="838"/>
      <c r="E118" s="838"/>
      <c r="F118" s="838"/>
      <c r="G118" s="838"/>
      <c r="H118" s="838"/>
      <c r="I118" s="838"/>
    </row>
    <row r="119" spans="4:9">
      <c r="D119" s="838"/>
      <c r="E119" s="838"/>
      <c r="F119" s="838"/>
      <c r="G119" s="838"/>
      <c r="H119" s="838"/>
      <c r="I119" s="838"/>
    </row>
    <row r="120" spans="4:9">
      <c r="D120" s="838"/>
      <c r="E120" s="838"/>
      <c r="F120" s="838"/>
      <c r="G120" s="838"/>
      <c r="H120" s="838"/>
      <c r="I120" s="838"/>
    </row>
    <row r="121" spans="4:9">
      <c r="D121" s="838"/>
      <c r="E121" s="838"/>
      <c r="F121" s="838"/>
      <c r="G121" s="838"/>
      <c r="H121" s="838"/>
      <c r="I121" s="838"/>
    </row>
    <row r="122" spans="4:9">
      <c r="D122" s="838"/>
      <c r="E122" s="838"/>
      <c r="F122" s="838"/>
      <c r="G122" s="838"/>
      <c r="H122" s="838"/>
      <c r="I122" s="838"/>
    </row>
    <row r="123" spans="4:9">
      <c r="D123" s="838"/>
      <c r="E123" s="838"/>
      <c r="F123" s="838"/>
      <c r="G123" s="838"/>
      <c r="H123" s="838"/>
      <c r="I123" s="838"/>
    </row>
    <row r="124" spans="4:9">
      <c r="D124" s="838"/>
      <c r="E124" s="838"/>
      <c r="F124" s="838"/>
      <c r="G124" s="838"/>
      <c r="H124" s="838"/>
      <c r="I124" s="838"/>
    </row>
    <row r="125" spans="4:9">
      <c r="D125" s="838"/>
      <c r="E125" s="838"/>
      <c r="F125" s="838"/>
      <c r="G125" s="838"/>
      <c r="H125" s="838"/>
      <c r="I125" s="838"/>
    </row>
    <row r="126" spans="4:9">
      <c r="D126" s="838"/>
      <c r="E126" s="838"/>
      <c r="F126" s="838"/>
      <c r="G126" s="838"/>
      <c r="H126" s="838"/>
      <c r="I126" s="838"/>
    </row>
    <row r="127" spans="4:9">
      <c r="D127" s="838"/>
      <c r="E127" s="838"/>
      <c r="F127" s="838"/>
      <c r="G127" s="838"/>
      <c r="H127" s="838"/>
      <c r="I127" s="838"/>
    </row>
    <row r="128" spans="4:9">
      <c r="D128" s="838"/>
      <c r="E128" s="838"/>
      <c r="F128" s="838"/>
      <c r="G128" s="838"/>
      <c r="H128" s="838"/>
      <c r="I128" s="838"/>
    </row>
    <row r="129" spans="4:9">
      <c r="D129" s="838"/>
      <c r="E129" s="838"/>
      <c r="F129" s="838"/>
      <c r="G129" s="838"/>
      <c r="H129" s="838"/>
      <c r="I129" s="838"/>
    </row>
    <row r="130" spans="4:9">
      <c r="D130" s="838"/>
      <c r="E130" s="838"/>
      <c r="F130" s="838"/>
      <c r="G130" s="838"/>
      <c r="H130" s="838"/>
      <c r="I130" s="838"/>
    </row>
    <row r="131" spans="4:9">
      <c r="D131" s="838"/>
      <c r="E131" s="838"/>
      <c r="F131" s="838"/>
      <c r="G131" s="838"/>
      <c r="H131" s="838"/>
      <c r="I131" s="838"/>
    </row>
    <row r="132" spans="4:9">
      <c r="D132" s="838"/>
      <c r="E132" s="838"/>
      <c r="F132" s="838"/>
      <c r="G132" s="838"/>
      <c r="H132" s="838"/>
      <c r="I132" s="838"/>
    </row>
    <row r="133" spans="4:9">
      <c r="D133" s="838"/>
      <c r="E133" s="838"/>
      <c r="F133" s="838"/>
      <c r="G133" s="838"/>
      <c r="H133" s="838"/>
      <c r="I133" s="838"/>
    </row>
    <row r="134" spans="4:9">
      <c r="D134" s="838"/>
      <c r="E134" s="838"/>
      <c r="F134" s="838"/>
      <c r="G134" s="838"/>
      <c r="H134" s="838"/>
      <c r="I134" s="838"/>
    </row>
    <row r="135" spans="4:9">
      <c r="D135" s="838"/>
      <c r="E135" s="838"/>
      <c r="F135" s="838"/>
      <c r="G135" s="838"/>
      <c r="H135" s="838"/>
      <c r="I135" s="838"/>
    </row>
    <row r="136" spans="4:9">
      <c r="D136" s="838"/>
      <c r="E136" s="838"/>
      <c r="F136" s="838"/>
      <c r="G136" s="838"/>
      <c r="H136" s="838"/>
      <c r="I136" s="838"/>
    </row>
    <row r="137" spans="4:9">
      <c r="D137" s="838"/>
      <c r="E137" s="838"/>
      <c r="F137" s="838"/>
      <c r="G137" s="838"/>
      <c r="H137" s="838"/>
      <c r="I137" s="838"/>
    </row>
    <row r="138" spans="4:9">
      <c r="D138" s="838"/>
      <c r="E138" s="838"/>
      <c r="F138" s="838"/>
      <c r="G138" s="838"/>
      <c r="H138" s="838"/>
      <c r="I138" s="838"/>
    </row>
    <row r="139" spans="4:9">
      <c r="D139" s="838"/>
      <c r="E139" s="838"/>
      <c r="F139" s="838"/>
      <c r="G139" s="838"/>
      <c r="H139" s="838"/>
      <c r="I139" s="838"/>
    </row>
    <row r="140" spans="4:9">
      <c r="D140" s="838"/>
      <c r="E140" s="838"/>
      <c r="F140" s="838"/>
      <c r="G140" s="838"/>
      <c r="H140" s="838"/>
      <c r="I140" s="838"/>
    </row>
    <row r="141" spans="4:9">
      <c r="D141" s="838"/>
      <c r="E141" s="838"/>
      <c r="F141" s="838"/>
      <c r="G141" s="838"/>
      <c r="H141" s="838"/>
      <c r="I141" s="838"/>
    </row>
    <row r="142" spans="4:9">
      <c r="D142" s="838"/>
      <c r="E142" s="838"/>
      <c r="F142" s="838"/>
      <c r="G142" s="838"/>
      <c r="H142" s="838"/>
      <c r="I142" s="838"/>
    </row>
    <row r="143" spans="4:9">
      <c r="D143" s="838"/>
      <c r="E143" s="838"/>
      <c r="F143" s="838"/>
      <c r="G143" s="838"/>
      <c r="H143" s="838"/>
      <c r="I143" s="838"/>
    </row>
    <row r="144" spans="4:9">
      <c r="D144" s="838"/>
      <c r="E144" s="838"/>
      <c r="F144" s="838"/>
      <c r="G144" s="838"/>
      <c r="H144" s="838"/>
      <c r="I144" s="838"/>
    </row>
    <row r="145" spans="4:9">
      <c r="D145" s="838"/>
      <c r="E145" s="838"/>
      <c r="F145" s="838"/>
      <c r="G145" s="838"/>
      <c r="H145" s="838"/>
      <c r="I145" s="838"/>
    </row>
    <row r="146" spans="4:9">
      <c r="D146" s="838"/>
      <c r="E146" s="838"/>
      <c r="F146" s="838"/>
      <c r="G146" s="838"/>
      <c r="H146" s="838"/>
      <c r="I146" s="838"/>
    </row>
    <row r="147" spans="4:9">
      <c r="D147" s="838"/>
      <c r="E147" s="838"/>
      <c r="F147" s="838"/>
      <c r="G147" s="838"/>
      <c r="H147" s="838"/>
      <c r="I147" s="838"/>
    </row>
    <row r="148" spans="4:9">
      <c r="D148" s="838"/>
      <c r="E148" s="838"/>
      <c r="F148" s="838"/>
      <c r="G148" s="838"/>
      <c r="H148" s="838"/>
      <c r="I148" s="838"/>
    </row>
    <row r="149" spans="4:9">
      <c r="D149" s="838"/>
      <c r="E149" s="838"/>
      <c r="F149" s="838"/>
      <c r="G149" s="838"/>
      <c r="H149" s="838"/>
      <c r="I149" s="838"/>
    </row>
    <row r="150" spans="4:9">
      <c r="D150" s="838"/>
      <c r="E150" s="838"/>
      <c r="F150" s="838"/>
      <c r="G150" s="838"/>
      <c r="H150" s="838"/>
      <c r="I150" s="838"/>
    </row>
    <row r="151" spans="4:9">
      <c r="D151" s="838"/>
      <c r="E151" s="838"/>
      <c r="F151" s="838"/>
      <c r="G151" s="838"/>
      <c r="H151" s="838"/>
      <c r="I151" s="838"/>
    </row>
    <row r="152" spans="4:9">
      <c r="D152" s="838"/>
      <c r="E152" s="838"/>
      <c r="F152" s="838"/>
      <c r="G152" s="838"/>
      <c r="H152" s="838"/>
      <c r="I152" s="838"/>
    </row>
    <row r="153" spans="4:9">
      <c r="D153" s="838"/>
      <c r="E153" s="838"/>
      <c r="F153" s="838"/>
      <c r="G153" s="838"/>
      <c r="H153" s="838"/>
      <c r="I153" s="838"/>
    </row>
    <row r="154" spans="4:9">
      <c r="D154" s="838"/>
      <c r="E154" s="838"/>
      <c r="F154" s="838"/>
      <c r="G154" s="838"/>
      <c r="H154" s="838"/>
      <c r="I154" s="838"/>
    </row>
    <row r="155" spans="4:9">
      <c r="D155" s="838"/>
      <c r="E155" s="838"/>
      <c r="F155" s="838"/>
      <c r="G155" s="838"/>
      <c r="H155" s="838"/>
      <c r="I155" s="838"/>
    </row>
    <row r="156" spans="4:9">
      <c r="D156" s="838"/>
      <c r="E156" s="838"/>
      <c r="F156" s="838"/>
      <c r="G156" s="838"/>
      <c r="H156" s="838"/>
      <c r="I156" s="838"/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Assumptions</vt:lpstr>
      <vt:lpstr>Calculations</vt:lpstr>
      <vt:lpstr>Revenue</vt:lpstr>
      <vt:lpstr>Staffing Tool</vt:lpstr>
      <vt:lpstr>Non-Salary</vt:lpstr>
      <vt:lpstr>Totals</vt:lpstr>
      <vt:lpstr>AVERAGE SALARY LOOKUP</vt:lpstr>
      <vt:lpstr>INPUT SUMMARY</vt:lpstr>
      <vt:lpstr>Budget</vt:lpstr>
      <vt:lpstr>Staffing</vt:lpstr>
      <vt:lpstr>'INPUT SUMMARY'!Print_Area</vt:lpstr>
      <vt:lpstr>'Non-Salary'!Print_Area</vt:lpstr>
      <vt:lpstr>Revenue!Print_Area</vt:lpstr>
      <vt:lpstr>'Staffing Tool'!Print_Area</vt:lpstr>
      <vt:lpstr>Totals!Print_Area</vt:lpstr>
      <vt:lpstr>'INPUT SUMMARY'!Print_Titles</vt:lpstr>
      <vt:lpstr>'Non-Salary'!Print_Titles</vt:lpstr>
      <vt:lpstr>'Staffing Tool'!Print_Titles</vt:lpstr>
      <vt:lpstr>Totals!Print_Titles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Caley Miller</dc:creator>
  <cp:lastModifiedBy>DPS</cp:lastModifiedBy>
  <cp:lastPrinted>2011-04-26T18:28:09Z</cp:lastPrinted>
  <dcterms:created xsi:type="dcterms:W3CDTF">2004-03-05T14:56:49Z</dcterms:created>
  <dcterms:modified xsi:type="dcterms:W3CDTF">2011-04-28T18:59:24Z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