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Sheet1" sheetId="1" r:id="rId1"/>
  </sheets>
  <definedNames>
    <definedName name="GMONEY">#REF!</definedName>
    <definedName name="MONEY">#REF!</definedName>
    <definedName name="_xlnm.Print_Area" localSheetId="0">'Sheet1'!$A$3:$N$108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<sst xmlns="http://schemas.openxmlformats.org/spreadsheetml/2006/main" count="220" uniqueCount="167">
  <si>
    <t>County</t>
  </si>
  <si>
    <t>District</t>
  </si>
  <si>
    <t xml:space="preserve">Total Program Formula Funding </t>
  </si>
  <si>
    <t>20% of Total Program/$200,000 Allowable Override</t>
  </si>
  <si>
    <t>Cost of Living Increase Calculated in FY 2001-02</t>
  </si>
  <si>
    <t>Total Maximum Allowable Override (Column D + E)</t>
  </si>
  <si>
    <t>Voter Approved &amp; Hold Harmless Override</t>
  </si>
  <si>
    <t>FY 06-07 Specific Ownership Tax Revenue Attributable to Bond &amp; Voter Approved Override</t>
  </si>
  <si>
    <t>Total Amount to Count Toward FY 2008 Override</t>
  </si>
  <si>
    <t>Override Percentage of Total Program Utilized</t>
  </si>
  <si>
    <t>Amount (Under) Over Limit</t>
  </si>
  <si>
    <t>Revenue Generated</t>
  </si>
  <si>
    <t>Difference Between Amt. Approved/ Generated by Mill (Under)/Over</t>
  </si>
  <si>
    <t>Assessed Valuation</t>
  </si>
  <si>
    <t>Override Mill</t>
  </si>
  <si>
    <t>Override as Percentage of Total Program</t>
  </si>
  <si>
    <t>ADAMS</t>
  </si>
  <si>
    <t>MAPLETON 1</t>
  </si>
  <si>
    <t>ADAMS 12 FIVE STAR</t>
  </si>
  <si>
    <t>ADAMS COUNTY 14</t>
  </si>
  <si>
    <t>BRIGHTON 27J</t>
  </si>
  <si>
    <t>STRASBURG</t>
  </si>
  <si>
    <t>WESTMINSTER 50</t>
  </si>
  <si>
    <t>ARAPAHOE</t>
  </si>
  <si>
    <t>ENGLEWOOD 1</t>
  </si>
  <si>
    <t>SHERIDAN 2</t>
  </si>
  <si>
    <t>CHERRY CREEK  5</t>
  </si>
  <si>
    <t>LITTLETON 6</t>
  </si>
  <si>
    <t>DEER TRAIL 26J</t>
  </si>
  <si>
    <t>ADAMS-ARAPAHOE 28J</t>
  </si>
  <si>
    <t>BACA</t>
  </si>
  <si>
    <t>CAMPO</t>
  </si>
  <si>
    <t>BENT</t>
  </si>
  <si>
    <t>MC CLAVE RE-2</t>
  </si>
  <si>
    <t>BOULDER</t>
  </si>
  <si>
    <t>BOULDER VALLEY RE- 2</t>
  </si>
  <si>
    <t>CHAFFEE</t>
  </si>
  <si>
    <t>BUENA VISTA R-31</t>
  </si>
  <si>
    <t>SALIDA R-32</t>
  </si>
  <si>
    <t>CHEYENNE</t>
  </si>
  <si>
    <t>KIT CARSON R-1</t>
  </si>
  <si>
    <t>before override limit</t>
  </si>
  <si>
    <t>CHEYENNE COUNTY RE-5</t>
  </si>
  <si>
    <t>CLEAR CREEK</t>
  </si>
  <si>
    <t>CLEAR CREEK RE-1</t>
  </si>
  <si>
    <t>CONEJOS</t>
  </si>
  <si>
    <t>NORTH CONEJOS RE-1J</t>
  </si>
  <si>
    <t>DENVER</t>
  </si>
  <si>
    <t>DENVER COUNTY 1</t>
  </si>
  <si>
    <t>DOUGLAS</t>
  </si>
  <si>
    <t>DOUGLAS COUNTY RE-1</t>
  </si>
  <si>
    <t>EAGLE</t>
  </si>
  <si>
    <t>EAGLE COUNTY RE-50</t>
  </si>
  <si>
    <t>EL PASO</t>
  </si>
  <si>
    <t>HARRISON 2</t>
  </si>
  <si>
    <t>WIDEFIELD 3</t>
  </si>
  <si>
    <t>COLORADO SPRINGS 11</t>
  </si>
  <si>
    <t>CHEYENNE MOUNTAIN 12</t>
  </si>
  <si>
    <t>MANITOU SPRINGS 14</t>
  </si>
  <si>
    <t>ACADEMY 20</t>
  </si>
  <si>
    <t>LEWIS-PALMER 38</t>
  </si>
  <si>
    <t>FALCON</t>
  </si>
  <si>
    <t>MIAMI/YODER 60 JT</t>
  </si>
  <si>
    <t>FREMONT</t>
  </si>
  <si>
    <t>FLORENCE</t>
  </si>
  <si>
    <t>GARFIELD</t>
  </si>
  <si>
    <t>ROARING FORK RE-1</t>
  </si>
  <si>
    <t>GARFIELD RE-2</t>
  </si>
  <si>
    <t>GARFIELD 16</t>
  </si>
  <si>
    <t>GILPIN</t>
  </si>
  <si>
    <t>GILPIN COUNTY RE-1</t>
  </si>
  <si>
    <t>GRAND</t>
  </si>
  <si>
    <t>WEST GRAND 1-JT</t>
  </si>
  <si>
    <t>EAST GRAND 2</t>
  </si>
  <si>
    <t>GUNNISON</t>
  </si>
  <si>
    <t>GUNNISON WATERSHED RE-1J</t>
  </si>
  <si>
    <t>JEFFERSON</t>
  </si>
  <si>
    <t>JEFFERSON COUNTY R-1</t>
  </si>
  <si>
    <t>KIOWA</t>
  </si>
  <si>
    <t>PLAINVIEW RE-2</t>
  </si>
  <si>
    <t>KIT CARSON</t>
  </si>
  <si>
    <t>HI-PLAINS R-23</t>
  </si>
  <si>
    <t>LAKE</t>
  </si>
  <si>
    <t>LAKE COUNTY R-1</t>
  </si>
  <si>
    <t>LA PLATA</t>
  </si>
  <si>
    <t>DURANGO 9-R</t>
  </si>
  <si>
    <t xml:space="preserve"> </t>
  </si>
  <si>
    <t>BAYFIELD 10JT-R</t>
  </si>
  <si>
    <t>IGNACIO</t>
  </si>
  <si>
    <t>LARIMER</t>
  </si>
  <si>
    <t>POUDRE R-1</t>
  </si>
  <si>
    <t>THOMPSON R-2J</t>
  </si>
  <si>
    <t>PARK (ESTES PARK) R-3</t>
  </si>
  <si>
    <t>LAS ANIMAS</t>
  </si>
  <si>
    <t>PRIMERO REORGANIZED 2</t>
  </si>
  <si>
    <t>AGUILAR REORGANIZED 6</t>
  </si>
  <si>
    <t>KIM REORGANIZED 88</t>
  </si>
  <si>
    <t>LOGAN</t>
  </si>
  <si>
    <t>VALLEY</t>
  </si>
  <si>
    <t>FRENCHMAN RE-3</t>
  </si>
  <si>
    <t>PLATEAU RE-5</t>
  </si>
  <si>
    <t>MESA</t>
  </si>
  <si>
    <t>DE BEQUE 49JT</t>
  </si>
  <si>
    <t>MESA COUNTY VALLEY 51</t>
  </si>
  <si>
    <t>MINERAL</t>
  </si>
  <si>
    <t>CREEDE CONSOLIDATED 1</t>
  </si>
  <si>
    <t>MOFFAT</t>
  </si>
  <si>
    <t>MOFFAT COUNTY RE-1</t>
  </si>
  <si>
    <t>MONTEZUMA</t>
  </si>
  <si>
    <t>MANCOS RE-6</t>
  </si>
  <si>
    <t>MONTROSE</t>
  </si>
  <si>
    <t>WEST END</t>
  </si>
  <si>
    <t>MORGAN</t>
  </si>
  <si>
    <t>BRUSH</t>
  </si>
  <si>
    <t>FORT MORGAN RE-3</t>
  </si>
  <si>
    <t>WELDON VALLEY RE-20(J)</t>
  </si>
  <si>
    <t>OTERO</t>
  </si>
  <si>
    <t>SWINK 33</t>
  </si>
  <si>
    <t>OURAY</t>
  </si>
  <si>
    <t>RIDGWAY R-2</t>
  </si>
  <si>
    <t>PARK</t>
  </si>
  <si>
    <t>PLATTE CANYON 1</t>
  </si>
  <si>
    <t>PARK COUNTY RE-2</t>
  </si>
  <si>
    <t>PITKIN</t>
  </si>
  <si>
    <t>ASPEN 1</t>
  </si>
  <si>
    <t>RIO BLANCO</t>
  </si>
  <si>
    <t>MEEKER RE-1</t>
  </si>
  <si>
    <t>RANGELY RE-4</t>
  </si>
  <si>
    <t>RIO GRANDE</t>
  </si>
  <si>
    <t>SARGENT RE-33J</t>
  </si>
  <si>
    <t>ROUTT</t>
  </si>
  <si>
    <t>HAYDEN RE-1</t>
  </si>
  <si>
    <t>STEAMBOAT SPRINGS RE-2</t>
  </si>
  <si>
    <t>SOUTH ROUTT RE-3</t>
  </si>
  <si>
    <t>SAN JUAN</t>
  </si>
  <si>
    <t>SILVERTON 1</t>
  </si>
  <si>
    <t>SAN MIGUEL</t>
  </si>
  <si>
    <t>TELLURIDE R-1</t>
  </si>
  <si>
    <t xml:space="preserve">NORWOOD </t>
  </si>
  <si>
    <t>SEDGWICK</t>
  </si>
  <si>
    <t>PLATTE VALLEY RE-3</t>
  </si>
  <si>
    <t>SUMMIT</t>
  </si>
  <si>
    <t>SUMMIT RE-1</t>
  </si>
  <si>
    <t>TELLER</t>
  </si>
  <si>
    <t>CRIPPLE CREEK-VICTOR RE-1</t>
  </si>
  <si>
    <t>WOODLAND PARK</t>
  </si>
  <si>
    <t>WASHINGTON</t>
  </si>
  <si>
    <t>ARICKAREE R-2</t>
  </si>
  <si>
    <t>WOODLIN R-104</t>
  </si>
  <si>
    <t>WELD</t>
  </si>
  <si>
    <t>GILCREST RE-1</t>
  </si>
  <si>
    <t>EATON</t>
  </si>
  <si>
    <t>KEENESBURG</t>
  </si>
  <si>
    <t>WINDSOR RE-4</t>
  </si>
  <si>
    <t>JOHNSTOWN-MILLIKEN</t>
  </si>
  <si>
    <t>PLATTE VALLEY  RE-7</t>
  </si>
  <si>
    <t>FORT LUPTON</t>
  </si>
  <si>
    <t>AULT-HIGHLAND</t>
  </si>
  <si>
    <t>PRAIRIE RE-11</t>
  </si>
  <si>
    <t>YUMA</t>
  </si>
  <si>
    <t>WRAY RD-2</t>
  </si>
  <si>
    <t>TOTALS</t>
  </si>
  <si>
    <t>NOTES:</t>
  </si>
  <si>
    <t>In FY 2002-03 the Override Limitation was revised to include</t>
  </si>
  <si>
    <t>20% of Total Program Funding or 200,000 plus the amount</t>
  </si>
  <si>
    <t xml:space="preserve">calculated as the cost of living increase in FY 2001-02.  </t>
  </si>
  <si>
    <t>Kit Carson, East Grand, and Rangely - okay to exceed override limit, election held prior to hold harmless per discussion with Deb Godshall, Leg. Council.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</si>
</sst>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10" fontId="0" fillId="0" borderId="0" xfId="0" applyNumberFormat="1" applyFill="1" applyAlignment="1">
      <alignment wrapText="1"/>
    </xf>
    <xf numFmtId="3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 applyProtection="1">
      <alignment/>
      <protection/>
    </xf>
    <xf numFmtId="10" fontId="0" fillId="0" borderId="0" xfId="0" applyNumberFormat="1" applyAlignment="1">
      <alignment/>
    </xf>
    <xf numFmtId="204" fontId="0" fillId="0" borderId="0" xfId="21" applyNumberFormat="1" applyAlignment="1">
      <alignment/>
    </xf>
    <xf numFmtId="39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Alignment="1" applyProtection="1">
      <alignment/>
      <protection/>
    </xf>
    <xf numFmtId="165" fontId="0" fillId="0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65" fontId="0" fillId="2" borderId="0" xfId="0" applyNumberFormat="1" applyFill="1" applyAlignment="1">
      <alignment horizontal="left"/>
    </xf>
    <xf numFmtId="165" fontId="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2" borderId="0" xfId="0" applyFill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2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42</xdr:row>
      <xdr:rowOff>95250</xdr:rowOff>
    </xdr:from>
    <xdr:to>
      <xdr:col>0</xdr:col>
      <xdr:colOff>581025</xdr:colOff>
      <xdr:row>42</xdr:row>
      <xdr:rowOff>95250</xdr:rowOff>
    </xdr:to>
    <xdr:sp>
      <xdr:nvSpPr>
        <xdr:cNvPr id="1" name="Line 1"/>
        <xdr:cNvSpPr>
          <a:spLocks/>
        </xdr:cNvSpPr>
      </xdr:nvSpPr>
      <xdr:spPr>
        <a:xfrm>
          <a:off x="58102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216"/>
  <sheetViews>
    <sheetView tabSelected="1" zoomScale="85" zoomScaleNormal="8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4.28125" style="0" customWidth="1"/>
    <col min="2" max="2" width="27.7109375" style="0" customWidth="1"/>
    <col min="3" max="3" width="16.28125" style="0" customWidth="1"/>
    <col min="4" max="6" width="17.140625" style="10" customWidth="1"/>
    <col min="7" max="7" width="16.140625" style="10" customWidth="1"/>
    <col min="8" max="8" width="17.140625" style="10" customWidth="1"/>
    <col min="9" max="9" width="14.57421875" style="10" customWidth="1"/>
    <col min="10" max="10" width="15.421875" style="12" hidden="1" customWidth="1"/>
    <col min="11" max="11" width="14.57421875" style="10" customWidth="1"/>
    <col min="12" max="12" width="15.28125" style="14" customWidth="1"/>
    <col min="13" max="13" width="15.7109375" style="10" customWidth="1"/>
    <col min="14" max="14" width="16.00390625" style="15" customWidth="1"/>
    <col min="15" max="15" width="11.421875" style="0" hidden="1" customWidth="1"/>
    <col min="16" max="16" width="13.00390625" style="0" hidden="1" customWidth="1"/>
    <col min="17" max="17" width="14.57421875" style="34" bestFit="1" customWidth="1"/>
    <col min="18" max="18" width="9.28125" style="30" bestFit="1" customWidth="1"/>
    <col min="19" max="19" width="10.28125" style="12" customWidth="1"/>
    <col min="20" max="20" width="12.421875" style="0" customWidth="1"/>
  </cols>
  <sheetData>
    <row r="1" spans="1:19" s="1" customFormat="1" ht="81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2" t="s">
        <v>9</v>
      </c>
      <c r="L1" s="4" t="s">
        <v>10</v>
      </c>
      <c r="M1" s="2" t="s">
        <v>11</v>
      </c>
      <c r="N1" s="4" t="s">
        <v>12</v>
      </c>
      <c r="O1" s="5"/>
      <c r="P1" s="5"/>
      <c r="Q1" s="6" t="s">
        <v>13</v>
      </c>
      <c r="R1" s="7" t="s">
        <v>14</v>
      </c>
      <c r="S1" s="3" t="s">
        <v>15</v>
      </c>
    </row>
    <row r="3" spans="1:20" ht="12.75">
      <c r="A3" s="8" t="s">
        <v>16</v>
      </c>
      <c r="B3" s="9" t="s">
        <v>17</v>
      </c>
      <c r="C3" s="10">
        <v>35474013.48</v>
      </c>
      <c r="D3" s="10">
        <f aca="true" t="shared" si="0" ref="D3:D34">IF((C3*0.2)&lt;200000,200000,(C3*0.2))</f>
        <v>7094802.6959999995</v>
      </c>
      <c r="E3" s="10">
        <v>1023645.96</v>
      </c>
      <c r="F3" s="10">
        <f aca="true" t="shared" si="1" ref="F3:F34">D3+E3</f>
        <v>8118448.6559999995</v>
      </c>
      <c r="G3" s="10">
        <v>2914049.99</v>
      </c>
      <c r="H3" s="11">
        <v>445738.66</v>
      </c>
      <c r="I3" s="10">
        <f aca="true" t="shared" si="2" ref="I3:I34">G3+H3</f>
        <v>3359788.6500000004</v>
      </c>
      <c r="J3" s="12">
        <f>(D3+E3-H3)/C3</f>
        <v>0.21629100412688912</v>
      </c>
      <c r="K3" s="13">
        <f aca="true" t="shared" si="3" ref="K3:K34">I3/C3</f>
        <v>0.09471126383526425</v>
      </c>
      <c r="L3" s="14">
        <f aca="true" t="shared" si="4" ref="L3:L34">I3-F3</f>
        <v>-4758660.005999999</v>
      </c>
      <c r="M3" s="10">
        <f aca="true" t="shared" si="5" ref="M3:M34">(Q3*R3)/1000</f>
        <v>2914229.1833699998</v>
      </c>
      <c r="N3" s="15">
        <f aca="true" t="shared" si="6" ref="N3:N34">M3-G3</f>
        <v>179.19336999952793</v>
      </c>
      <c r="Q3" s="16">
        <v>447036230</v>
      </c>
      <c r="R3" s="17">
        <v>6.519</v>
      </c>
      <c r="S3" s="18">
        <f aca="true" t="shared" si="7" ref="S3:S34">M3/C3</f>
        <v>0.08215109871943364</v>
      </c>
      <c r="T3" s="9"/>
    </row>
    <row r="4" spans="1:20" ht="12.75">
      <c r="A4" s="8" t="s">
        <v>16</v>
      </c>
      <c r="B4" s="9" t="s">
        <v>18</v>
      </c>
      <c r="C4" s="10">
        <v>248566698.39</v>
      </c>
      <c r="D4" s="10">
        <f t="shared" si="0"/>
        <v>49713339.678</v>
      </c>
      <c r="E4" s="10">
        <v>5923407.7</v>
      </c>
      <c r="F4" s="10">
        <f t="shared" si="1"/>
        <v>55636747.378000006</v>
      </c>
      <c r="G4" s="10">
        <v>25500000</v>
      </c>
      <c r="H4" s="11">
        <v>5985737.489999999</v>
      </c>
      <c r="I4" s="10">
        <f t="shared" si="2"/>
        <v>31485737.49</v>
      </c>
      <c r="J4" s="12">
        <f>(D4+E4-H4)/C4</f>
        <v>0.1997492431994965</v>
      </c>
      <c r="K4" s="13">
        <f t="shared" si="3"/>
        <v>0.12666917046385281</v>
      </c>
      <c r="L4" s="14">
        <f t="shared" si="4"/>
        <v>-24151009.888000008</v>
      </c>
      <c r="M4" s="10">
        <f t="shared" si="5"/>
        <v>25499497.87</v>
      </c>
      <c r="N4" s="15">
        <f t="shared" si="6"/>
        <v>-502.1299999989569</v>
      </c>
      <c r="Q4" s="16">
        <v>1758586060</v>
      </c>
      <c r="R4" s="17">
        <v>14.5</v>
      </c>
      <c r="S4" s="18">
        <f t="shared" si="7"/>
        <v>0.10258613899272785</v>
      </c>
      <c r="T4" s="9"/>
    </row>
    <row r="5" spans="1:20" ht="12.75">
      <c r="A5" s="8" t="s">
        <v>16</v>
      </c>
      <c r="B5" s="9" t="s">
        <v>19</v>
      </c>
      <c r="C5" s="10">
        <v>45717217.910000004</v>
      </c>
      <c r="D5" s="10">
        <f t="shared" si="0"/>
        <v>9143443.582</v>
      </c>
      <c r="E5" s="10">
        <v>1501809.63</v>
      </c>
      <c r="F5" s="10">
        <f t="shared" si="1"/>
        <v>10645253.212000001</v>
      </c>
      <c r="G5" s="10">
        <v>4890000</v>
      </c>
      <c r="H5" s="11">
        <v>924197.61</v>
      </c>
      <c r="I5" s="10">
        <f t="shared" si="2"/>
        <v>5814197.61</v>
      </c>
      <c r="J5" s="12">
        <f>(D5+E5-H5)/C5</f>
        <v>0.2126344525412089</v>
      </c>
      <c r="K5" s="13">
        <f t="shared" si="3"/>
        <v>0.12717741533279578</v>
      </c>
      <c r="L5" s="14">
        <f t="shared" si="4"/>
        <v>-4831055.602000001</v>
      </c>
      <c r="M5" s="10">
        <f t="shared" si="5"/>
        <v>4889731.505</v>
      </c>
      <c r="N5" s="15">
        <f t="shared" si="6"/>
        <v>-268.49500000011176</v>
      </c>
      <c r="Q5" s="16">
        <v>542700500</v>
      </c>
      <c r="R5" s="17">
        <v>9.01</v>
      </c>
      <c r="S5" s="18">
        <f t="shared" si="7"/>
        <v>0.10695601632247266</v>
      </c>
      <c r="T5" s="9"/>
    </row>
    <row r="6" spans="1:20" ht="12.75">
      <c r="A6" s="8" t="s">
        <v>16</v>
      </c>
      <c r="B6" s="9" t="s">
        <v>20</v>
      </c>
      <c r="C6" s="10">
        <v>79996268.36</v>
      </c>
      <c r="D6" s="10">
        <f t="shared" si="0"/>
        <v>15999253.672</v>
      </c>
      <c r="E6" s="10">
        <v>1480552.63</v>
      </c>
      <c r="F6" s="10">
        <f t="shared" si="1"/>
        <v>17479806.302</v>
      </c>
      <c r="G6" s="10">
        <v>750000</v>
      </c>
      <c r="H6" s="11">
        <v>1113760.28</v>
      </c>
      <c r="I6" s="10">
        <f t="shared" si="2"/>
        <v>1863760.28</v>
      </c>
      <c r="J6" s="12">
        <f>(D6+E6-H6)/C6</f>
        <v>0.20458511825013337</v>
      </c>
      <c r="K6" s="13">
        <f t="shared" si="3"/>
        <v>0.023298090251068805</v>
      </c>
      <c r="L6" s="14">
        <f t="shared" si="4"/>
        <v>-15616046.022000002</v>
      </c>
      <c r="M6" s="10">
        <f t="shared" si="5"/>
        <v>749742.01331</v>
      </c>
      <c r="N6" s="15">
        <f t="shared" si="6"/>
        <v>-257.98669000004884</v>
      </c>
      <c r="Q6" s="19">
        <v>767392030</v>
      </c>
      <c r="R6" s="17">
        <v>0.977</v>
      </c>
      <c r="S6" s="18">
        <f t="shared" si="7"/>
        <v>0.009372212337905608</v>
      </c>
      <c r="T6" s="9"/>
    </row>
    <row r="7" spans="1:20" ht="12.75">
      <c r="A7" s="8" t="s">
        <v>16</v>
      </c>
      <c r="B7" s="9" t="s">
        <v>21</v>
      </c>
      <c r="C7" s="10">
        <v>6336749.7700000005</v>
      </c>
      <c r="D7" s="10">
        <f t="shared" si="0"/>
        <v>1267349.9540000001</v>
      </c>
      <c r="E7" s="10">
        <v>197482.31</v>
      </c>
      <c r="F7" s="10">
        <f t="shared" si="1"/>
        <v>1464832.2640000002</v>
      </c>
      <c r="G7" s="10">
        <v>300000</v>
      </c>
      <c r="H7" s="11">
        <v>97890.47</v>
      </c>
      <c r="I7" s="10">
        <f t="shared" si="2"/>
        <v>397890.47</v>
      </c>
      <c r="K7" s="13">
        <f t="shared" si="3"/>
        <v>0.06279093927358914</v>
      </c>
      <c r="L7" s="14">
        <f t="shared" si="4"/>
        <v>-1066941.7940000002</v>
      </c>
      <c r="M7" s="10">
        <f t="shared" si="5"/>
        <v>285765.81184999994</v>
      </c>
      <c r="N7" s="15">
        <f t="shared" si="6"/>
        <v>-14234.18815000006</v>
      </c>
      <c r="Q7" s="20">
        <v>50143150</v>
      </c>
      <c r="R7" s="17">
        <v>5.699</v>
      </c>
      <c r="S7" s="18">
        <f t="shared" si="7"/>
        <v>0.045096590874220355</v>
      </c>
      <c r="T7" s="9"/>
    </row>
    <row r="8" spans="1:20" ht="12.75">
      <c r="A8" s="8" t="s">
        <v>16</v>
      </c>
      <c r="B8" s="9" t="s">
        <v>22</v>
      </c>
      <c r="C8" s="10">
        <v>68669917.83</v>
      </c>
      <c r="D8" s="10">
        <f t="shared" si="0"/>
        <v>13733983.566</v>
      </c>
      <c r="E8" s="10">
        <v>3049421.53</v>
      </c>
      <c r="F8" s="10">
        <f t="shared" si="1"/>
        <v>16783405.096</v>
      </c>
      <c r="G8" s="10">
        <v>8363712.48</v>
      </c>
      <c r="H8" s="10">
        <v>1294203.62</v>
      </c>
      <c r="I8" s="10">
        <f t="shared" si="2"/>
        <v>9657916.100000001</v>
      </c>
      <c r="J8" s="12">
        <f aca="true" t="shared" si="8" ref="J8:J29">(D8+E8-H8)/C8</f>
        <v>0.2255602156732623</v>
      </c>
      <c r="K8" s="13">
        <f t="shared" si="3"/>
        <v>0.14064260458137207</v>
      </c>
      <c r="L8" s="14">
        <f t="shared" si="4"/>
        <v>-7125488.995999999</v>
      </c>
      <c r="M8" s="10">
        <f t="shared" si="5"/>
        <v>8363159.9739</v>
      </c>
      <c r="N8" s="15">
        <f t="shared" si="6"/>
        <v>-552.5061000008136</v>
      </c>
      <c r="Q8" s="20">
        <v>549665460</v>
      </c>
      <c r="R8" s="17">
        <v>15.215</v>
      </c>
      <c r="S8" s="18">
        <f t="shared" si="7"/>
        <v>0.12178782556000621</v>
      </c>
      <c r="T8" s="9"/>
    </row>
    <row r="9" spans="1:20" ht="12.75">
      <c r="A9" s="8" t="s">
        <v>23</v>
      </c>
      <c r="B9" s="9" t="s">
        <v>24</v>
      </c>
      <c r="C9" s="10">
        <v>23008110.16</v>
      </c>
      <c r="D9" s="10">
        <f t="shared" si="0"/>
        <v>4601622.032000001</v>
      </c>
      <c r="E9" s="10">
        <v>767975.61</v>
      </c>
      <c r="F9" s="10">
        <f t="shared" si="1"/>
        <v>5369597.642000001</v>
      </c>
      <c r="G9" s="10">
        <v>3155850</v>
      </c>
      <c r="H9" s="11">
        <v>598945.54</v>
      </c>
      <c r="I9" s="10">
        <f t="shared" si="2"/>
        <v>3754795.54</v>
      </c>
      <c r="J9" s="12">
        <f t="shared" si="8"/>
        <v>0.20734654297221952</v>
      </c>
      <c r="K9" s="13">
        <f t="shared" si="3"/>
        <v>0.16319443508784034</v>
      </c>
      <c r="L9" s="14">
        <f t="shared" si="4"/>
        <v>-1614802.102000001</v>
      </c>
      <c r="M9" s="10">
        <f t="shared" si="5"/>
        <v>3155722.5336700003</v>
      </c>
      <c r="N9" s="15">
        <f t="shared" si="6"/>
        <v>-127.46632999973372</v>
      </c>
      <c r="Q9" s="20">
        <v>421381030</v>
      </c>
      <c r="R9" s="17">
        <v>7.489</v>
      </c>
      <c r="S9" s="18">
        <f t="shared" si="7"/>
        <v>0.13715696385860837</v>
      </c>
      <c r="T9" s="9"/>
    </row>
    <row r="10" spans="1:20" ht="12.75">
      <c r="A10" s="8" t="s">
        <v>23</v>
      </c>
      <c r="B10" s="9" t="s">
        <v>25</v>
      </c>
      <c r="C10" s="10">
        <v>11838523.93</v>
      </c>
      <c r="D10" s="10">
        <f t="shared" si="0"/>
        <v>2367704.786</v>
      </c>
      <c r="E10" s="10">
        <v>339255.29</v>
      </c>
      <c r="F10" s="10">
        <f t="shared" si="1"/>
        <v>2706960.076</v>
      </c>
      <c r="G10" s="10">
        <v>1000000</v>
      </c>
      <c r="H10" s="11">
        <v>209933.51</v>
      </c>
      <c r="I10" s="10">
        <f t="shared" si="2"/>
        <v>1209933.51</v>
      </c>
      <c r="J10" s="12">
        <f t="shared" si="8"/>
        <v>0.21092380948542794</v>
      </c>
      <c r="K10" s="13">
        <f t="shared" si="3"/>
        <v>0.10220307169662494</v>
      </c>
      <c r="L10" s="14">
        <f t="shared" si="4"/>
        <v>-1497026.5659999999</v>
      </c>
      <c r="M10" s="10">
        <f t="shared" si="5"/>
        <v>999980.14554</v>
      </c>
      <c r="N10" s="15">
        <f t="shared" si="6"/>
        <v>-19.854459999944083</v>
      </c>
      <c r="Q10" s="20">
        <v>150985980</v>
      </c>
      <c r="R10" s="17">
        <v>6.623</v>
      </c>
      <c r="S10" s="18">
        <f t="shared" si="7"/>
        <v>0.08446831306443117</v>
      </c>
      <c r="T10" s="9"/>
    </row>
    <row r="11" spans="1:20" ht="12.75">
      <c r="A11" s="8" t="s">
        <v>23</v>
      </c>
      <c r="B11" s="9" t="s">
        <v>26</v>
      </c>
      <c r="C11" s="10">
        <v>315442572.26000005</v>
      </c>
      <c r="D11" s="10">
        <f t="shared" si="0"/>
        <v>63088514.452000014</v>
      </c>
      <c r="E11" s="10">
        <v>1003951.56</v>
      </c>
      <c r="F11" s="10">
        <f t="shared" si="1"/>
        <v>64092466.01200002</v>
      </c>
      <c r="G11" s="10">
        <v>41604511.44</v>
      </c>
      <c r="H11" s="11">
        <v>7192569.48</v>
      </c>
      <c r="I11" s="10">
        <f t="shared" si="2"/>
        <v>48797080.92</v>
      </c>
      <c r="J11" s="12">
        <f t="shared" si="8"/>
        <v>0.18038115820682857</v>
      </c>
      <c r="K11" s="13">
        <f t="shared" si="3"/>
        <v>0.15469402424153308</v>
      </c>
      <c r="L11" s="14">
        <f t="shared" si="4"/>
        <v>-15295385.092000015</v>
      </c>
      <c r="M11" s="10">
        <f t="shared" si="5"/>
        <v>41604226.95561</v>
      </c>
      <c r="N11" s="15">
        <f t="shared" si="6"/>
        <v>-284.48438999801874</v>
      </c>
      <c r="Q11" s="20">
        <v>4454890990</v>
      </c>
      <c r="R11" s="17">
        <v>9.339</v>
      </c>
      <c r="S11" s="18">
        <f t="shared" si="7"/>
        <v>0.13189160441323747</v>
      </c>
      <c r="T11" s="9"/>
    </row>
    <row r="12" spans="1:20" ht="12.75">
      <c r="A12" s="8" t="s">
        <v>23</v>
      </c>
      <c r="B12" s="9" t="s">
        <v>27</v>
      </c>
      <c r="C12" s="10">
        <v>98418127.88</v>
      </c>
      <c r="D12" s="10">
        <f t="shared" si="0"/>
        <v>19683625.576</v>
      </c>
      <c r="E12" s="10">
        <v>3157850.7</v>
      </c>
      <c r="F12" s="10">
        <f t="shared" si="1"/>
        <v>22841476.276</v>
      </c>
      <c r="G12" s="10">
        <v>16813580.59</v>
      </c>
      <c r="H12" s="11">
        <v>2180576.19</v>
      </c>
      <c r="I12" s="10">
        <f t="shared" si="2"/>
        <v>18994156.78</v>
      </c>
      <c r="J12" s="12">
        <f t="shared" si="8"/>
        <v>0.2099298221887697</v>
      </c>
      <c r="K12" s="13">
        <f t="shared" si="3"/>
        <v>0.19299449389201287</v>
      </c>
      <c r="L12" s="14">
        <f t="shared" si="4"/>
        <v>-3847319.4959999993</v>
      </c>
      <c r="M12" s="10">
        <f t="shared" si="5"/>
        <v>16813473.13536</v>
      </c>
      <c r="N12" s="15">
        <f t="shared" si="6"/>
        <v>-107.45464000105858</v>
      </c>
      <c r="Q12" s="20">
        <v>1278396680</v>
      </c>
      <c r="R12" s="17">
        <v>13.152</v>
      </c>
      <c r="S12" s="18">
        <f t="shared" si="7"/>
        <v>0.17083715670613506</v>
      </c>
      <c r="T12" s="9"/>
    </row>
    <row r="13" spans="1:20" ht="12.75">
      <c r="A13" s="8" t="s">
        <v>23</v>
      </c>
      <c r="B13" s="9" t="s">
        <v>28</v>
      </c>
      <c r="C13" s="10">
        <v>2104821.97</v>
      </c>
      <c r="D13" s="10">
        <f t="shared" si="0"/>
        <v>420964.3940000001</v>
      </c>
      <c r="E13" s="10">
        <v>0</v>
      </c>
      <c r="F13" s="10">
        <f t="shared" si="1"/>
        <v>420964.3940000001</v>
      </c>
      <c r="G13" s="10">
        <v>6508.04</v>
      </c>
      <c r="H13" s="11">
        <v>0</v>
      </c>
      <c r="I13" s="10">
        <f t="shared" si="2"/>
        <v>6508.04</v>
      </c>
      <c r="J13" s="12">
        <f t="shared" si="8"/>
        <v>0.2</v>
      </c>
      <c r="K13" s="13">
        <f t="shared" si="3"/>
        <v>0.0030919669657381993</v>
      </c>
      <c r="L13" s="14">
        <f t="shared" si="4"/>
        <v>-414456.3540000001</v>
      </c>
      <c r="M13" s="10">
        <f t="shared" si="5"/>
        <v>6498.98704</v>
      </c>
      <c r="N13" s="15">
        <f t="shared" si="6"/>
        <v>-9.052959999999985</v>
      </c>
      <c r="Q13" s="20">
        <v>19753760</v>
      </c>
      <c r="R13" s="17">
        <v>0.329</v>
      </c>
      <c r="S13" s="18">
        <f t="shared" si="7"/>
        <v>0.003087665908390342</v>
      </c>
      <c r="T13" s="9"/>
    </row>
    <row r="14" spans="1:20" ht="12.75">
      <c r="A14" s="8" t="s">
        <v>23</v>
      </c>
      <c r="B14" s="9" t="s">
        <v>29</v>
      </c>
      <c r="C14" s="10">
        <v>217955791.92000002</v>
      </c>
      <c r="D14" s="10">
        <f t="shared" si="0"/>
        <v>43591158.384</v>
      </c>
      <c r="E14" s="10">
        <v>2551560.32</v>
      </c>
      <c r="F14" s="10">
        <f t="shared" si="1"/>
        <v>46142718.704</v>
      </c>
      <c r="G14" s="10">
        <v>7639028</v>
      </c>
      <c r="H14" s="11">
        <v>2998023.01</v>
      </c>
      <c r="I14" s="10">
        <f t="shared" si="2"/>
        <v>10637051.01</v>
      </c>
      <c r="J14" s="12">
        <f t="shared" si="8"/>
        <v>0.19795159061355033</v>
      </c>
      <c r="K14" s="13">
        <f t="shared" si="3"/>
        <v>0.04880370884525196</v>
      </c>
      <c r="L14" s="14">
        <f t="shared" si="4"/>
        <v>-35505667.694000006</v>
      </c>
      <c r="M14" s="10">
        <f t="shared" si="5"/>
        <v>7640053.18867</v>
      </c>
      <c r="N14" s="15">
        <f t="shared" si="6"/>
        <v>1025.1886700000614</v>
      </c>
      <c r="Q14" s="20">
        <v>1840533170</v>
      </c>
      <c r="R14" s="17">
        <v>4.151</v>
      </c>
      <c r="S14" s="18">
        <f t="shared" si="7"/>
        <v>0.03505322396513444</v>
      </c>
      <c r="T14" s="9"/>
    </row>
    <row r="15" spans="1:20" ht="12.75">
      <c r="A15" s="21" t="s">
        <v>30</v>
      </c>
      <c r="B15" s="5" t="s">
        <v>31</v>
      </c>
      <c r="C15" s="10">
        <v>737836.97</v>
      </c>
      <c r="D15" s="10">
        <f t="shared" si="0"/>
        <v>200000</v>
      </c>
      <c r="E15" s="10">
        <v>0</v>
      </c>
      <c r="F15" s="10">
        <f t="shared" si="1"/>
        <v>200000</v>
      </c>
      <c r="G15" s="10">
        <v>154645.62</v>
      </c>
      <c r="H15" s="10">
        <v>17658.86</v>
      </c>
      <c r="I15" s="10">
        <f t="shared" si="2"/>
        <v>172304.47999999998</v>
      </c>
      <c r="J15" s="12">
        <f t="shared" si="8"/>
        <v>0.24712930825355636</v>
      </c>
      <c r="K15" s="13">
        <f t="shared" si="3"/>
        <v>0.2335264929866553</v>
      </c>
      <c r="L15" s="14">
        <f t="shared" si="4"/>
        <v>-27695.52000000002</v>
      </c>
      <c r="M15" s="10">
        <f t="shared" si="5"/>
        <v>154640.468088</v>
      </c>
      <c r="N15" s="15">
        <f t="shared" si="6"/>
        <v>-5.151912000001175</v>
      </c>
      <c r="Q15" s="16">
        <v>9757112</v>
      </c>
      <c r="R15" s="17">
        <v>15.849</v>
      </c>
      <c r="S15" s="18">
        <f t="shared" si="7"/>
        <v>0.20958622890365605</v>
      </c>
      <c r="T15" s="9"/>
    </row>
    <row r="16" spans="1:20" ht="12.75">
      <c r="A16" s="8" t="s">
        <v>32</v>
      </c>
      <c r="B16" t="s">
        <v>33</v>
      </c>
      <c r="C16" s="22">
        <v>2272195.81</v>
      </c>
      <c r="D16" s="10">
        <f t="shared" si="0"/>
        <v>454439.162</v>
      </c>
      <c r="E16" s="10">
        <v>0</v>
      </c>
      <c r="F16" s="10">
        <f t="shared" si="1"/>
        <v>454439.162</v>
      </c>
      <c r="G16" s="10">
        <v>125782.95</v>
      </c>
      <c r="H16" s="10">
        <v>0</v>
      </c>
      <c r="I16" s="10">
        <f t="shared" si="2"/>
        <v>125782.95</v>
      </c>
      <c r="J16" s="12">
        <f t="shared" si="8"/>
        <v>0.2</v>
      </c>
      <c r="K16" s="13">
        <f t="shared" si="3"/>
        <v>0.05535744298375411</v>
      </c>
      <c r="L16" s="14">
        <f t="shared" si="4"/>
        <v>-328656.212</v>
      </c>
      <c r="M16" s="10">
        <f t="shared" si="5"/>
        <v>125776.816281</v>
      </c>
      <c r="N16" s="15">
        <f t="shared" si="6"/>
        <v>-6.1337189999903785</v>
      </c>
      <c r="Q16" s="16">
        <v>12968019</v>
      </c>
      <c r="R16" s="17">
        <v>9.699</v>
      </c>
      <c r="S16" s="18">
        <f t="shared" si="7"/>
        <v>0.05535474351614089</v>
      </c>
      <c r="T16" s="9"/>
    </row>
    <row r="17" spans="1:20" ht="12.75">
      <c r="A17" s="8" t="s">
        <v>34</v>
      </c>
      <c r="B17" s="9" t="s">
        <v>35</v>
      </c>
      <c r="C17" s="22">
        <v>179686027.22</v>
      </c>
      <c r="D17" s="10">
        <f t="shared" si="0"/>
        <v>35937205.444</v>
      </c>
      <c r="E17" s="10">
        <v>5484100.719999999</v>
      </c>
      <c r="F17" s="10">
        <f t="shared" si="1"/>
        <v>41421306.164</v>
      </c>
      <c r="G17" s="10">
        <v>32662468</v>
      </c>
      <c r="H17" s="10">
        <v>3578328.09</v>
      </c>
      <c r="I17" s="10">
        <f t="shared" si="2"/>
        <v>36240796.09</v>
      </c>
      <c r="J17" s="12">
        <f t="shared" si="8"/>
        <v>0.21060612591577113</v>
      </c>
      <c r="K17" s="13">
        <f t="shared" si="3"/>
        <v>0.20168956179118092</v>
      </c>
      <c r="L17" s="14">
        <f t="shared" si="4"/>
        <v>-5180510.0739999935</v>
      </c>
      <c r="M17" s="10">
        <f t="shared" si="5"/>
        <v>32660600.843793005</v>
      </c>
      <c r="N17" s="15">
        <f t="shared" si="6"/>
        <v>-1867.1562069952488</v>
      </c>
      <c r="Q17" s="20">
        <v>4628114049</v>
      </c>
      <c r="R17" s="17">
        <v>7.057</v>
      </c>
      <c r="S17" s="18">
        <f t="shared" si="7"/>
        <v>0.18176483363286083</v>
      </c>
      <c r="T17" s="9"/>
    </row>
    <row r="18" spans="1:19" ht="12.75">
      <c r="A18" s="21" t="s">
        <v>36</v>
      </c>
      <c r="B18" s="23" t="s">
        <v>37</v>
      </c>
      <c r="C18" s="10">
        <v>6490790.9399999995</v>
      </c>
      <c r="D18" s="10">
        <f t="shared" si="0"/>
        <v>1298158.188</v>
      </c>
      <c r="E18" s="10">
        <v>179452.74</v>
      </c>
      <c r="F18" s="10">
        <f t="shared" si="1"/>
        <v>1477610.928</v>
      </c>
      <c r="G18" s="10">
        <v>1085850.0265</v>
      </c>
      <c r="H18" s="10">
        <v>281246.69</v>
      </c>
      <c r="I18" s="10">
        <f t="shared" si="2"/>
        <v>1367096.7164999999</v>
      </c>
      <c r="J18" s="12">
        <f t="shared" si="8"/>
        <v>0.18431717321648944</v>
      </c>
      <c r="K18" s="13">
        <f t="shared" si="3"/>
        <v>0.21062097503020177</v>
      </c>
      <c r="L18" s="14">
        <f t="shared" si="4"/>
        <v>-110514.21150000021</v>
      </c>
      <c r="M18" s="10">
        <f t="shared" si="5"/>
        <v>1085850.0265</v>
      </c>
      <c r="N18" s="14">
        <f t="shared" si="6"/>
        <v>0</v>
      </c>
      <c r="Q18" s="20">
        <v>165778630</v>
      </c>
      <c r="R18" s="17">
        <v>6.55</v>
      </c>
      <c r="S18" s="18">
        <f t="shared" si="7"/>
        <v>0.16729086432415585</v>
      </c>
    </row>
    <row r="19" spans="1:20" ht="12.75">
      <c r="A19" s="8" t="s">
        <v>36</v>
      </c>
      <c r="B19" s="9" t="s">
        <v>38</v>
      </c>
      <c r="C19" s="10">
        <v>7338887.5</v>
      </c>
      <c r="D19" s="10">
        <f t="shared" si="0"/>
        <v>1467777.5</v>
      </c>
      <c r="E19" s="10">
        <v>173421.01</v>
      </c>
      <c r="F19" s="10">
        <f t="shared" si="1"/>
        <v>1641198.51</v>
      </c>
      <c r="G19" s="10">
        <v>664635</v>
      </c>
      <c r="H19" s="10">
        <v>209974.9</v>
      </c>
      <c r="I19" s="10">
        <f t="shared" si="2"/>
        <v>874609.9</v>
      </c>
      <c r="J19" s="12">
        <f t="shared" si="8"/>
        <v>0.19501915106342754</v>
      </c>
      <c r="K19" s="13">
        <f t="shared" si="3"/>
        <v>0.11917472505199188</v>
      </c>
      <c r="L19" s="14">
        <f t="shared" si="4"/>
        <v>-766588.61</v>
      </c>
      <c r="M19" s="10">
        <f t="shared" si="5"/>
        <v>664701.079126</v>
      </c>
      <c r="N19" s="15">
        <f t="shared" si="6"/>
        <v>66.07912600005511</v>
      </c>
      <c r="Q19" s="20">
        <v>168406658</v>
      </c>
      <c r="R19" s="17">
        <v>3.947</v>
      </c>
      <c r="S19" s="18">
        <f t="shared" si="7"/>
        <v>0.09057245789992012</v>
      </c>
      <c r="T19" s="9"/>
    </row>
    <row r="20" spans="1:20" ht="12.75">
      <c r="A20" s="24" t="s">
        <v>39</v>
      </c>
      <c r="B20" s="25" t="s">
        <v>40</v>
      </c>
      <c r="C20" s="10">
        <v>1244729.67</v>
      </c>
      <c r="D20" s="10">
        <f t="shared" si="0"/>
        <v>248945.934</v>
      </c>
      <c r="E20" s="10">
        <v>0</v>
      </c>
      <c r="F20" s="10">
        <f t="shared" si="1"/>
        <v>248945.934</v>
      </c>
      <c r="G20" s="10">
        <v>273409.77</v>
      </c>
      <c r="H20" s="10">
        <v>21255.48</v>
      </c>
      <c r="I20" s="10">
        <f t="shared" si="2"/>
        <v>294665.25</v>
      </c>
      <c r="J20" s="12">
        <f t="shared" si="8"/>
        <v>0.18292361746305927</v>
      </c>
      <c r="K20" s="13">
        <f t="shared" si="3"/>
        <v>0.23673031751544898</v>
      </c>
      <c r="L20" s="14">
        <f t="shared" si="4"/>
        <v>45719.31599999999</v>
      </c>
      <c r="M20" s="10">
        <f t="shared" si="5"/>
        <v>273419.577248</v>
      </c>
      <c r="N20" s="15">
        <f t="shared" si="6"/>
        <v>9.807247999997344</v>
      </c>
      <c r="Q20" s="20">
        <v>54336164</v>
      </c>
      <c r="R20" s="17">
        <v>5.032</v>
      </c>
      <c r="S20" s="18">
        <f t="shared" si="7"/>
        <v>0.21966181399692997</v>
      </c>
      <c r="T20" s="9" t="s">
        <v>41</v>
      </c>
    </row>
    <row r="21" spans="1:20" ht="12.75">
      <c r="A21" s="8" t="s">
        <v>39</v>
      </c>
      <c r="B21" s="9" t="s">
        <v>42</v>
      </c>
      <c r="C21" s="10">
        <v>2225303.02</v>
      </c>
      <c r="D21" s="10">
        <f t="shared" si="0"/>
        <v>445060.60400000005</v>
      </c>
      <c r="E21" s="10">
        <v>0</v>
      </c>
      <c r="F21" s="10">
        <f t="shared" si="1"/>
        <v>445060.60400000005</v>
      </c>
      <c r="G21" s="10">
        <v>217915</v>
      </c>
      <c r="H21" s="10">
        <v>134746.29</v>
      </c>
      <c r="I21" s="10">
        <f t="shared" si="2"/>
        <v>352661.29000000004</v>
      </c>
      <c r="J21" s="12">
        <f t="shared" si="8"/>
        <v>0.1394481161491436</v>
      </c>
      <c r="K21" s="13">
        <f t="shared" si="3"/>
        <v>0.15847787327408563</v>
      </c>
      <c r="L21" s="14">
        <f t="shared" si="4"/>
        <v>-92399.31400000001</v>
      </c>
      <c r="M21" s="10">
        <f t="shared" si="5"/>
        <v>217911.05459199997</v>
      </c>
      <c r="N21" s="15">
        <f t="shared" si="6"/>
        <v>-3.945408000028692</v>
      </c>
      <c r="Q21" s="20">
        <v>90494624</v>
      </c>
      <c r="R21" s="17">
        <v>2.408</v>
      </c>
      <c r="S21" s="18">
        <f t="shared" si="7"/>
        <v>0.09792421644760989</v>
      </c>
      <c r="T21" s="9"/>
    </row>
    <row r="22" spans="1:20" ht="12.75">
      <c r="A22" s="8" t="s">
        <v>43</v>
      </c>
      <c r="B22" s="9" t="s">
        <v>44</v>
      </c>
      <c r="C22" s="10">
        <v>6804044.32</v>
      </c>
      <c r="D22" s="10">
        <f t="shared" si="0"/>
        <v>1360808.864</v>
      </c>
      <c r="E22" s="10">
        <v>585726.86</v>
      </c>
      <c r="F22" s="10">
        <f t="shared" si="1"/>
        <v>1946535.724</v>
      </c>
      <c r="G22" s="10">
        <v>1064046</v>
      </c>
      <c r="H22" s="10">
        <v>316832.7</v>
      </c>
      <c r="I22" s="10">
        <f t="shared" si="2"/>
        <v>1380878.7</v>
      </c>
      <c r="J22" s="12">
        <f t="shared" si="8"/>
        <v>0.23951975433340503</v>
      </c>
      <c r="K22" s="13">
        <f t="shared" si="3"/>
        <v>0.20294969213251685</v>
      </c>
      <c r="L22" s="14">
        <f t="shared" si="4"/>
        <v>-565657.024</v>
      </c>
      <c r="M22" s="10">
        <f t="shared" si="5"/>
        <v>1063893.0925699999</v>
      </c>
      <c r="N22" s="15">
        <f t="shared" si="6"/>
        <v>-152.90743000013754</v>
      </c>
      <c r="Q22" s="20">
        <v>355936130</v>
      </c>
      <c r="R22" s="17">
        <v>2.989</v>
      </c>
      <c r="S22" s="18">
        <f t="shared" si="7"/>
        <v>0.15636186987241726</v>
      </c>
      <c r="T22" s="9"/>
    </row>
    <row r="23" spans="1:20" ht="12.75">
      <c r="A23" s="8" t="s">
        <v>45</v>
      </c>
      <c r="B23" t="s">
        <v>46</v>
      </c>
      <c r="C23" s="10">
        <v>7797074.93</v>
      </c>
      <c r="D23" s="10">
        <f t="shared" si="0"/>
        <v>1559414.986</v>
      </c>
      <c r="E23" s="10">
        <v>0</v>
      </c>
      <c r="F23" s="10">
        <f t="shared" si="1"/>
        <v>1559414.986</v>
      </c>
      <c r="G23" s="10">
        <v>189856.48</v>
      </c>
      <c r="H23" s="10">
        <v>29513.05</v>
      </c>
      <c r="I23" s="10">
        <f t="shared" si="2"/>
        <v>219369.53</v>
      </c>
      <c r="J23" s="12">
        <f t="shared" si="8"/>
        <v>0.1962148561781232</v>
      </c>
      <c r="K23" s="13">
        <f t="shared" si="3"/>
        <v>0.02813484953901809</v>
      </c>
      <c r="L23" s="14">
        <f t="shared" si="4"/>
        <v>-1340045.456</v>
      </c>
      <c r="M23" s="10">
        <f t="shared" si="5"/>
        <v>189854.02992600002</v>
      </c>
      <c r="N23" s="15">
        <f t="shared" si="6"/>
        <v>-2.4500739999930374</v>
      </c>
      <c r="Q23" s="20">
        <v>20620618</v>
      </c>
      <c r="R23" s="17">
        <v>9.207</v>
      </c>
      <c r="S23" s="18">
        <f t="shared" si="7"/>
        <v>0.02434939148725098</v>
      </c>
      <c r="T23" s="9"/>
    </row>
    <row r="24" spans="1:20" ht="12.75">
      <c r="A24" s="8" t="s">
        <v>47</v>
      </c>
      <c r="B24" s="9" t="s">
        <v>48</v>
      </c>
      <c r="C24" s="10">
        <v>484031799.04</v>
      </c>
      <c r="D24" s="10">
        <f t="shared" si="0"/>
        <v>96806359.80800001</v>
      </c>
      <c r="E24" s="10">
        <v>13961260.089999974</v>
      </c>
      <c r="F24" s="10">
        <f t="shared" si="1"/>
        <v>110767619.89799999</v>
      </c>
      <c r="G24" s="10">
        <v>75622443</v>
      </c>
      <c r="H24" s="10">
        <v>10464012.360000003</v>
      </c>
      <c r="I24" s="10">
        <f t="shared" si="2"/>
        <v>86086455.36</v>
      </c>
      <c r="J24" s="12">
        <f t="shared" si="8"/>
        <v>0.20722524374831616</v>
      </c>
      <c r="K24" s="13">
        <f t="shared" si="3"/>
        <v>0.17785289216687575</v>
      </c>
      <c r="L24" s="14">
        <f t="shared" si="4"/>
        <v>-24681164.537999988</v>
      </c>
      <c r="M24" s="10">
        <f t="shared" si="5"/>
        <v>75548594.722704</v>
      </c>
      <c r="N24" s="14">
        <f t="shared" si="6"/>
        <v>-73848.27729600668</v>
      </c>
      <c r="Q24" s="20">
        <v>10025025839</v>
      </c>
      <c r="R24" s="17">
        <v>7.536</v>
      </c>
      <c r="S24" s="18">
        <f t="shared" si="7"/>
        <v>0.15608188319970423</v>
      </c>
      <c r="T24" s="9"/>
    </row>
    <row r="25" spans="1:20" ht="12.75">
      <c r="A25" s="8" t="s">
        <v>49</v>
      </c>
      <c r="B25" s="9" t="s">
        <v>50</v>
      </c>
      <c r="C25" s="10">
        <v>318857392.81</v>
      </c>
      <c r="D25" s="10">
        <f t="shared" si="0"/>
        <v>63771478.56200001</v>
      </c>
      <c r="E25" s="10">
        <v>4936260.97</v>
      </c>
      <c r="F25" s="10">
        <f t="shared" si="1"/>
        <v>68707739.532</v>
      </c>
      <c r="G25" s="10">
        <v>33713000</v>
      </c>
      <c r="H25" s="10">
        <v>8317765.4</v>
      </c>
      <c r="I25" s="10">
        <f t="shared" si="2"/>
        <v>42030765.4</v>
      </c>
      <c r="J25" s="12">
        <f t="shared" si="8"/>
        <v>0.18939493169595426</v>
      </c>
      <c r="K25" s="13">
        <f t="shared" si="3"/>
        <v>0.13181681324555392</v>
      </c>
      <c r="L25" s="14">
        <f t="shared" si="4"/>
        <v>-26676974.132000007</v>
      </c>
      <c r="M25" s="10">
        <f t="shared" si="5"/>
        <v>33712995.604288</v>
      </c>
      <c r="N25" s="15">
        <f t="shared" si="6"/>
        <v>-4.395712003111839</v>
      </c>
      <c r="Q25" s="20">
        <v>4547207392</v>
      </c>
      <c r="R25" s="17">
        <v>7.414</v>
      </c>
      <c r="S25" s="18">
        <f t="shared" si="7"/>
        <v>0.10573063809869643</v>
      </c>
      <c r="T25" s="9"/>
    </row>
    <row r="26" spans="1:20" ht="12.75">
      <c r="A26" s="8" t="s">
        <v>51</v>
      </c>
      <c r="B26" s="9" t="s">
        <v>52</v>
      </c>
      <c r="C26" s="10">
        <v>37826619.66</v>
      </c>
      <c r="D26" s="10">
        <f t="shared" si="0"/>
        <v>7565323.932</v>
      </c>
      <c r="E26" s="10">
        <v>3140096.46</v>
      </c>
      <c r="F26" s="10">
        <f t="shared" si="1"/>
        <v>10705420.392</v>
      </c>
      <c r="G26" s="10">
        <v>8061630.9</v>
      </c>
      <c r="H26" s="10">
        <v>1228711.37</v>
      </c>
      <c r="I26" s="10">
        <f t="shared" si="2"/>
        <v>9290342.27</v>
      </c>
      <c r="J26" s="12">
        <f t="shared" si="8"/>
        <v>0.2505301585809214</v>
      </c>
      <c r="K26" s="13">
        <f t="shared" si="3"/>
        <v>0.2456032908439908</v>
      </c>
      <c r="L26" s="14">
        <f t="shared" si="4"/>
        <v>-1415078.1220000014</v>
      </c>
      <c r="M26" s="10">
        <f t="shared" si="5"/>
        <v>8059893.205560001</v>
      </c>
      <c r="N26" s="15">
        <f t="shared" si="6"/>
        <v>-1737.6944399997592</v>
      </c>
      <c r="Q26" s="20">
        <v>2922368820</v>
      </c>
      <c r="R26" s="17">
        <v>2.758</v>
      </c>
      <c r="S26" s="18">
        <f t="shared" si="7"/>
        <v>0.21307463574607982</v>
      </c>
      <c r="T26" s="9"/>
    </row>
    <row r="27" spans="1:20" ht="12.75">
      <c r="A27" s="8" t="s">
        <v>53</v>
      </c>
      <c r="B27" s="9" t="s">
        <v>54</v>
      </c>
      <c r="C27" s="10">
        <v>70922823.55</v>
      </c>
      <c r="D27" s="10">
        <f t="shared" si="0"/>
        <v>14184564.71</v>
      </c>
      <c r="E27" s="10">
        <v>5661380.25</v>
      </c>
      <c r="F27" s="10">
        <f t="shared" si="1"/>
        <v>19845944.96</v>
      </c>
      <c r="G27" s="10">
        <v>5750000</v>
      </c>
      <c r="H27" s="10">
        <v>1683143.99</v>
      </c>
      <c r="I27" s="10">
        <f t="shared" si="2"/>
        <v>7433143.99</v>
      </c>
      <c r="J27" s="12">
        <f t="shared" si="8"/>
        <v>0.2560924686986747</v>
      </c>
      <c r="K27" s="13">
        <f t="shared" si="3"/>
        <v>0.10480609228367362</v>
      </c>
      <c r="L27" s="14">
        <f t="shared" si="4"/>
        <v>-12412800.97</v>
      </c>
      <c r="M27" s="10">
        <f t="shared" si="5"/>
        <v>5749808.20435</v>
      </c>
      <c r="N27" s="15">
        <f t="shared" si="6"/>
        <v>-191.79564999975264</v>
      </c>
      <c r="Q27" s="20">
        <v>566651050</v>
      </c>
      <c r="R27" s="17">
        <v>10.147</v>
      </c>
      <c r="S27" s="18">
        <f t="shared" si="7"/>
        <v>0.0810713380622309</v>
      </c>
      <c r="T27" s="9"/>
    </row>
    <row r="28" spans="1:20" ht="12.75">
      <c r="A28" s="8" t="s">
        <v>53</v>
      </c>
      <c r="B28" s="9" t="s">
        <v>55</v>
      </c>
      <c r="C28" s="10">
        <v>50250917.03</v>
      </c>
      <c r="D28" s="10">
        <f t="shared" si="0"/>
        <v>10050183.406000001</v>
      </c>
      <c r="E28" s="10">
        <v>4239435.37</v>
      </c>
      <c r="F28" s="10">
        <f t="shared" si="1"/>
        <v>14289618.776</v>
      </c>
      <c r="G28" s="10">
        <v>3950000</v>
      </c>
      <c r="H28" s="10">
        <v>906246.84</v>
      </c>
      <c r="I28" s="10">
        <f t="shared" si="2"/>
        <v>4856246.84</v>
      </c>
      <c r="J28" s="12">
        <f t="shared" si="8"/>
        <v>0.26633089955373496</v>
      </c>
      <c r="K28" s="13">
        <f t="shared" si="3"/>
        <v>0.09663996454235453</v>
      </c>
      <c r="L28" s="14">
        <f t="shared" si="4"/>
        <v>-9433371.936</v>
      </c>
      <c r="M28" s="10">
        <f t="shared" si="5"/>
        <v>3704430.3140100003</v>
      </c>
      <c r="N28" s="15">
        <f t="shared" si="6"/>
        <v>-245569.68598999968</v>
      </c>
      <c r="Q28" s="20">
        <v>289386010</v>
      </c>
      <c r="R28" s="17">
        <v>12.801</v>
      </c>
      <c r="S28" s="18">
        <f t="shared" si="7"/>
        <v>0.07371866093107197</v>
      </c>
      <c r="T28" s="9"/>
    </row>
    <row r="29" spans="1:20" ht="12.75">
      <c r="A29" s="8" t="s">
        <v>53</v>
      </c>
      <c r="B29" s="9" t="s">
        <v>56</v>
      </c>
      <c r="C29" s="10">
        <v>195472607.41</v>
      </c>
      <c r="D29" s="10">
        <f t="shared" si="0"/>
        <v>39094521.482</v>
      </c>
      <c r="E29" s="10">
        <v>13979440.599999994</v>
      </c>
      <c r="F29" s="10">
        <f t="shared" si="1"/>
        <v>53073962.081999995</v>
      </c>
      <c r="G29" s="10">
        <v>30398822</v>
      </c>
      <c r="H29" s="10">
        <v>5825017.8</v>
      </c>
      <c r="I29" s="10">
        <f t="shared" si="2"/>
        <v>36223839.8</v>
      </c>
      <c r="J29" s="12">
        <f t="shared" si="8"/>
        <v>0.24171644768055023</v>
      </c>
      <c r="K29" s="13">
        <f t="shared" si="3"/>
        <v>0.18531414851402273</v>
      </c>
      <c r="L29" s="14">
        <f t="shared" si="4"/>
        <v>-16850122.281999998</v>
      </c>
      <c r="M29" s="10">
        <f t="shared" si="5"/>
        <v>26998458.717779998</v>
      </c>
      <c r="N29" s="15">
        <f t="shared" si="6"/>
        <v>-3400363.2822200023</v>
      </c>
      <c r="Q29" s="20">
        <v>2509616910</v>
      </c>
      <c r="R29" s="17">
        <v>10.758</v>
      </c>
      <c r="S29" s="18">
        <f t="shared" si="7"/>
        <v>0.1381188856868894</v>
      </c>
      <c r="T29" s="9"/>
    </row>
    <row r="30" spans="1:20" ht="12.75">
      <c r="A30" s="8" t="s">
        <v>53</v>
      </c>
      <c r="B30" s="9" t="s">
        <v>57</v>
      </c>
      <c r="C30" s="10">
        <v>28688364.66</v>
      </c>
      <c r="D30" s="10">
        <f t="shared" si="0"/>
        <v>5737672.932</v>
      </c>
      <c r="E30" s="10">
        <v>2610812.97</v>
      </c>
      <c r="F30" s="10">
        <f t="shared" si="1"/>
        <v>8348485.902000001</v>
      </c>
      <c r="G30" s="10">
        <v>3100000</v>
      </c>
      <c r="H30" s="10">
        <v>934510.02</v>
      </c>
      <c r="I30" s="10">
        <f t="shared" si="2"/>
        <v>4034510.02</v>
      </c>
      <c r="J30" s="12">
        <f>(D30+E30-H30)/C29</f>
        <v>0.03792846465924164</v>
      </c>
      <c r="K30" s="13">
        <f t="shared" si="3"/>
        <v>0.14063227610966933</v>
      </c>
      <c r="L30" s="14">
        <f t="shared" si="4"/>
        <v>-4313975.882000001</v>
      </c>
      <c r="M30" s="10">
        <f t="shared" si="5"/>
        <v>3099911.9703699998</v>
      </c>
      <c r="N30" s="15">
        <f t="shared" si="6"/>
        <v>-88.02963000023738</v>
      </c>
      <c r="Q30" s="20">
        <v>366723290</v>
      </c>
      <c r="R30" s="17">
        <v>8.453</v>
      </c>
      <c r="S30" s="18">
        <f t="shared" si="7"/>
        <v>0.10805467676908705</v>
      </c>
      <c r="T30" s="9"/>
    </row>
    <row r="31" spans="1:20" ht="12.75">
      <c r="A31" s="8" t="s">
        <v>53</v>
      </c>
      <c r="B31" s="9" t="s">
        <v>58</v>
      </c>
      <c r="C31" s="10">
        <v>8832711.9</v>
      </c>
      <c r="D31" s="10">
        <f t="shared" si="0"/>
        <v>1766542.3800000001</v>
      </c>
      <c r="E31" s="10">
        <v>691421.59</v>
      </c>
      <c r="F31" s="10">
        <f t="shared" si="1"/>
        <v>2457963.97</v>
      </c>
      <c r="G31" s="10">
        <v>1900000</v>
      </c>
      <c r="H31" s="10">
        <v>312262.28</v>
      </c>
      <c r="I31" s="10">
        <f t="shared" si="2"/>
        <v>2212262.2800000003</v>
      </c>
      <c r="J31" s="12">
        <f>(D31+E31-H31)/C30</f>
        <v>0.07479344728881455</v>
      </c>
      <c r="K31" s="13">
        <f t="shared" si="3"/>
        <v>0.25046240668168973</v>
      </c>
      <c r="L31" s="14">
        <f t="shared" si="4"/>
        <v>-245701.68999999994</v>
      </c>
      <c r="M31" s="10">
        <f t="shared" si="5"/>
        <v>1900004.0391000002</v>
      </c>
      <c r="N31" s="15">
        <f t="shared" si="6"/>
        <v>4.039100000169128</v>
      </c>
      <c r="Q31" s="20">
        <v>107478450</v>
      </c>
      <c r="R31" s="17">
        <v>17.678</v>
      </c>
      <c r="S31" s="18">
        <f t="shared" si="7"/>
        <v>0.21510993006575932</v>
      </c>
      <c r="T31" s="9"/>
    </row>
    <row r="32" spans="1:20" ht="12.75">
      <c r="A32" s="8" t="s">
        <v>53</v>
      </c>
      <c r="B32" s="9" t="s">
        <v>59</v>
      </c>
      <c r="C32" s="10">
        <v>127438394.82</v>
      </c>
      <c r="D32" s="10">
        <f t="shared" si="0"/>
        <v>25487678.964</v>
      </c>
      <c r="E32" s="10">
        <v>12423538.810000002</v>
      </c>
      <c r="F32" s="10">
        <f t="shared" si="1"/>
        <v>37911217.774000004</v>
      </c>
      <c r="G32" s="10">
        <v>12750862</v>
      </c>
      <c r="H32" s="10">
        <v>4713676.59</v>
      </c>
      <c r="I32" s="10">
        <f t="shared" si="2"/>
        <v>17464538.59</v>
      </c>
      <c r="J32" s="12">
        <f>(D32+E32-H32)/C31</f>
        <v>3.758476621885517</v>
      </c>
      <c r="K32" s="13">
        <f t="shared" si="3"/>
        <v>0.1370429893963098</v>
      </c>
      <c r="L32" s="14">
        <f t="shared" si="4"/>
        <v>-20446679.184000004</v>
      </c>
      <c r="M32" s="10">
        <f t="shared" si="5"/>
        <v>12750263.46072</v>
      </c>
      <c r="N32" s="15">
        <f t="shared" si="6"/>
        <v>-598.5392799992114</v>
      </c>
      <c r="Q32" s="20">
        <v>1281691140</v>
      </c>
      <c r="R32" s="17">
        <v>9.948</v>
      </c>
      <c r="S32" s="18">
        <f t="shared" si="7"/>
        <v>0.10005040850309732</v>
      </c>
      <c r="T32" s="9"/>
    </row>
    <row r="33" spans="1:20" ht="12.75">
      <c r="A33" s="8" t="s">
        <v>53</v>
      </c>
      <c r="B33" s="9" t="s">
        <v>60</v>
      </c>
      <c r="C33" s="10">
        <v>35648401.699999996</v>
      </c>
      <c r="D33" s="10">
        <f t="shared" si="0"/>
        <v>7129680.34</v>
      </c>
      <c r="E33" s="10">
        <v>2978693.21</v>
      </c>
      <c r="F33" s="10">
        <f t="shared" si="1"/>
        <v>10108373.55</v>
      </c>
      <c r="G33" s="10">
        <v>4000000</v>
      </c>
      <c r="H33" s="10">
        <v>1475085.65</v>
      </c>
      <c r="I33" s="10">
        <f t="shared" si="2"/>
        <v>5475085.65</v>
      </c>
      <c r="J33" s="12">
        <f>(D33+E33-H33)/C32</f>
        <v>0.06774479474725073</v>
      </c>
      <c r="K33" s="13">
        <f t="shared" si="3"/>
        <v>0.15358572583634236</v>
      </c>
      <c r="L33" s="14">
        <f t="shared" si="4"/>
        <v>-4633287.9</v>
      </c>
      <c r="M33" s="10">
        <f t="shared" si="5"/>
        <v>4000136.0724</v>
      </c>
      <c r="N33" s="15">
        <f t="shared" si="6"/>
        <v>136.07239999994636</v>
      </c>
      <c r="Q33" s="20">
        <v>431095600</v>
      </c>
      <c r="R33" s="17">
        <v>9.279</v>
      </c>
      <c r="S33" s="18">
        <f t="shared" si="7"/>
        <v>0.11221081119044954</v>
      </c>
      <c r="T33" s="9"/>
    </row>
    <row r="34" spans="1:20" ht="12.75">
      <c r="A34" s="8" t="s">
        <v>53</v>
      </c>
      <c r="B34" s="9" t="s">
        <v>61</v>
      </c>
      <c r="C34" s="10">
        <v>76738920.72</v>
      </c>
      <c r="D34" s="10">
        <f t="shared" si="0"/>
        <v>15347784.144000001</v>
      </c>
      <c r="E34" s="10">
        <v>3075849.87</v>
      </c>
      <c r="F34" s="10">
        <f t="shared" si="1"/>
        <v>18423634.014000002</v>
      </c>
      <c r="G34" s="10">
        <v>7500000</v>
      </c>
      <c r="H34" s="10">
        <v>1403970.89</v>
      </c>
      <c r="I34" s="10">
        <f t="shared" si="2"/>
        <v>8903970.89</v>
      </c>
      <c r="K34" s="13">
        <f t="shared" si="3"/>
        <v>0.11602939950756191</v>
      </c>
      <c r="L34" s="14">
        <f t="shared" si="4"/>
        <v>-9519663.124000002</v>
      </c>
      <c r="M34" s="10">
        <f t="shared" si="5"/>
        <v>6076279.006</v>
      </c>
      <c r="N34" s="15">
        <f t="shared" si="6"/>
        <v>-1423720.994</v>
      </c>
      <c r="Q34" s="20">
        <v>620028470</v>
      </c>
      <c r="R34" s="17">
        <v>9.8</v>
      </c>
      <c r="S34" s="18">
        <f t="shared" si="7"/>
        <v>0.07918118927122696</v>
      </c>
      <c r="T34" s="9"/>
    </row>
    <row r="35" spans="1:20" ht="12.75">
      <c r="A35" s="8" t="s">
        <v>53</v>
      </c>
      <c r="B35" t="s">
        <v>62</v>
      </c>
      <c r="C35" s="10">
        <v>2980911.89</v>
      </c>
      <c r="D35" s="10">
        <f aca="true" t="shared" si="9" ref="D35:D66">IF((C35*0.2)&lt;200000,200000,(C35*0.2))</f>
        <v>596182.378</v>
      </c>
      <c r="E35" s="10">
        <v>73715.73</v>
      </c>
      <c r="F35" s="10">
        <f aca="true" t="shared" si="10" ref="F35:F66">D35+E35</f>
        <v>669898.108</v>
      </c>
      <c r="G35" s="10">
        <v>40575.48</v>
      </c>
      <c r="H35" s="10">
        <v>15652.47</v>
      </c>
      <c r="I35" s="10">
        <f aca="true" t="shared" si="11" ref="I35:I66">G35+H35</f>
        <v>56227.950000000004</v>
      </c>
      <c r="J35" s="12">
        <f>(D35+E35-H35)/C33</f>
        <v>0.018352734114303926</v>
      </c>
      <c r="K35" s="13">
        <f aca="true" t="shared" si="12" ref="K35:K66">I35/C35</f>
        <v>0.018862667557745225</v>
      </c>
      <c r="L35" s="14">
        <f aca="true" t="shared" si="13" ref="L35:L66">I35-F35</f>
        <v>-613670.158</v>
      </c>
      <c r="M35" s="10">
        <f aca="true" t="shared" si="14" ref="M35:M66">(Q35*R35)/1000</f>
        <v>40574.217255</v>
      </c>
      <c r="N35" s="15">
        <f aca="true" t="shared" si="15" ref="N35:N66">M35-G35</f>
        <v>-1.2627449999999953</v>
      </c>
      <c r="Q35" s="20">
        <v>15224847</v>
      </c>
      <c r="R35" s="17">
        <v>2.665</v>
      </c>
      <c r="S35" s="18">
        <f aca="true" t="shared" si="16" ref="S35:S66">M35/C35</f>
        <v>0.013611344029024622</v>
      </c>
      <c r="T35" s="9"/>
    </row>
    <row r="36" spans="1:20" ht="12.75">
      <c r="A36" s="8" t="s">
        <v>63</v>
      </c>
      <c r="B36" s="9" t="s">
        <v>64</v>
      </c>
      <c r="C36" s="10">
        <v>11159008.61</v>
      </c>
      <c r="D36" s="10">
        <f t="shared" si="9"/>
        <v>2231801.722</v>
      </c>
      <c r="E36" s="10">
        <v>46591.46</v>
      </c>
      <c r="F36" s="10">
        <f t="shared" si="10"/>
        <v>2278393.182</v>
      </c>
      <c r="G36" s="10">
        <v>350000</v>
      </c>
      <c r="H36" s="10">
        <v>406672.65</v>
      </c>
      <c r="I36" s="10">
        <f t="shared" si="11"/>
        <v>756672.65</v>
      </c>
      <c r="J36" s="12">
        <f aca="true" t="shared" si="17" ref="J36:J49">(D36+E36-H36)/C35</f>
        <v>0.6279019981365501</v>
      </c>
      <c r="K36" s="13">
        <f t="shared" si="12"/>
        <v>0.06780823247344013</v>
      </c>
      <c r="L36" s="14">
        <f t="shared" si="13"/>
        <v>-1521720.5320000001</v>
      </c>
      <c r="M36" s="10">
        <f t="shared" si="14"/>
        <v>349964.29125</v>
      </c>
      <c r="N36" s="15">
        <f t="shared" si="15"/>
        <v>-35.70874999999069</v>
      </c>
      <c r="Q36" s="20">
        <v>169064875</v>
      </c>
      <c r="R36" s="17">
        <v>2.07</v>
      </c>
      <c r="S36" s="18">
        <f t="shared" si="16"/>
        <v>0.031361593442663364</v>
      </c>
      <c r="T36" s="9"/>
    </row>
    <row r="37" spans="1:20" ht="12.75">
      <c r="A37" s="8" t="s">
        <v>65</v>
      </c>
      <c r="B37" s="9" t="s">
        <v>66</v>
      </c>
      <c r="C37" s="10">
        <v>34993771.769999996</v>
      </c>
      <c r="D37" s="10">
        <f t="shared" si="9"/>
        <v>6998754.353999999</v>
      </c>
      <c r="E37" s="10">
        <v>831665.81</v>
      </c>
      <c r="F37" s="10">
        <f t="shared" si="10"/>
        <v>7830420.163999999</v>
      </c>
      <c r="G37" s="10">
        <v>4000000</v>
      </c>
      <c r="H37" s="10">
        <v>992840.55</v>
      </c>
      <c r="I37" s="10">
        <f t="shared" si="11"/>
        <v>4992840.55</v>
      </c>
      <c r="J37" s="12">
        <f t="shared" si="17"/>
        <v>0.6127407776953046</v>
      </c>
      <c r="K37" s="13">
        <f t="shared" si="12"/>
        <v>0.14267797660726414</v>
      </c>
      <c r="L37" s="14">
        <f t="shared" si="13"/>
        <v>-2837579.613999999</v>
      </c>
      <c r="M37" s="10">
        <f t="shared" si="14"/>
        <v>3999814.80571</v>
      </c>
      <c r="N37" s="15">
        <f t="shared" si="15"/>
        <v>-185.194290000014</v>
      </c>
      <c r="Q37" s="20">
        <v>1045156730</v>
      </c>
      <c r="R37" s="17">
        <v>3.827</v>
      </c>
      <c r="S37" s="18">
        <f t="shared" si="16"/>
        <v>0.11430076277570694</v>
      </c>
      <c r="T37" s="9"/>
    </row>
    <row r="38" spans="1:20" ht="12.75">
      <c r="A38" s="8" t="s">
        <v>65</v>
      </c>
      <c r="B38" s="9" t="s">
        <v>67</v>
      </c>
      <c r="C38" s="10">
        <v>26749931.78</v>
      </c>
      <c r="D38" s="10">
        <f t="shared" si="9"/>
        <v>5349986.356000001</v>
      </c>
      <c r="E38" s="10">
        <v>53981.400000002235</v>
      </c>
      <c r="F38" s="10">
        <f t="shared" si="10"/>
        <v>5403967.756000003</v>
      </c>
      <c r="G38" s="10">
        <v>4300000</v>
      </c>
      <c r="H38" s="10">
        <v>952416.06</v>
      </c>
      <c r="I38" s="10">
        <f t="shared" si="11"/>
        <v>5252416.0600000005</v>
      </c>
      <c r="J38" s="12">
        <f t="shared" si="17"/>
        <v>0.1272098282305281</v>
      </c>
      <c r="K38" s="13">
        <f t="shared" si="12"/>
        <v>0.19635250299692542</v>
      </c>
      <c r="L38" s="14">
        <f t="shared" si="13"/>
        <v>-151551.69600000232</v>
      </c>
      <c r="M38" s="10">
        <f t="shared" si="14"/>
        <v>3639265.71844</v>
      </c>
      <c r="N38" s="15">
        <f t="shared" si="15"/>
        <v>-660734.28156</v>
      </c>
      <c r="Q38" s="20">
        <v>1164937810</v>
      </c>
      <c r="R38" s="17">
        <v>3.124</v>
      </c>
      <c r="S38" s="18">
        <f t="shared" si="16"/>
        <v>0.13604766353688247</v>
      </c>
      <c r="T38" s="9"/>
    </row>
    <row r="39" spans="1:20" ht="12.75">
      <c r="A39" s="8" t="s">
        <v>65</v>
      </c>
      <c r="B39" s="9" t="s">
        <v>68</v>
      </c>
      <c r="C39" s="10">
        <v>8299283.489999999</v>
      </c>
      <c r="D39" s="10">
        <f t="shared" si="9"/>
        <v>1659856.6979999999</v>
      </c>
      <c r="E39" s="10">
        <v>0</v>
      </c>
      <c r="F39" s="10">
        <f t="shared" si="10"/>
        <v>1659856.6979999999</v>
      </c>
      <c r="G39" s="10">
        <v>996000</v>
      </c>
      <c r="H39" s="10">
        <v>363948.39</v>
      </c>
      <c r="I39" s="10">
        <f t="shared" si="11"/>
        <v>1359948.3900000001</v>
      </c>
      <c r="J39" s="12">
        <f t="shared" si="17"/>
        <v>0.0484452939416057</v>
      </c>
      <c r="K39" s="13">
        <f t="shared" si="12"/>
        <v>0.16386334936487393</v>
      </c>
      <c r="L39" s="14">
        <f t="shared" si="13"/>
        <v>-299908.3079999997</v>
      </c>
      <c r="M39" s="10">
        <f t="shared" si="14"/>
        <v>995957.20376</v>
      </c>
      <c r="N39" s="15">
        <f t="shared" si="15"/>
        <v>-42.79624000005424</v>
      </c>
      <c r="Q39" s="20">
        <v>946727380</v>
      </c>
      <c r="R39" s="17">
        <v>1.052</v>
      </c>
      <c r="S39" s="18">
        <f t="shared" si="16"/>
        <v>0.12000520345642514</v>
      </c>
      <c r="T39" s="9"/>
    </row>
    <row r="40" spans="1:20" ht="12.75">
      <c r="A40" s="8" t="s">
        <v>69</v>
      </c>
      <c r="B40" s="9" t="s">
        <v>70</v>
      </c>
      <c r="C40" s="10">
        <v>2931835.28</v>
      </c>
      <c r="D40" s="10">
        <f t="shared" si="9"/>
        <v>586367.056</v>
      </c>
      <c r="E40" s="10">
        <v>96176.64</v>
      </c>
      <c r="F40" s="10">
        <f t="shared" si="10"/>
        <v>682543.696</v>
      </c>
      <c r="G40" s="10">
        <v>520488</v>
      </c>
      <c r="H40" s="10">
        <v>171986.11</v>
      </c>
      <c r="I40" s="10">
        <f t="shared" si="11"/>
        <v>692474.11</v>
      </c>
      <c r="J40" s="12">
        <f t="shared" si="17"/>
        <v>0.06151827282622443</v>
      </c>
      <c r="K40" s="13">
        <f t="shared" si="12"/>
        <v>0.2361913422366621</v>
      </c>
      <c r="L40" s="14">
        <f t="shared" si="13"/>
        <v>9930.41399999999</v>
      </c>
      <c r="M40" s="10">
        <f t="shared" si="14"/>
        <v>520624.026321</v>
      </c>
      <c r="N40" s="15">
        <f t="shared" si="15"/>
        <v>136.0263210000121</v>
      </c>
      <c r="Q40" s="20">
        <v>300764891</v>
      </c>
      <c r="R40" s="17">
        <v>1.731</v>
      </c>
      <c r="S40" s="18">
        <f t="shared" si="16"/>
        <v>0.1775761516591751</v>
      </c>
      <c r="T40" s="9"/>
    </row>
    <row r="41" spans="1:20" ht="12.75">
      <c r="A41" s="8" t="s">
        <v>71</v>
      </c>
      <c r="B41" s="9" t="s">
        <v>72</v>
      </c>
      <c r="C41" s="10">
        <v>3759610.13</v>
      </c>
      <c r="D41" s="10">
        <f t="shared" si="9"/>
        <v>751922.0260000001</v>
      </c>
      <c r="E41">
        <v>45796.09</v>
      </c>
      <c r="F41" s="10">
        <f t="shared" si="10"/>
        <v>797718.116</v>
      </c>
      <c r="G41" s="10">
        <v>596630</v>
      </c>
      <c r="H41" s="10">
        <v>90742.35</v>
      </c>
      <c r="I41" s="10">
        <f t="shared" si="11"/>
        <v>687372.35</v>
      </c>
      <c r="J41" s="12">
        <f t="shared" si="17"/>
        <v>0.24113761466162592</v>
      </c>
      <c r="K41" s="13">
        <f t="shared" si="12"/>
        <v>0.18283075271956456</v>
      </c>
      <c r="L41" s="14">
        <f t="shared" si="13"/>
        <v>-110345.76600000006</v>
      </c>
      <c r="M41" s="10">
        <f t="shared" si="14"/>
        <v>596559.9764399999</v>
      </c>
      <c r="N41" s="15">
        <f t="shared" si="15"/>
        <v>-70.02356000011787</v>
      </c>
      <c r="Q41" s="20">
        <v>176915770</v>
      </c>
      <c r="R41" s="17">
        <v>3.372</v>
      </c>
      <c r="S41" s="18">
        <f t="shared" si="16"/>
        <v>0.15867602113307422</v>
      </c>
      <c r="T41" s="9"/>
    </row>
    <row r="42" spans="1:20" ht="12.75">
      <c r="A42" s="24" t="s">
        <v>71</v>
      </c>
      <c r="B42" s="25" t="s">
        <v>73</v>
      </c>
      <c r="C42" s="10">
        <v>8814441.08</v>
      </c>
      <c r="D42" s="10">
        <f t="shared" si="9"/>
        <v>1762888.216</v>
      </c>
      <c r="E42" s="10">
        <v>680000</v>
      </c>
      <c r="F42" s="10">
        <f t="shared" si="10"/>
        <v>2442888.216</v>
      </c>
      <c r="G42" s="10">
        <v>2114125.51</v>
      </c>
      <c r="H42" s="10">
        <v>229773.97</v>
      </c>
      <c r="I42" s="10">
        <f t="shared" si="11"/>
        <v>2343899.48</v>
      </c>
      <c r="J42" s="12">
        <f t="shared" si="17"/>
        <v>0.5886552513358613</v>
      </c>
      <c r="K42" s="13">
        <f t="shared" si="12"/>
        <v>0.26591583728641816</v>
      </c>
      <c r="L42" s="14">
        <f t="shared" si="13"/>
        <v>-98988.73600000003</v>
      </c>
      <c r="M42" s="10">
        <f t="shared" si="14"/>
        <v>2113586.7309000003</v>
      </c>
      <c r="N42" s="15">
        <f t="shared" si="15"/>
        <v>-538.7790999994613</v>
      </c>
      <c r="Q42" s="20">
        <v>634710730</v>
      </c>
      <c r="R42" s="17">
        <v>3.33</v>
      </c>
      <c r="S42" s="18">
        <f t="shared" si="16"/>
        <v>0.23978681254058598</v>
      </c>
      <c r="T42" s="9" t="s">
        <v>41</v>
      </c>
    </row>
    <row r="43" spans="1:20" ht="12.75">
      <c r="A43" s="8" t="s">
        <v>74</v>
      </c>
      <c r="B43" s="9" t="s">
        <v>75</v>
      </c>
      <c r="C43" s="10">
        <v>10873122.41</v>
      </c>
      <c r="D43" s="10">
        <f t="shared" si="9"/>
        <v>2174624.4820000003</v>
      </c>
      <c r="E43" s="10">
        <v>271620.42</v>
      </c>
      <c r="F43" s="10">
        <f t="shared" si="10"/>
        <v>2446244.9020000002</v>
      </c>
      <c r="G43" s="10">
        <v>1300000</v>
      </c>
      <c r="H43" s="10">
        <v>258300.59</v>
      </c>
      <c r="I43" s="10">
        <f t="shared" si="11"/>
        <v>1558300.59</v>
      </c>
      <c r="J43" s="12">
        <f t="shared" si="17"/>
        <v>0.24822269411550713</v>
      </c>
      <c r="K43" s="13">
        <f t="shared" si="12"/>
        <v>0.14331675219317244</v>
      </c>
      <c r="L43" s="14">
        <f t="shared" si="13"/>
        <v>-887944.3120000002</v>
      </c>
      <c r="M43" s="10">
        <f t="shared" si="14"/>
        <v>1299701.787951</v>
      </c>
      <c r="N43" s="15">
        <f t="shared" si="15"/>
        <v>-298.2120489999652</v>
      </c>
      <c r="Q43" s="20">
        <v>673769719</v>
      </c>
      <c r="R43" s="17">
        <v>1.929</v>
      </c>
      <c r="S43" s="18">
        <f t="shared" si="16"/>
        <v>0.11953344577043164</v>
      </c>
      <c r="T43" s="9"/>
    </row>
    <row r="44" spans="1:20" ht="12.75">
      <c r="A44" s="8" t="s">
        <v>76</v>
      </c>
      <c r="B44" s="9" t="s">
        <v>77</v>
      </c>
      <c r="C44" s="10">
        <v>529757274.35</v>
      </c>
      <c r="D44" s="10">
        <f t="shared" si="9"/>
        <v>105951454.87</v>
      </c>
      <c r="E44" s="10">
        <v>14199549.600000024</v>
      </c>
      <c r="F44" s="10">
        <f t="shared" si="10"/>
        <v>120151004.47000003</v>
      </c>
      <c r="G44" s="10">
        <v>74302585</v>
      </c>
      <c r="H44" s="10">
        <v>13402470.75</v>
      </c>
      <c r="I44" s="10">
        <f t="shared" si="11"/>
        <v>87705055.75</v>
      </c>
      <c r="J44" s="12">
        <f t="shared" si="17"/>
        <v>9.817652160507594</v>
      </c>
      <c r="K44" s="13">
        <f t="shared" si="12"/>
        <v>0.1655570579141402</v>
      </c>
      <c r="L44" s="14">
        <f t="shared" si="13"/>
        <v>-32445948.72000003</v>
      </c>
      <c r="M44" s="10">
        <f t="shared" si="14"/>
        <v>74304480.25296001</v>
      </c>
      <c r="N44" s="15">
        <f t="shared" si="15"/>
        <v>1895.252960011363</v>
      </c>
      <c r="Q44" s="20">
        <v>7269785760</v>
      </c>
      <c r="R44" s="17">
        <v>10.221</v>
      </c>
      <c r="S44" s="18">
        <f t="shared" si="16"/>
        <v>0.14026136846186754</v>
      </c>
      <c r="T44" s="9"/>
    </row>
    <row r="45" spans="1:20" ht="12.75">
      <c r="A45" s="8" t="s">
        <v>78</v>
      </c>
      <c r="B45" t="s">
        <v>79</v>
      </c>
      <c r="C45" s="10">
        <v>753791.01</v>
      </c>
      <c r="D45" s="10">
        <f t="shared" si="9"/>
        <v>200000</v>
      </c>
      <c r="E45" s="10">
        <v>32213.38</v>
      </c>
      <c r="F45" s="10">
        <f t="shared" si="10"/>
        <v>232213.38</v>
      </c>
      <c r="G45" s="10">
        <v>64538.16</v>
      </c>
      <c r="H45" s="10">
        <v>0</v>
      </c>
      <c r="I45" s="10">
        <f t="shared" si="11"/>
        <v>64538.16</v>
      </c>
      <c r="J45" s="12">
        <f t="shared" si="17"/>
        <v>0.00043833920031569263</v>
      </c>
      <c r="K45" s="13">
        <f t="shared" si="12"/>
        <v>0.08561810786254934</v>
      </c>
      <c r="L45" s="14">
        <f t="shared" si="13"/>
        <v>-167675.22</v>
      </c>
      <c r="M45" s="10">
        <f t="shared" si="14"/>
        <v>64534.728019999995</v>
      </c>
      <c r="N45" s="15">
        <f t="shared" si="15"/>
        <v>-3.4319800000084797</v>
      </c>
      <c r="Q45" s="20">
        <v>13971580</v>
      </c>
      <c r="R45" s="17">
        <v>4.619</v>
      </c>
      <c r="S45" s="18">
        <f t="shared" si="16"/>
        <v>0.08561355490296972</v>
      </c>
      <c r="T45" s="9"/>
    </row>
    <row r="46" spans="1:20" ht="12.75">
      <c r="A46" s="8" t="s">
        <v>80</v>
      </c>
      <c r="B46" t="s">
        <v>81</v>
      </c>
      <c r="C46" s="10">
        <v>1337508.24</v>
      </c>
      <c r="D46" s="10">
        <f t="shared" si="9"/>
        <v>267501.648</v>
      </c>
      <c r="E46" s="10">
        <v>60736.42</v>
      </c>
      <c r="F46" s="10">
        <f t="shared" si="10"/>
        <v>328238.06799999997</v>
      </c>
      <c r="G46" s="10">
        <v>139360.24</v>
      </c>
      <c r="H46" s="10">
        <v>0</v>
      </c>
      <c r="I46" s="10">
        <f t="shared" si="11"/>
        <v>139360.24</v>
      </c>
      <c r="J46" s="12">
        <f t="shared" si="17"/>
        <v>0.4354496984515641</v>
      </c>
      <c r="K46" s="13">
        <f t="shared" si="12"/>
        <v>0.1041939300501057</v>
      </c>
      <c r="L46" s="14">
        <f t="shared" si="13"/>
        <v>-188877.82799999998</v>
      </c>
      <c r="M46" s="10">
        <f t="shared" si="14"/>
        <v>139358.336208</v>
      </c>
      <c r="N46" s="15">
        <f t="shared" si="15"/>
        <v>-1.9037919999973383</v>
      </c>
      <c r="Q46" s="20">
        <v>11097176</v>
      </c>
      <c r="R46" s="26">
        <v>12.558</v>
      </c>
      <c r="S46" s="18">
        <f t="shared" si="16"/>
        <v>0.10419250666298699</v>
      </c>
      <c r="T46" s="9"/>
    </row>
    <row r="47" spans="1:20" ht="12.75">
      <c r="A47" s="8" t="s">
        <v>82</v>
      </c>
      <c r="B47" s="9" t="s">
        <v>83</v>
      </c>
      <c r="C47" s="10">
        <v>7734440.21</v>
      </c>
      <c r="D47" s="10">
        <f t="shared" si="9"/>
        <v>1546888.0420000001</v>
      </c>
      <c r="E47" s="10">
        <v>127581.31</v>
      </c>
      <c r="F47" s="10">
        <f t="shared" si="10"/>
        <v>1674469.3520000002</v>
      </c>
      <c r="G47" s="10">
        <v>667783</v>
      </c>
      <c r="H47" s="10">
        <v>91798.63</v>
      </c>
      <c r="I47" s="10">
        <f t="shared" si="11"/>
        <v>759581.63</v>
      </c>
      <c r="J47" s="12">
        <f t="shared" si="17"/>
        <v>1.1832979227103677</v>
      </c>
      <c r="K47" s="13">
        <f t="shared" si="12"/>
        <v>0.098207705971781</v>
      </c>
      <c r="L47" s="14">
        <f t="shared" si="13"/>
        <v>-914887.7220000002</v>
      </c>
      <c r="M47" s="10">
        <f t="shared" si="14"/>
        <v>667737.289104</v>
      </c>
      <c r="N47" s="15">
        <f t="shared" si="15"/>
        <v>-45.710896000033244</v>
      </c>
      <c r="Q47" s="20">
        <v>93836044</v>
      </c>
      <c r="R47" s="26">
        <v>7.116</v>
      </c>
      <c r="S47" s="18">
        <f t="shared" si="16"/>
        <v>0.08633298221643373</v>
      </c>
      <c r="T47" s="9"/>
    </row>
    <row r="48" spans="1:21" ht="12.75">
      <c r="A48" s="8" t="s">
        <v>84</v>
      </c>
      <c r="B48" s="9" t="s">
        <v>85</v>
      </c>
      <c r="C48" s="10">
        <v>29866479.279999997</v>
      </c>
      <c r="D48" s="10">
        <f t="shared" si="9"/>
        <v>5973295.856</v>
      </c>
      <c r="E48" s="10">
        <v>0</v>
      </c>
      <c r="F48" s="10">
        <f t="shared" si="10"/>
        <v>5973295.856</v>
      </c>
      <c r="G48" s="10">
        <v>5021262.39</v>
      </c>
      <c r="H48" s="10">
        <v>572497.64</v>
      </c>
      <c r="I48" s="10">
        <f t="shared" si="11"/>
        <v>5593760.029999999</v>
      </c>
      <c r="J48" s="12">
        <f t="shared" si="17"/>
        <v>0.6982791345412702</v>
      </c>
      <c r="K48" s="13">
        <f t="shared" si="12"/>
        <v>0.1872922475246637</v>
      </c>
      <c r="L48" s="14">
        <f t="shared" si="13"/>
        <v>-379535.82600000035</v>
      </c>
      <c r="M48" s="10">
        <f t="shared" si="14"/>
        <v>5020062.40252</v>
      </c>
      <c r="N48" s="15">
        <f t="shared" si="15"/>
        <v>-1199.9874799996614</v>
      </c>
      <c r="Q48" s="20">
        <v>1992879080</v>
      </c>
      <c r="R48" s="26">
        <v>2.519</v>
      </c>
      <c r="S48" s="18">
        <f t="shared" si="16"/>
        <v>0.1680835010868412</v>
      </c>
      <c r="T48" s="9"/>
      <c r="U48" t="s">
        <v>86</v>
      </c>
    </row>
    <row r="49" spans="1:20" ht="12.75">
      <c r="A49" s="8" t="s">
        <v>84</v>
      </c>
      <c r="B49" t="s">
        <v>87</v>
      </c>
      <c r="C49" s="10">
        <v>8867347.04</v>
      </c>
      <c r="D49" s="10">
        <f t="shared" si="9"/>
        <v>1773469.4079999998</v>
      </c>
      <c r="E49" s="10">
        <v>0</v>
      </c>
      <c r="F49" s="10">
        <f t="shared" si="10"/>
        <v>1773469.4079999998</v>
      </c>
      <c r="G49" s="10">
        <v>1033407.54</v>
      </c>
      <c r="H49" s="10">
        <v>282802.03</v>
      </c>
      <c r="I49" s="10">
        <f t="shared" si="11"/>
        <v>1316209.57</v>
      </c>
      <c r="J49" s="12">
        <f t="shared" si="17"/>
        <v>0.04991105124996172</v>
      </c>
      <c r="K49" s="13">
        <f t="shared" si="12"/>
        <v>0.14843329848969125</v>
      </c>
      <c r="L49" s="14">
        <f t="shared" si="13"/>
        <v>-457259.83799999976</v>
      </c>
      <c r="M49" s="10">
        <f t="shared" si="14"/>
        <v>1033602.46214</v>
      </c>
      <c r="N49" s="15">
        <f t="shared" si="15"/>
        <v>194.92213999992236</v>
      </c>
      <c r="Q49" s="20">
        <v>374222470</v>
      </c>
      <c r="R49" s="26">
        <v>2.762</v>
      </c>
      <c r="S49" s="18">
        <f t="shared" si="16"/>
        <v>0.11656276194869668</v>
      </c>
      <c r="T49" s="9"/>
    </row>
    <row r="50" spans="1:20" ht="12.75">
      <c r="A50" s="8" t="s">
        <v>84</v>
      </c>
      <c r="B50" t="s">
        <v>88</v>
      </c>
      <c r="C50" s="10">
        <v>5871079.38</v>
      </c>
      <c r="D50" s="10">
        <f t="shared" si="9"/>
        <v>1174215.876</v>
      </c>
      <c r="E50" s="10">
        <v>0</v>
      </c>
      <c r="F50" s="10">
        <f t="shared" si="10"/>
        <v>1174215.876</v>
      </c>
      <c r="G50" s="10">
        <v>1100000</v>
      </c>
      <c r="H50" s="10">
        <v>98839.17</v>
      </c>
      <c r="I50" s="10">
        <f t="shared" si="11"/>
        <v>1198839.17</v>
      </c>
      <c r="K50" s="13">
        <f t="shared" si="12"/>
        <v>0.20419399779943018</v>
      </c>
      <c r="L50" s="14">
        <f t="shared" si="13"/>
        <v>24623.293999999994</v>
      </c>
      <c r="M50" s="10">
        <f t="shared" si="14"/>
        <v>1099923.536502</v>
      </c>
      <c r="N50" s="15">
        <f t="shared" si="15"/>
        <v>-76.46349800005555</v>
      </c>
      <c r="Q50" s="20">
        <v>539707329</v>
      </c>
      <c r="R50" s="26">
        <v>2.038</v>
      </c>
      <c r="S50" s="18">
        <f t="shared" si="16"/>
        <v>0.18734605092360376</v>
      </c>
      <c r="T50" s="9"/>
    </row>
    <row r="51" spans="1:20" ht="12.75">
      <c r="A51" s="8" t="s">
        <v>89</v>
      </c>
      <c r="B51" s="9" t="s">
        <v>90</v>
      </c>
      <c r="C51" s="10">
        <v>154102602.92999998</v>
      </c>
      <c r="D51" s="10">
        <f t="shared" si="9"/>
        <v>30820520.585999995</v>
      </c>
      <c r="E51" s="10">
        <v>5532198.71</v>
      </c>
      <c r="F51" s="10">
        <f t="shared" si="10"/>
        <v>36352719.296</v>
      </c>
      <c r="G51" s="10">
        <v>19012147</v>
      </c>
      <c r="H51" s="10">
        <v>4540823.49</v>
      </c>
      <c r="I51" s="10">
        <f t="shared" si="11"/>
        <v>23552970.490000002</v>
      </c>
      <c r="J51" s="12">
        <f>(D51+E51-H51)/C49</f>
        <v>3.5875325125427815</v>
      </c>
      <c r="K51" s="13">
        <f t="shared" si="12"/>
        <v>0.15283953704986264</v>
      </c>
      <c r="L51" s="14">
        <f t="shared" si="13"/>
        <v>-12799748.805999994</v>
      </c>
      <c r="M51" s="10">
        <f t="shared" si="14"/>
        <v>19007947.698264</v>
      </c>
      <c r="N51" s="15">
        <f t="shared" si="15"/>
        <v>-4199.301736000925</v>
      </c>
      <c r="Q51" s="20">
        <v>2265008067</v>
      </c>
      <c r="R51" s="26">
        <v>8.392</v>
      </c>
      <c r="S51" s="18">
        <f t="shared" si="16"/>
        <v>0.12334605215525286</v>
      </c>
      <c r="T51" s="9"/>
    </row>
    <row r="52" spans="1:20" ht="12.75">
      <c r="A52" s="8" t="s">
        <v>89</v>
      </c>
      <c r="B52" s="9" t="s">
        <v>91</v>
      </c>
      <c r="C52" s="10">
        <v>90533905.69</v>
      </c>
      <c r="D52" s="10">
        <f t="shared" si="9"/>
        <v>18106781.138</v>
      </c>
      <c r="E52" s="10">
        <v>3311063.72</v>
      </c>
      <c r="F52" s="10">
        <f t="shared" si="10"/>
        <v>21417844.858</v>
      </c>
      <c r="G52" s="10">
        <v>14040000</v>
      </c>
      <c r="H52" s="10">
        <v>2205398.41</v>
      </c>
      <c r="I52" s="10">
        <f t="shared" si="11"/>
        <v>16245398.41</v>
      </c>
      <c r="J52" s="12">
        <f>(D52+E52-H52)/C51</f>
        <v>0.12467308197725328</v>
      </c>
      <c r="K52" s="13">
        <f t="shared" si="12"/>
        <v>0.17943993784633994</v>
      </c>
      <c r="L52" s="14">
        <f t="shared" si="13"/>
        <v>-5172446.447999999</v>
      </c>
      <c r="M52" s="10">
        <f t="shared" si="14"/>
        <v>12749451.34734</v>
      </c>
      <c r="N52" s="15">
        <f t="shared" si="15"/>
        <v>-1290548.6526599992</v>
      </c>
      <c r="Q52" s="20">
        <v>1265077530</v>
      </c>
      <c r="R52" s="26">
        <v>10.078</v>
      </c>
      <c r="S52" s="18">
        <f t="shared" si="16"/>
        <v>0.14082515550578145</v>
      </c>
      <c r="T52" s="9"/>
    </row>
    <row r="53" spans="1:20" ht="12.75">
      <c r="A53" s="8" t="s">
        <v>89</v>
      </c>
      <c r="B53" s="9" t="s">
        <v>92</v>
      </c>
      <c r="C53" s="10">
        <v>8289158.53</v>
      </c>
      <c r="D53" s="10">
        <f t="shared" si="9"/>
        <v>1657831.7060000002</v>
      </c>
      <c r="E53" s="10">
        <v>487185.26</v>
      </c>
      <c r="F53" s="10">
        <f t="shared" si="10"/>
        <v>2145016.966</v>
      </c>
      <c r="G53" s="10">
        <v>1921000</v>
      </c>
      <c r="H53" s="10">
        <v>316132.9</v>
      </c>
      <c r="I53" s="10">
        <f t="shared" si="11"/>
        <v>2237132.9</v>
      </c>
      <c r="J53" s="12">
        <f>(D53+E53-H53)/C52</f>
        <v>0.02020109540244889</v>
      </c>
      <c r="K53" s="13">
        <f t="shared" si="12"/>
        <v>0.2698866105532186</v>
      </c>
      <c r="L53" s="14">
        <f t="shared" si="13"/>
        <v>92115.93399999989</v>
      </c>
      <c r="M53" s="10">
        <f t="shared" si="14"/>
        <v>1921160.4964049999</v>
      </c>
      <c r="N53" s="15">
        <f t="shared" si="15"/>
        <v>160.49640499986708</v>
      </c>
      <c r="Q53" s="20">
        <v>327563597</v>
      </c>
      <c r="R53" s="26">
        <v>5.865</v>
      </c>
      <c r="S53" s="18">
        <f t="shared" si="16"/>
        <v>0.2317678555008888</v>
      </c>
      <c r="T53" s="9"/>
    </row>
    <row r="54" spans="1:20" ht="12.75">
      <c r="A54" s="8" t="s">
        <v>93</v>
      </c>
      <c r="B54" t="s">
        <v>94</v>
      </c>
      <c r="C54" s="10">
        <v>2188730.15</v>
      </c>
      <c r="D54" s="10">
        <f t="shared" si="9"/>
        <v>437746.03</v>
      </c>
      <c r="E54" s="10">
        <v>0</v>
      </c>
      <c r="F54" s="10">
        <f t="shared" si="10"/>
        <v>437746.03</v>
      </c>
      <c r="G54" s="10">
        <v>428694.86</v>
      </c>
      <c r="H54" s="10">
        <v>0</v>
      </c>
      <c r="I54" s="10">
        <f t="shared" si="11"/>
        <v>428694.86</v>
      </c>
      <c r="J54" s="12">
        <f>(D54+E54-H54)/C53</f>
        <v>0.05280946532940781</v>
      </c>
      <c r="K54" s="13">
        <f t="shared" si="12"/>
        <v>0.19586464781873636</v>
      </c>
      <c r="L54" s="14">
        <f t="shared" si="13"/>
        <v>-9051.170000000042</v>
      </c>
      <c r="M54" s="10">
        <f t="shared" si="14"/>
        <v>428514.24162</v>
      </c>
      <c r="N54" s="15">
        <f t="shared" si="15"/>
        <v>-180.6183799999999</v>
      </c>
      <c r="Q54" s="20">
        <v>372945380</v>
      </c>
      <c r="R54" s="26">
        <v>1.149</v>
      </c>
      <c r="S54" s="18">
        <f t="shared" si="16"/>
        <v>0.19578212582304858</v>
      </c>
      <c r="T54" s="9"/>
    </row>
    <row r="55" spans="1:20" ht="12.75">
      <c r="A55" s="8" t="s">
        <v>93</v>
      </c>
      <c r="B55" t="s">
        <v>95</v>
      </c>
      <c r="C55" s="10">
        <v>1690241.39</v>
      </c>
      <c r="D55" s="10">
        <f t="shared" si="9"/>
        <v>338048.278</v>
      </c>
      <c r="E55" s="10">
        <v>0</v>
      </c>
      <c r="F55" s="10">
        <f t="shared" si="10"/>
        <v>338048.278</v>
      </c>
      <c r="G55" s="10">
        <v>29636.04</v>
      </c>
      <c r="H55" s="27">
        <v>12336.96</v>
      </c>
      <c r="I55" s="10">
        <f t="shared" si="11"/>
        <v>41973</v>
      </c>
      <c r="J55" s="12">
        <f>(D55+E55-H55)/C54</f>
        <v>0.14881291693267898</v>
      </c>
      <c r="K55" s="13">
        <f t="shared" si="12"/>
        <v>0.024832547734498445</v>
      </c>
      <c r="L55" s="14">
        <f t="shared" si="13"/>
        <v>-296075.278</v>
      </c>
      <c r="M55" s="10">
        <f t="shared" si="14"/>
        <v>29635.772399999998</v>
      </c>
      <c r="N55" s="15">
        <f t="shared" si="15"/>
        <v>-0.267600000002858</v>
      </c>
      <c r="Q55" s="20">
        <v>42216200</v>
      </c>
      <c r="R55" s="26">
        <v>0.702</v>
      </c>
      <c r="S55" s="18">
        <f t="shared" si="16"/>
        <v>0.01753345562079745</v>
      </c>
      <c r="T55" s="9"/>
    </row>
    <row r="56" spans="1:20" ht="12.75">
      <c r="A56" s="8" t="s">
        <v>93</v>
      </c>
      <c r="B56" t="s">
        <v>96</v>
      </c>
      <c r="C56" s="10">
        <v>742769.42</v>
      </c>
      <c r="D56" s="10">
        <f t="shared" si="9"/>
        <v>200000</v>
      </c>
      <c r="E56" s="10">
        <v>0</v>
      </c>
      <c r="F56" s="10">
        <f t="shared" si="10"/>
        <v>200000</v>
      </c>
      <c r="G56" s="10">
        <v>157086.66</v>
      </c>
      <c r="H56" s="10">
        <v>11065.13</v>
      </c>
      <c r="I56" s="10">
        <f t="shared" si="11"/>
        <v>168151.79</v>
      </c>
      <c r="J56" s="12">
        <f>(D56+E56-H56)/C55</f>
        <v>0.11177981507126625</v>
      </c>
      <c r="K56" s="13">
        <f t="shared" si="12"/>
        <v>0.22638491229216195</v>
      </c>
      <c r="L56" s="14">
        <f t="shared" si="13"/>
        <v>-31848.209999999992</v>
      </c>
      <c r="M56" s="10">
        <f t="shared" si="14"/>
        <v>157082.26005</v>
      </c>
      <c r="N56" s="15">
        <f t="shared" si="15"/>
        <v>-4.399949999991804</v>
      </c>
      <c r="Q56" s="20">
        <v>14605510</v>
      </c>
      <c r="R56" s="26">
        <v>10.755</v>
      </c>
      <c r="S56" s="18">
        <f t="shared" si="16"/>
        <v>0.21148186209658443</v>
      </c>
      <c r="T56" s="9"/>
    </row>
    <row r="57" spans="1:20" ht="12.75">
      <c r="A57" s="8" t="s">
        <v>97</v>
      </c>
      <c r="B57" t="s">
        <v>98</v>
      </c>
      <c r="C57" s="10">
        <v>15284972.129999999</v>
      </c>
      <c r="D57" s="10">
        <f t="shared" si="9"/>
        <v>3056994.426</v>
      </c>
      <c r="E57" s="10">
        <v>0</v>
      </c>
      <c r="F57" s="10">
        <f t="shared" si="10"/>
        <v>3056994.426</v>
      </c>
      <c r="G57" s="10">
        <v>500000</v>
      </c>
      <c r="H57" s="10">
        <v>313124.27</v>
      </c>
      <c r="I57" s="10">
        <f t="shared" si="11"/>
        <v>813124.27</v>
      </c>
      <c r="K57" s="13">
        <f t="shared" si="12"/>
        <v>0.0531976285651232</v>
      </c>
      <c r="L57" s="14">
        <f t="shared" si="13"/>
        <v>-2243870.156</v>
      </c>
      <c r="M57" s="10">
        <f t="shared" si="14"/>
        <v>500024.97284999996</v>
      </c>
      <c r="N57" s="15">
        <f t="shared" si="15"/>
        <v>24.97284999996191</v>
      </c>
      <c r="Q57" s="20">
        <v>145145130</v>
      </c>
      <c r="R57" s="26">
        <v>3.445</v>
      </c>
      <c r="S57" s="18">
        <f t="shared" si="16"/>
        <v>0.03271350242560109</v>
      </c>
      <c r="T57" s="9"/>
    </row>
    <row r="58" spans="1:20" ht="12.75">
      <c r="A58" s="8" t="s">
        <v>97</v>
      </c>
      <c r="B58" t="s">
        <v>99</v>
      </c>
      <c r="C58" s="10">
        <v>2018677.62</v>
      </c>
      <c r="D58" s="10">
        <f t="shared" si="9"/>
        <v>403735.52400000003</v>
      </c>
      <c r="E58" s="10">
        <v>0</v>
      </c>
      <c r="F58" s="10">
        <f t="shared" si="10"/>
        <v>403735.52400000003</v>
      </c>
      <c r="G58" s="10">
        <v>18622.72</v>
      </c>
      <c r="H58" s="10">
        <v>6133.64</v>
      </c>
      <c r="I58" s="10">
        <f t="shared" si="11"/>
        <v>24756.36</v>
      </c>
      <c r="J58" s="12">
        <f>(D58+E58-H58)/C56</f>
        <v>0.5352965177268606</v>
      </c>
      <c r="K58" s="13">
        <f t="shared" si="12"/>
        <v>0.012263652083288067</v>
      </c>
      <c r="L58" s="14">
        <f t="shared" si="13"/>
        <v>-378979.16400000005</v>
      </c>
      <c r="M58" s="10">
        <f t="shared" si="14"/>
        <v>18620.45024</v>
      </c>
      <c r="N58" s="15">
        <f t="shared" si="15"/>
        <v>-2.2697600000028615</v>
      </c>
      <c r="Q58" s="20">
        <v>8808160</v>
      </c>
      <c r="R58" s="26">
        <v>2.114</v>
      </c>
      <c r="S58" s="18">
        <f t="shared" si="16"/>
        <v>0.009224083159945072</v>
      </c>
      <c r="T58" s="9"/>
    </row>
    <row r="59" spans="1:20" ht="12.75">
      <c r="A59" s="8" t="s">
        <v>97</v>
      </c>
      <c r="B59" t="s">
        <v>100</v>
      </c>
      <c r="C59" s="10">
        <v>1776214.53</v>
      </c>
      <c r="D59" s="10">
        <f t="shared" si="9"/>
        <v>355242.906</v>
      </c>
      <c r="E59" s="10">
        <v>0</v>
      </c>
      <c r="F59" s="10">
        <f t="shared" si="10"/>
        <v>355242.906</v>
      </c>
      <c r="G59" s="10">
        <v>36496.36</v>
      </c>
      <c r="H59" s="27">
        <v>37269.78</v>
      </c>
      <c r="I59" s="10">
        <f t="shared" si="11"/>
        <v>73766.14</v>
      </c>
      <c r="J59" s="12">
        <f aca="true" t="shared" si="18" ref="J59:J64">(D59+E59-H59)/C58</f>
        <v>0.15751555515833182</v>
      </c>
      <c r="K59" s="13">
        <f t="shared" si="12"/>
        <v>0.041529972170647654</v>
      </c>
      <c r="L59" s="14">
        <f t="shared" si="13"/>
        <v>-281476.766</v>
      </c>
      <c r="M59" s="10">
        <f t="shared" si="14"/>
        <v>36498.0486</v>
      </c>
      <c r="N59" s="15">
        <f t="shared" si="15"/>
        <v>1.6886000000013155</v>
      </c>
      <c r="Q59" s="20">
        <v>23901800</v>
      </c>
      <c r="R59" s="26">
        <v>1.527</v>
      </c>
      <c r="S59" s="18">
        <f t="shared" si="16"/>
        <v>0.02054822094040634</v>
      </c>
      <c r="T59" s="9"/>
    </row>
    <row r="60" spans="1:20" ht="12.75">
      <c r="A60" s="8" t="s">
        <v>101</v>
      </c>
      <c r="B60" t="s">
        <v>102</v>
      </c>
      <c r="C60" s="10">
        <v>1844860.48</v>
      </c>
      <c r="D60" s="10">
        <f t="shared" si="9"/>
        <v>368972.096</v>
      </c>
      <c r="E60" s="10">
        <v>31853.88</v>
      </c>
      <c r="F60" s="10">
        <f t="shared" si="10"/>
        <v>400825.976</v>
      </c>
      <c r="G60" s="10">
        <v>5221.77</v>
      </c>
      <c r="H60" s="10">
        <v>30786.46</v>
      </c>
      <c r="I60" s="10">
        <f t="shared" si="11"/>
        <v>36008.229999999996</v>
      </c>
      <c r="J60" s="12">
        <f t="shared" si="18"/>
        <v>0.20833041828567858</v>
      </c>
      <c r="K60" s="13">
        <f t="shared" si="12"/>
        <v>0.019518131799321756</v>
      </c>
      <c r="L60" s="14">
        <f t="shared" si="13"/>
        <v>-364817.74600000004</v>
      </c>
      <c r="M60" s="10">
        <f t="shared" si="14"/>
        <v>5237.713470000001</v>
      </c>
      <c r="N60" s="15">
        <f t="shared" si="15"/>
        <v>15.943470000000161</v>
      </c>
      <c r="Q60" s="20">
        <v>158718590</v>
      </c>
      <c r="R60" s="26">
        <v>0.033</v>
      </c>
      <c r="S60" s="18">
        <f t="shared" si="16"/>
        <v>0.0028390837826392165</v>
      </c>
      <c r="T60" s="9"/>
    </row>
    <row r="61" spans="1:20" ht="12.75">
      <c r="A61" s="8" t="s">
        <v>101</v>
      </c>
      <c r="B61" s="9" t="s">
        <v>103</v>
      </c>
      <c r="C61" s="10">
        <v>128732263.02</v>
      </c>
      <c r="D61" s="10">
        <f t="shared" si="9"/>
        <v>25746452.604000002</v>
      </c>
      <c r="E61" s="10">
        <v>964429.94</v>
      </c>
      <c r="F61" s="10">
        <f t="shared" si="10"/>
        <v>26710882.544000003</v>
      </c>
      <c r="G61" s="10">
        <v>7619291.71</v>
      </c>
      <c r="H61" s="10">
        <v>3232111.24</v>
      </c>
      <c r="I61" s="10">
        <f t="shared" si="11"/>
        <v>10851402.95</v>
      </c>
      <c r="J61" s="12">
        <f t="shared" si="18"/>
        <v>12.726583694827701</v>
      </c>
      <c r="K61" s="13">
        <f t="shared" si="12"/>
        <v>0.0842943539982212</v>
      </c>
      <c r="L61" s="14">
        <f t="shared" si="13"/>
        <v>-15859479.594000004</v>
      </c>
      <c r="M61" s="10">
        <f t="shared" si="14"/>
        <v>7619491.4878</v>
      </c>
      <c r="N61" s="14">
        <f t="shared" si="15"/>
        <v>199.7778000002727</v>
      </c>
      <c r="Q61" s="20">
        <v>1616010920</v>
      </c>
      <c r="R61" s="26">
        <v>4.715</v>
      </c>
      <c r="S61" s="18">
        <f t="shared" si="16"/>
        <v>0.05918867041602638</v>
      </c>
      <c r="T61" s="9"/>
    </row>
    <row r="62" spans="1:20" ht="12.75">
      <c r="A62" s="8" t="s">
        <v>104</v>
      </c>
      <c r="B62" s="9" t="s">
        <v>105</v>
      </c>
      <c r="C62" s="10">
        <v>1619885.43</v>
      </c>
      <c r="D62" s="10">
        <f t="shared" si="9"/>
        <v>323977.086</v>
      </c>
      <c r="E62" s="10">
        <v>0</v>
      </c>
      <c r="F62" s="10">
        <f t="shared" si="10"/>
        <v>323977.086</v>
      </c>
      <c r="G62" s="10">
        <v>70000</v>
      </c>
      <c r="H62" s="10">
        <v>11948.77</v>
      </c>
      <c r="I62" s="10">
        <f t="shared" si="11"/>
        <v>81948.77</v>
      </c>
      <c r="J62" s="12">
        <f t="shared" si="18"/>
        <v>0.0024238548183645532</v>
      </c>
      <c r="K62" s="13">
        <f t="shared" si="12"/>
        <v>0.05058923827717866</v>
      </c>
      <c r="L62" s="14">
        <f t="shared" si="13"/>
        <v>-242028.316</v>
      </c>
      <c r="M62" s="10">
        <f t="shared" si="14"/>
        <v>69999.63515999999</v>
      </c>
      <c r="N62" s="15">
        <f t="shared" si="15"/>
        <v>-0.36484000000928063</v>
      </c>
      <c r="Q62" s="20">
        <v>29686020</v>
      </c>
      <c r="R62" s="26">
        <v>2.358</v>
      </c>
      <c r="S62" s="18">
        <f t="shared" si="16"/>
        <v>0.043212707432031164</v>
      </c>
      <c r="T62" s="9"/>
    </row>
    <row r="63" spans="1:20" ht="12.75">
      <c r="A63" s="8" t="s">
        <v>106</v>
      </c>
      <c r="B63" s="9" t="s">
        <v>107</v>
      </c>
      <c r="C63" s="10">
        <v>14122484.42</v>
      </c>
      <c r="D63" s="10">
        <f t="shared" si="9"/>
        <v>2824496.884</v>
      </c>
      <c r="E63" s="10">
        <v>0</v>
      </c>
      <c r="F63" s="10">
        <f t="shared" si="10"/>
        <v>2824496.884</v>
      </c>
      <c r="G63" s="10">
        <v>2177847.37</v>
      </c>
      <c r="H63" s="10">
        <v>209864.56</v>
      </c>
      <c r="I63" s="10">
        <f t="shared" si="11"/>
        <v>2387711.93</v>
      </c>
      <c r="J63" s="12">
        <f t="shared" si="18"/>
        <v>1.6140847220287673</v>
      </c>
      <c r="K63" s="13">
        <f t="shared" si="12"/>
        <v>0.1690716632420969</v>
      </c>
      <c r="L63" s="14">
        <f t="shared" si="13"/>
        <v>-436784.9539999999</v>
      </c>
      <c r="M63" s="10">
        <f t="shared" si="14"/>
        <v>2177688.26126</v>
      </c>
      <c r="N63" s="15">
        <f t="shared" si="15"/>
        <v>-159.10874000005424</v>
      </c>
      <c r="Q63" s="20">
        <v>474028790</v>
      </c>
      <c r="R63" s="26">
        <v>4.594</v>
      </c>
      <c r="S63" s="18">
        <f t="shared" si="16"/>
        <v>0.15420008240023253</v>
      </c>
      <c r="T63" s="9"/>
    </row>
    <row r="64" spans="1:20" ht="12.75">
      <c r="A64" s="8" t="s">
        <v>108</v>
      </c>
      <c r="B64" s="9" t="s">
        <v>109</v>
      </c>
      <c r="C64" s="10">
        <v>3163118.04</v>
      </c>
      <c r="D64" s="10">
        <f t="shared" si="9"/>
        <v>632623.608</v>
      </c>
      <c r="E64" s="10">
        <v>63148.97</v>
      </c>
      <c r="F64" s="10">
        <f t="shared" si="10"/>
        <v>695772.578</v>
      </c>
      <c r="G64" s="10">
        <v>57800</v>
      </c>
      <c r="H64" s="10">
        <v>36356.29</v>
      </c>
      <c r="I64" s="10">
        <f t="shared" si="11"/>
        <v>94156.29000000001</v>
      </c>
      <c r="J64" s="12">
        <f t="shared" si="18"/>
        <v>0.04669265466252856</v>
      </c>
      <c r="K64" s="13">
        <f t="shared" si="12"/>
        <v>0.029766922640673887</v>
      </c>
      <c r="L64" s="14">
        <f t="shared" si="13"/>
        <v>-601616.288</v>
      </c>
      <c r="M64" s="10">
        <f t="shared" si="14"/>
        <v>57793.002479999996</v>
      </c>
      <c r="N64" s="15">
        <f t="shared" si="15"/>
        <v>-6.997520000004442</v>
      </c>
      <c r="Q64" s="20">
        <v>47139480</v>
      </c>
      <c r="R64" s="26">
        <v>1.226</v>
      </c>
      <c r="S64" s="18">
        <f t="shared" si="16"/>
        <v>0.018270896548647296</v>
      </c>
      <c r="T64" s="9"/>
    </row>
    <row r="65" spans="1:20" ht="12.75">
      <c r="A65" s="8" t="s">
        <v>110</v>
      </c>
      <c r="B65" s="9" t="s">
        <v>111</v>
      </c>
      <c r="C65" s="10">
        <v>3019555.93</v>
      </c>
      <c r="D65" s="10">
        <f t="shared" si="9"/>
        <v>603911.1860000001</v>
      </c>
      <c r="E65" s="10">
        <v>0</v>
      </c>
      <c r="F65" s="10">
        <f t="shared" si="10"/>
        <v>603911.1860000001</v>
      </c>
      <c r="G65" s="10">
        <v>248000</v>
      </c>
      <c r="H65" s="10">
        <v>40011.15</v>
      </c>
      <c r="I65" s="10">
        <f t="shared" si="11"/>
        <v>288011.15</v>
      </c>
      <c r="K65" s="13">
        <f t="shared" si="12"/>
        <v>0.09538195571691233</v>
      </c>
      <c r="L65" s="14">
        <f t="shared" si="13"/>
        <v>-315900.0360000001</v>
      </c>
      <c r="M65" s="10">
        <f t="shared" si="14"/>
        <v>247961.674926</v>
      </c>
      <c r="N65" s="15">
        <f t="shared" si="15"/>
        <v>-38.32507399999304</v>
      </c>
      <c r="Q65" s="20">
        <v>41182806</v>
      </c>
      <c r="R65" s="26">
        <v>6.021</v>
      </c>
      <c r="S65" s="18">
        <f t="shared" si="16"/>
        <v>0.08211858984377216</v>
      </c>
      <c r="T65" s="9"/>
    </row>
    <row r="66" spans="1:20" ht="12.75">
      <c r="A66" s="8" t="s">
        <v>112</v>
      </c>
      <c r="B66" s="9" t="s">
        <v>113</v>
      </c>
      <c r="C66" s="10">
        <v>10010264.51</v>
      </c>
      <c r="D66" s="10">
        <f t="shared" si="9"/>
        <v>2002052.902</v>
      </c>
      <c r="E66" s="10">
        <v>0</v>
      </c>
      <c r="F66" s="10">
        <f t="shared" si="10"/>
        <v>2002052.902</v>
      </c>
      <c r="G66" s="10">
        <v>400000</v>
      </c>
      <c r="H66" s="10">
        <v>159000.27</v>
      </c>
      <c r="I66" s="10">
        <f t="shared" si="11"/>
        <v>559000.27</v>
      </c>
      <c r="J66" s="12">
        <f>(D66+E66-H66)/C64</f>
        <v>0.582669571193113</v>
      </c>
      <c r="K66" s="13">
        <f t="shared" si="12"/>
        <v>0.05584270719735457</v>
      </c>
      <c r="L66" s="14">
        <f t="shared" si="13"/>
        <v>-1443052.632</v>
      </c>
      <c r="M66" s="10">
        <f t="shared" si="14"/>
        <v>399953.513376</v>
      </c>
      <c r="N66" s="15">
        <f t="shared" si="15"/>
        <v>-46.48662400001194</v>
      </c>
      <c r="Q66" s="20">
        <v>154303053</v>
      </c>
      <c r="R66" s="26">
        <v>2.592</v>
      </c>
      <c r="S66" s="18">
        <f t="shared" si="16"/>
        <v>0.03995434016518311</v>
      </c>
      <c r="T66" s="9"/>
    </row>
    <row r="67" spans="1:20" ht="12.75">
      <c r="A67" s="8" t="s">
        <v>112</v>
      </c>
      <c r="B67" s="9" t="s">
        <v>114</v>
      </c>
      <c r="C67" s="10">
        <v>19952122.12</v>
      </c>
      <c r="D67" s="10">
        <f aca="true" t="shared" si="19" ref="D67:D98">IF((C67*0.2)&lt;200000,200000,(C67*0.2))</f>
        <v>3990424.4240000006</v>
      </c>
      <c r="E67" s="10">
        <v>0</v>
      </c>
      <c r="F67" s="10">
        <f aca="true" t="shared" si="20" ref="F67:F98">D67+E67</f>
        <v>3990424.4240000006</v>
      </c>
      <c r="G67" s="10">
        <v>550000</v>
      </c>
      <c r="H67" s="10">
        <v>247856</v>
      </c>
      <c r="I67" s="10">
        <f aca="true" t="shared" si="21" ref="I67:I98">G67+H67</f>
        <v>797856</v>
      </c>
      <c r="J67" s="12">
        <f aca="true" t="shared" si="22" ref="J67:J81">(D67+E67-H67)/C66</f>
        <v>0.3738730800031577</v>
      </c>
      <c r="K67" s="13">
        <f aca="true" t="shared" si="23" ref="K67:K99">I67/C67</f>
        <v>0.03998852829796132</v>
      </c>
      <c r="L67" s="14">
        <f aca="true" t="shared" si="24" ref="L67:L99">I67-F67</f>
        <v>-3192568.4240000006</v>
      </c>
      <c r="M67" s="10">
        <f aca="true" t="shared" si="25" ref="M67:M99">(Q67*R67)/1000</f>
        <v>550088.59031</v>
      </c>
      <c r="N67" s="15">
        <f aca="true" t="shared" si="26" ref="N67:N98">M67-G67</f>
        <v>88.59030999999959</v>
      </c>
      <c r="Q67" s="20">
        <v>186281270</v>
      </c>
      <c r="R67" s="26">
        <v>2.953</v>
      </c>
      <c r="S67" s="18">
        <f aca="true" t="shared" si="27" ref="S67:S99">M67/C67</f>
        <v>0.027570430202940237</v>
      </c>
      <c r="T67" s="9"/>
    </row>
    <row r="68" spans="1:20" ht="12.75">
      <c r="A68" s="8" t="s">
        <v>112</v>
      </c>
      <c r="B68" t="s">
        <v>115</v>
      </c>
      <c r="C68" s="10">
        <v>2243882.77</v>
      </c>
      <c r="D68" s="10">
        <f t="shared" si="19"/>
        <v>448776.554</v>
      </c>
      <c r="E68" s="10">
        <v>1230.74</v>
      </c>
      <c r="F68" s="10">
        <f t="shared" si="20"/>
        <v>450007.294</v>
      </c>
      <c r="G68" s="10">
        <v>9617.9</v>
      </c>
      <c r="H68" s="10">
        <v>10818.7</v>
      </c>
      <c r="I68" s="10">
        <f t="shared" si="21"/>
        <v>20436.6</v>
      </c>
      <c r="J68" s="12">
        <f t="shared" si="22"/>
        <v>0.022012124392510483</v>
      </c>
      <c r="K68" s="13">
        <f t="shared" si="23"/>
        <v>0.009107695051288263</v>
      </c>
      <c r="L68" s="14">
        <f t="shared" si="24"/>
        <v>-429570.694</v>
      </c>
      <c r="M68" s="10">
        <f t="shared" si="25"/>
        <v>9612.86</v>
      </c>
      <c r="N68" s="15">
        <f t="shared" si="26"/>
        <v>-5.039999999999054</v>
      </c>
      <c r="Q68" s="20">
        <v>12340000</v>
      </c>
      <c r="R68" s="26">
        <v>0.779</v>
      </c>
      <c r="S68" s="18">
        <f t="shared" si="27"/>
        <v>0.004284029508368657</v>
      </c>
      <c r="T68" s="9"/>
    </row>
    <row r="69" spans="1:20" ht="12.75">
      <c r="A69" s="8" t="s">
        <v>116</v>
      </c>
      <c r="B69" s="9" t="s">
        <v>117</v>
      </c>
      <c r="C69" s="10">
        <v>2952708.47</v>
      </c>
      <c r="D69" s="10">
        <f t="shared" si="19"/>
        <v>590541.694</v>
      </c>
      <c r="E69" s="10">
        <v>0</v>
      </c>
      <c r="F69" s="10">
        <f t="shared" si="20"/>
        <v>590541.694</v>
      </c>
      <c r="G69" s="10">
        <v>15862</v>
      </c>
      <c r="H69" s="10">
        <v>4641.8</v>
      </c>
      <c r="I69" s="10">
        <f t="shared" si="21"/>
        <v>20503.8</v>
      </c>
      <c r="J69" s="12">
        <f t="shared" si="22"/>
        <v>0.2611098502262665</v>
      </c>
      <c r="K69" s="13">
        <f t="shared" si="23"/>
        <v>0.00694406515520308</v>
      </c>
      <c r="L69" s="14">
        <f t="shared" si="24"/>
        <v>-570037.894</v>
      </c>
      <c r="M69" s="10">
        <f t="shared" si="25"/>
        <v>15859.689731999999</v>
      </c>
      <c r="N69" s="15">
        <f t="shared" si="26"/>
        <v>-2.310268000001088</v>
      </c>
      <c r="Q69" s="20">
        <v>13625163</v>
      </c>
      <c r="R69" s="26">
        <v>1.164</v>
      </c>
      <c r="S69" s="18">
        <f t="shared" si="27"/>
        <v>0.005371234543855932</v>
      </c>
      <c r="T69" s="9"/>
    </row>
    <row r="70" spans="1:20" ht="12.75">
      <c r="A70" s="8" t="s">
        <v>118</v>
      </c>
      <c r="B70" s="9" t="s">
        <v>119</v>
      </c>
      <c r="C70" s="10">
        <v>2941644.63</v>
      </c>
      <c r="D70" s="10">
        <f t="shared" si="19"/>
        <v>588328.926</v>
      </c>
      <c r="E70" s="10">
        <v>27492.28</v>
      </c>
      <c r="F70" s="10">
        <f t="shared" si="20"/>
        <v>615821.206</v>
      </c>
      <c r="G70" s="10">
        <v>360000</v>
      </c>
      <c r="H70" s="10">
        <v>114158.69</v>
      </c>
      <c r="I70" s="10">
        <f t="shared" si="21"/>
        <v>474158.69</v>
      </c>
      <c r="J70" s="12">
        <f t="shared" si="22"/>
        <v>0.1698991014849495</v>
      </c>
      <c r="K70" s="13">
        <f t="shared" si="23"/>
        <v>0.16118829758168307</v>
      </c>
      <c r="L70" s="14">
        <f t="shared" si="24"/>
        <v>-141662.516</v>
      </c>
      <c r="M70" s="10">
        <f t="shared" si="25"/>
        <v>419883.21</v>
      </c>
      <c r="N70" s="14">
        <f t="shared" si="26"/>
        <v>59883.21000000002</v>
      </c>
      <c r="Q70" s="20">
        <v>124409840</v>
      </c>
      <c r="R70" s="26">
        <v>3.375</v>
      </c>
      <c r="S70" s="18">
        <f t="shared" si="27"/>
        <v>0.14273757126128456</v>
      </c>
      <c r="T70" s="9"/>
    </row>
    <row r="71" spans="1:20" ht="12.75">
      <c r="A71" s="8" t="s">
        <v>120</v>
      </c>
      <c r="B71" s="9" t="s">
        <v>121</v>
      </c>
      <c r="C71" s="10">
        <v>8418424.209999999</v>
      </c>
      <c r="D71" s="10">
        <f t="shared" si="19"/>
        <v>1683684.842</v>
      </c>
      <c r="E71" s="10">
        <v>739613.15</v>
      </c>
      <c r="F71" s="10">
        <f t="shared" si="20"/>
        <v>2423297.992</v>
      </c>
      <c r="G71" s="10">
        <v>310204</v>
      </c>
      <c r="H71" s="10">
        <v>212430.43</v>
      </c>
      <c r="I71" s="10">
        <f t="shared" si="21"/>
        <v>522634.43</v>
      </c>
      <c r="J71" s="12">
        <f t="shared" si="22"/>
        <v>0.7515753396765672</v>
      </c>
      <c r="K71" s="13">
        <f t="shared" si="23"/>
        <v>0.06208221597804229</v>
      </c>
      <c r="L71" s="14">
        <f t="shared" si="24"/>
        <v>-1900663.5620000002</v>
      </c>
      <c r="M71" s="10">
        <f t="shared" si="25"/>
        <v>310251.965112</v>
      </c>
      <c r="N71" s="15">
        <f t="shared" si="26"/>
        <v>47.96511200000532</v>
      </c>
      <c r="Q71" s="20">
        <v>130248516</v>
      </c>
      <c r="R71" s="26">
        <v>2.382</v>
      </c>
      <c r="S71" s="18">
        <f t="shared" si="27"/>
        <v>0.03685392389034765</v>
      </c>
      <c r="T71" s="9"/>
    </row>
    <row r="72" spans="1:20" ht="12.75">
      <c r="A72" s="8" t="s">
        <v>120</v>
      </c>
      <c r="B72" t="s">
        <v>122</v>
      </c>
      <c r="C72" s="10">
        <v>4188969.93</v>
      </c>
      <c r="D72" s="10">
        <f t="shared" si="19"/>
        <v>837793.986</v>
      </c>
      <c r="E72" s="10">
        <v>139332.39</v>
      </c>
      <c r="F72" s="10">
        <f t="shared" si="20"/>
        <v>977126.376</v>
      </c>
      <c r="G72" s="10">
        <v>757952.78</v>
      </c>
      <c r="H72" s="10">
        <v>131739.49</v>
      </c>
      <c r="I72" s="10">
        <f t="shared" si="21"/>
        <v>889692.27</v>
      </c>
      <c r="J72" s="12">
        <f t="shared" si="22"/>
        <v>0.10042103663483598</v>
      </c>
      <c r="K72" s="13">
        <f t="shared" si="23"/>
        <v>0.2123892710779139</v>
      </c>
      <c r="L72" s="14">
        <f t="shared" si="24"/>
        <v>-87434.10600000003</v>
      </c>
      <c r="M72" s="10">
        <f t="shared" si="25"/>
        <v>757912.461936</v>
      </c>
      <c r="N72" s="15">
        <f t="shared" si="26"/>
        <v>-40.318063999991864</v>
      </c>
      <c r="Q72" s="20">
        <v>281856624</v>
      </c>
      <c r="R72" s="26">
        <v>2.689</v>
      </c>
      <c r="S72" s="18">
        <f t="shared" si="27"/>
        <v>0.18093050907529432</v>
      </c>
      <c r="T72" s="9"/>
    </row>
    <row r="73" spans="1:20" ht="12.75">
      <c r="A73" s="8" t="s">
        <v>123</v>
      </c>
      <c r="B73" s="9" t="s">
        <v>124</v>
      </c>
      <c r="C73" s="10">
        <v>13541182.53</v>
      </c>
      <c r="D73" s="10">
        <f t="shared" si="19"/>
        <v>2708236.506</v>
      </c>
      <c r="E73" s="10">
        <v>1114082.5</v>
      </c>
      <c r="F73" s="10">
        <f t="shared" si="20"/>
        <v>3822319.006</v>
      </c>
      <c r="G73" s="10">
        <v>3265941.63</v>
      </c>
      <c r="H73" s="10">
        <v>403634.5</v>
      </c>
      <c r="I73" s="10">
        <f t="shared" si="21"/>
        <v>3669576.13</v>
      </c>
      <c r="J73" s="12">
        <f t="shared" si="22"/>
        <v>0.8161157905471047</v>
      </c>
      <c r="K73" s="13">
        <f t="shared" si="23"/>
        <v>0.2709937719154281</v>
      </c>
      <c r="L73" s="14">
        <f t="shared" si="24"/>
        <v>-152742.87600000016</v>
      </c>
      <c r="M73" s="10">
        <f t="shared" si="25"/>
        <v>3266029.8003200004</v>
      </c>
      <c r="N73" s="15">
        <f t="shared" si="26"/>
        <v>88.17032000049949</v>
      </c>
      <c r="Q73" s="20">
        <v>2504624080</v>
      </c>
      <c r="R73" s="26">
        <v>1.304</v>
      </c>
      <c r="S73" s="18">
        <f t="shared" si="27"/>
        <v>0.24119236212082878</v>
      </c>
      <c r="T73" s="9"/>
    </row>
    <row r="74" spans="1:20" ht="12.75">
      <c r="A74" s="8" t="s">
        <v>125</v>
      </c>
      <c r="B74" s="9" t="s">
        <v>126</v>
      </c>
      <c r="C74" s="10">
        <v>4364227.03</v>
      </c>
      <c r="D74" s="10">
        <f t="shared" si="19"/>
        <v>872845.4060000001</v>
      </c>
      <c r="E74" s="10">
        <v>0</v>
      </c>
      <c r="F74" s="10">
        <f t="shared" si="20"/>
        <v>872845.4060000001</v>
      </c>
      <c r="G74" s="10">
        <v>404670</v>
      </c>
      <c r="H74" s="10">
        <v>44828.6</v>
      </c>
      <c r="I74" s="10">
        <f t="shared" si="21"/>
        <v>449498.6</v>
      </c>
      <c r="J74" s="12">
        <f t="shared" si="22"/>
        <v>0.061148042585317704</v>
      </c>
      <c r="K74" s="13">
        <f t="shared" si="23"/>
        <v>0.10299615416661767</v>
      </c>
      <c r="L74" s="14">
        <f t="shared" si="24"/>
        <v>-423346.8060000001</v>
      </c>
      <c r="M74" s="10">
        <f t="shared" si="25"/>
        <v>404708.52552799997</v>
      </c>
      <c r="N74" s="15">
        <f t="shared" si="26"/>
        <v>38.5255279999692</v>
      </c>
      <c r="Q74" s="20">
        <v>280269062</v>
      </c>
      <c r="R74" s="26">
        <v>1.444</v>
      </c>
      <c r="S74" s="18">
        <f t="shared" si="27"/>
        <v>0.09273315131087485</v>
      </c>
      <c r="T74" s="9"/>
    </row>
    <row r="75" spans="1:20" ht="12.75">
      <c r="A75" s="24" t="s">
        <v>125</v>
      </c>
      <c r="B75" s="28" t="s">
        <v>127</v>
      </c>
      <c r="C75" s="10">
        <v>3165153.31</v>
      </c>
      <c r="D75" s="10">
        <f t="shared" si="19"/>
        <v>633030.662</v>
      </c>
      <c r="E75" s="10">
        <v>19606.4</v>
      </c>
      <c r="F75" s="10">
        <f t="shared" si="20"/>
        <v>652637.062</v>
      </c>
      <c r="G75" s="10">
        <v>671262.95</v>
      </c>
      <c r="H75" s="10">
        <v>79906.36</v>
      </c>
      <c r="I75" s="10">
        <f t="shared" si="21"/>
        <v>751169.3099999999</v>
      </c>
      <c r="J75" s="12">
        <f t="shared" si="22"/>
        <v>0.13123302203643608</v>
      </c>
      <c r="K75" s="13">
        <f t="shared" si="23"/>
        <v>0.23732477906417743</v>
      </c>
      <c r="L75" s="14">
        <f t="shared" si="24"/>
        <v>98532.2479999999</v>
      </c>
      <c r="M75" s="10">
        <f t="shared" si="25"/>
        <v>671292.458466</v>
      </c>
      <c r="N75" s="15">
        <f t="shared" si="26"/>
        <v>29.508466000086628</v>
      </c>
      <c r="Q75" s="20">
        <v>431977129</v>
      </c>
      <c r="R75" s="26">
        <v>1.554</v>
      </c>
      <c r="S75" s="18">
        <f t="shared" si="27"/>
        <v>0.2120884496637542</v>
      </c>
      <c r="T75" s="9" t="s">
        <v>41</v>
      </c>
    </row>
    <row r="76" spans="1:20" ht="12.75">
      <c r="A76" s="8" t="s">
        <v>128</v>
      </c>
      <c r="B76" s="9" t="s">
        <v>129</v>
      </c>
      <c r="C76" s="10">
        <v>3329540.1</v>
      </c>
      <c r="D76" s="10">
        <f t="shared" si="19"/>
        <v>665908.02</v>
      </c>
      <c r="E76" s="10">
        <v>0</v>
      </c>
      <c r="F76" s="10">
        <f t="shared" si="20"/>
        <v>665908.02</v>
      </c>
      <c r="G76" s="10">
        <v>75000</v>
      </c>
      <c r="H76" s="10">
        <v>47913.76</v>
      </c>
      <c r="I76" s="10">
        <f t="shared" si="21"/>
        <v>122913.76000000001</v>
      </c>
      <c r="J76" s="12">
        <f t="shared" si="22"/>
        <v>0.1952493922008473</v>
      </c>
      <c r="K76" s="13">
        <f t="shared" si="23"/>
        <v>0.036916137456941875</v>
      </c>
      <c r="L76" s="14">
        <f t="shared" si="24"/>
        <v>-542994.26</v>
      </c>
      <c r="M76" s="10">
        <f t="shared" si="25"/>
        <v>74996.0003</v>
      </c>
      <c r="N76" s="15">
        <f t="shared" si="26"/>
        <v>-3.9997000000003027</v>
      </c>
      <c r="Q76" s="20">
        <v>26462950</v>
      </c>
      <c r="R76" s="26">
        <v>2.834</v>
      </c>
      <c r="S76" s="18">
        <f t="shared" si="27"/>
        <v>0.022524432218131267</v>
      </c>
      <c r="T76" s="9"/>
    </row>
    <row r="77" spans="1:20" ht="12.75">
      <c r="A77" s="8" t="s">
        <v>130</v>
      </c>
      <c r="B77" s="9" t="s">
        <v>131</v>
      </c>
      <c r="C77" s="10">
        <v>3416982.07</v>
      </c>
      <c r="D77" s="10">
        <f t="shared" si="19"/>
        <v>683396.414</v>
      </c>
      <c r="E77" s="10">
        <v>0</v>
      </c>
      <c r="F77" s="10">
        <f t="shared" si="20"/>
        <v>683396.414</v>
      </c>
      <c r="G77" s="10">
        <v>584000</v>
      </c>
      <c r="H77" s="10">
        <v>54927.81</v>
      </c>
      <c r="I77" s="10">
        <f t="shared" si="21"/>
        <v>638927.81</v>
      </c>
      <c r="J77" s="12">
        <f t="shared" si="22"/>
        <v>0.18875537915882137</v>
      </c>
      <c r="K77" s="13">
        <f t="shared" si="23"/>
        <v>0.1869860001928544</v>
      </c>
      <c r="L77" s="14">
        <f t="shared" si="24"/>
        <v>-44468.603999999934</v>
      </c>
      <c r="M77" s="10">
        <f t="shared" si="25"/>
        <v>583955.41662</v>
      </c>
      <c r="N77" s="15">
        <f t="shared" si="26"/>
        <v>-44.58337999996729</v>
      </c>
      <c r="Q77" s="20">
        <v>94384260</v>
      </c>
      <c r="R77" s="26">
        <v>6.187</v>
      </c>
      <c r="S77" s="18">
        <f t="shared" si="27"/>
        <v>0.17089800433749425</v>
      </c>
      <c r="T77" s="9"/>
    </row>
    <row r="78" spans="1:20" ht="12.75">
      <c r="A78" s="8" t="s">
        <v>130</v>
      </c>
      <c r="B78" s="9" t="s">
        <v>132</v>
      </c>
      <c r="C78" s="10">
        <v>13707515.38</v>
      </c>
      <c r="D78" s="10">
        <f t="shared" si="19"/>
        <v>2741503.0760000004</v>
      </c>
      <c r="E78" s="10">
        <v>773723.74</v>
      </c>
      <c r="F78" s="10">
        <f t="shared" si="20"/>
        <v>3515226.8160000006</v>
      </c>
      <c r="G78" s="10">
        <v>2462161.06</v>
      </c>
      <c r="H78" s="10">
        <v>423875.86</v>
      </c>
      <c r="I78" s="10">
        <f t="shared" si="21"/>
        <v>2886036.92</v>
      </c>
      <c r="J78" s="12">
        <f t="shared" si="22"/>
        <v>0.9047021297363731</v>
      </c>
      <c r="K78" s="13">
        <f t="shared" si="23"/>
        <v>0.2105441314485689</v>
      </c>
      <c r="L78" s="14">
        <f t="shared" si="24"/>
        <v>-629189.8960000006</v>
      </c>
      <c r="M78" s="10">
        <f t="shared" si="25"/>
        <v>2462324.3757800004</v>
      </c>
      <c r="N78" s="15">
        <f t="shared" si="26"/>
        <v>163.3157800002955</v>
      </c>
      <c r="Q78" s="20">
        <v>867321020</v>
      </c>
      <c r="R78" s="26">
        <v>2.8390000000000004</v>
      </c>
      <c r="S78" s="18">
        <f t="shared" si="27"/>
        <v>0.17963316527608378</v>
      </c>
      <c r="T78" s="9"/>
    </row>
    <row r="79" spans="1:20" ht="12.75">
      <c r="A79" s="8" t="s">
        <v>130</v>
      </c>
      <c r="B79" s="9" t="s">
        <v>133</v>
      </c>
      <c r="C79" s="10">
        <v>3310114.84</v>
      </c>
      <c r="D79" s="10">
        <f t="shared" si="19"/>
        <v>662022.968</v>
      </c>
      <c r="E79" s="10">
        <v>13739.38</v>
      </c>
      <c r="F79" s="10">
        <f t="shared" si="20"/>
        <v>675762.348</v>
      </c>
      <c r="G79" s="10">
        <v>560000</v>
      </c>
      <c r="H79" s="10">
        <v>100997.8</v>
      </c>
      <c r="I79" s="10">
        <f t="shared" si="21"/>
        <v>660997.8</v>
      </c>
      <c r="J79" s="12">
        <f t="shared" si="22"/>
        <v>0.0419306148537037</v>
      </c>
      <c r="K79" s="13">
        <f t="shared" si="23"/>
        <v>0.19969029231626298</v>
      </c>
      <c r="L79" s="14">
        <f t="shared" si="24"/>
        <v>-14764.547999999952</v>
      </c>
      <c r="M79" s="10">
        <f t="shared" si="25"/>
        <v>560935.1734</v>
      </c>
      <c r="N79" s="15">
        <f t="shared" si="26"/>
        <v>935.1733999999706</v>
      </c>
      <c r="Q79" s="20">
        <v>112864220</v>
      </c>
      <c r="R79" s="26">
        <v>4.97</v>
      </c>
      <c r="S79" s="18">
        <f t="shared" si="27"/>
        <v>0.16946094033402176</v>
      </c>
      <c r="T79" s="9"/>
    </row>
    <row r="80" spans="1:20" ht="12.75">
      <c r="A80" s="8" t="s">
        <v>134</v>
      </c>
      <c r="B80" t="s">
        <v>135</v>
      </c>
      <c r="C80" s="10">
        <v>930948.44</v>
      </c>
      <c r="D80" s="10">
        <f t="shared" si="19"/>
        <v>200000</v>
      </c>
      <c r="E80" s="10">
        <v>25108.4</v>
      </c>
      <c r="F80" s="10">
        <f t="shared" si="20"/>
        <v>225108.4</v>
      </c>
      <c r="G80" s="10">
        <v>19817.92</v>
      </c>
      <c r="H80" s="10">
        <v>0</v>
      </c>
      <c r="I80" s="10">
        <f t="shared" si="21"/>
        <v>19817.92</v>
      </c>
      <c r="J80" s="12">
        <f t="shared" si="22"/>
        <v>0.06800622059384502</v>
      </c>
      <c r="K80" s="13">
        <f t="shared" si="23"/>
        <v>0.021287881421231017</v>
      </c>
      <c r="L80" s="14">
        <f t="shared" si="24"/>
        <v>-205290.47999999998</v>
      </c>
      <c r="M80" s="10">
        <f t="shared" si="25"/>
        <v>19817.0784</v>
      </c>
      <c r="N80" s="15">
        <f t="shared" si="26"/>
        <v>-0.8415999999997439</v>
      </c>
      <c r="Q80" s="20">
        <v>55047440</v>
      </c>
      <c r="R80" s="26">
        <v>0.36</v>
      </c>
      <c r="S80" s="18">
        <f t="shared" si="27"/>
        <v>0.021286977396943702</v>
      </c>
      <c r="T80" s="9"/>
    </row>
    <row r="81" spans="1:20" ht="12.75">
      <c r="A81" s="8" t="s">
        <v>136</v>
      </c>
      <c r="B81" s="9" t="s">
        <v>137</v>
      </c>
      <c r="C81" s="10">
        <v>6220724.21</v>
      </c>
      <c r="D81" s="10">
        <f t="shared" si="19"/>
        <v>1244144.842</v>
      </c>
      <c r="E81" s="10">
        <v>2296.63</v>
      </c>
      <c r="F81" s="10">
        <f t="shared" si="20"/>
        <v>1246441.4719999998</v>
      </c>
      <c r="G81" s="10">
        <v>963184.24</v>
      </c>
      <c r="H81" s="10">
        <v>208797.92</v>
      </c>
      <c r="I81" s="10">
        <f t="shared" si="21"/>
        <v>1171982.16</v>
      </c>
      <c r="J81" s="12">
        <f t="shared" si="22"/>
        <v>1.114609045373125</v>
      </c>
      <c r="K81" s="13">
        <f t="shared" si="23"/>
        <v>0.18839963329607243</v>
      </c>
      <c r="L81" s="14">
        <f t="shared" si="24"/>
        <v>-74459.31199999992</v>
      </c>
      <c r="M81" s="10">
        <f t="shared" si="25"/>
        <v>963371.3796</v>
      </c>
      <c r="N81" s="15">
        <f t="shared" si="26"/>
        <v>187.13959999999497</v>
      </c>
      <c r="Q81" s="20">
        <v>764580460</v>
      </c>
      <c r="R81" s="26">
        <v>1.26</v>
      </c>
      <c r="S81" s="18">
        <f t="shared" si="27"/>
        <v>0.15486482716133787</v>
      </c>
      <c r="T81" s="9"/>
    </row>
    <row r="82" spans="1:20" ht="12.75">
      <c r="A82" s="8" t="s">
        <v>136</v>
      </c>
      <c r="B82" s="9" t="s">
        <v>138</v>
      </c>
      <c r="C82" s="10">
        <v>2620604.48</v>
      </c>
      <c r="D82" s="10">
        <f t="shared" si="19"/>
        <v>524120.896</v>
      </c>
      <c r="E82" s="10">
        <v>6362.14</v>
      </c>
      <c r="F82" s="10">
        <f t="shared" si="20"/>
        <v>530483.036</v>
      </c>
      <c r="G82" s="10">
        <v>350000</v>
      </c>
      <c r="H82" s="10">
        <v>27640.83</v>
      </c>
      <c r="I82" s="10">
        <f t="shared" si="21"/>
        <v>377640.83</v>
      </c>
      <c r="K82" s="13">
        <f t="shared" si="23"/>
        <v>0.14410447394182888</v>
      </c>
      <c r="L82" s="14">
        <f t="shared" si="24"/>
        <v>-152842.20599999995</v>
      </c>
      <c r="M82" s="10">
        <f t="shared" si="25"/>
        <v>350049.509712</v>
      </c>
      <c r="N82" s="15">
        <f t="shared" si="26"/>
        <v>49.50971200002823</v>
      </c>
      <c r="Q82" s="20">
        <v>142528302</v>
      </c>
      <c r="R82" s="26">
        <v>2.456</v>
      </c>
      <c r="S82" s="18">
        <f t="shared" si="27"/>
        <v>0.133575864798949</v>
      </c>
      <c r="T82" s="9"/>
    </row>
    <row r="83" spans="1:20" ht="12.75">
      <c r="A83" s="8" t="s">
        <v>139</v>
      </c>
      <c r="B83" t="s">
        <v>140</v>
      </c>
      <c r="C83" s="10">
        <v>1419412.38</v>
      </c>
      <c r="D83" s="10">
        <f t="shared" si="19"/>
        <v>283882.47599999997</v>
      </c>
      <c r="E83" s="10">
        <v>3088.39</v>
      </c>
      <c r="F83" s="10">
        <f t="shared" si="20"/>
        <v>286970.866</v>
      </c>
      <c r="G83" s="10">
        <v>74228.81</v>
      </c>
      <c r="H83" s="10">
        <v>0</v>
      </c>
      <c r="I83" s="10">
        <f t="shared" si="21"/>
        <v>74228.81</v>
      </c>
      <c r="J83" s="12">
        <f>(D83+E83-H83)/C81</f>
        <v>0.0461314239809387</v>
      </c>
      <c r="K83" s="13">
        <f t="shared" si="23"/>
        <v>0.05229545060048018</v>
      </c>
      <c r="L83" s="14">
        <f t="shared" si="24"/>
        <v>-212742.05599999998</v>
      </c>
      <c r="M83" s="10">
        <f t="shared" si="25"/>
        <v>74222.55772000001</v>
      </c>
      <c r="N83" s="15">
        <f t="shared" si="26"/>
        <v>-6.252279999986058</v>
      </c>
      <c r="Q83" s="16">
        <v>14516440</v>
      </c>
      <c r="R83" s="26">
        <v>5.113</v>
      </c>
      <c r="S83" s="18">
        <f t="shared" si="27"/>
        <v>0.05229104576359973</v>
      </c>
      <c r="T83" s="9"/>
    </row>
    <row r="84" spans="1:20" ht="12.75">
      <c r="A84" s="8" t="s">
        <v>141</v>
      </c>
      <c r="B84" s="9" t="s">
        <v>142</v>
      </c>
      <c r="C84" s="10">
        <v>19884456.61</v>
      </c>
      <c r="D84" s="10">
        <f t="shared" si="19"/>
        <v>3976891.322</v>
      </c>
      <c r="E84" s="10">
        <v>650000</v>
      </c>
      <c r="F84" s="10">
        <f t="shared" si="20"/>
        <v>4626891.322000001</v>
      </c>
      <c r="G84" s="10">
        <v>4004718.01</v>
      </c>
      <c r="H84" s="10">
        <v>610261.82</v>
      </c>
      <c r="I84" s="10">
        <f t="shared" si="21"/>
        <v>4614979.83</v>
      </c>
      <c r="J84" s="12">
        <f aca="true" t="shared" si="28" ref="J84:J89">(D84+E84-H84)/C83</f>
        <v>2.829783337524505</v>
      </c>
      <c r="K84" s="13">
        <f t="shared" si="23"/>
        <v>0.23208981369292747</v>
      </c>
      <c r="L84" s="14">
        <f t="shared" si="24"/>
        <v>-11911.492000000551</v>
      </c>
      <c r="M84" s="10">
        <f t="shared" si="25"/>
        <v>3916932.1493500005</v>
      </c>
      <c r="N84" s="15">
        <f t="shared" si="26"/>
        <v>-87785.86064999923</v>
      </c>
      <c r="Q84" s="20">
        <v>1557428290</v>
      </c>
      <c r="R84" s="26">
        <v>2.515</v>
      </c>
      <c r="S84" s="18">
        <f t="shared" si="27"/>
        <v>0.1969846210119795</v>
      </c>
      <c r="T84" s="9"/>
    </row>
    <row r="85" spans="1:20" ht="12.75">
      <c r="A85" s="8" t="s">
        <v>143</v>
      </c>
      <c r="B85" s="9" t="s">
        <v>144</v>
      </c>
      <c r="C85" s="10">
        <v>3757624.9</v>
      </c>
      <c r="D85" s="10">
        <f t="shared" si="19"/>
        <v>751524.98</v>
      </c>
      <c r="E85" s="10">
        <v>235967.64</v>
      </c>
      <c r="F85" s="10">
        <f t="shared" si="20"/>
        <v>987492.62</v>
      </c>
      <c r="G85" s="10">
        <v>584000</v>
      </c>
      <c r="H85" s="10">
        <v>112342.03</v>
      </c>
      <c r="I85" s="10">
        <f t="shared" si="21"/>
        <v>696342.03</v>
      </c>
      <c r="J85" s="12">
        <f t="shared" si="28"/>
        <v>0.04401179308867219</v>
      </c>
      <c r="K85" s="13">
        <f t="shared" si="23"/>
        <v>0.18531440698085647</v>
      </c>
      <c r="L85" s="14">
        <f t="shared" si="24"/>
        <v>-291150.58999999997</v>
      </c>
      <c r="M85" s="10">
        <f t="shared" si="25"/>
        <v>583930.705995</v>
      </c>
      <c r="N85" s="15">
        <f t="shared" si="26"/>
        <v>-69.29400500003248</v>
      </c>
      <c r="Q85" s="20">
        <v>188061419</v>
      </c>
      <c r="R85" s="26">
        <v>3.105</v>
      </c>
      <c r="S85" s="18">
        <f t="shared" si="27"/>
        <v>0.15539888135055738</v>
      </c>
      <c r="T85" s="9"/>
    </row>
    <row r="86" spans="1:20" ht="12.75">
      <c r="A86" s="8" t="s">
        <v>143</v>
      </c>
      <c r="B86" s="9" t="s">
        <v>145</v>
      </c>
      <c r="C86" s="10">
        <v>18380194.06</v>
      </c>
      <c r="D86" s="10">
        <f t="shared" si="19"/>
        <v>3676038.812</v>
      </c>
      <c r="E86" s="10">
        <v>1157745.67</v>
      </c>
      <c r="F86" s="10">
        <f t="shared" si="20"/>
        <v>4833784.482</v>
      </c>
      <c r="G86" s="10">
        <v>1100000</v>
      </c>
      <c r="H86" s="10">
        <v>368713.35</v>
      </c>
      <c r="I86" s="10">
        <f t="shared" si="21"/>
        <v>1468713.35</v>
      </c>
      <c r="J86" s="12">
        <f t="shared" si="28"/>
        <v>1.1882695188654941</v>
      </c>
      <c r="K86" s="13">
        <f t="shared" si="23"/>
        <v>0.07990739081456685</v>
      </c>
      <c r="L86" s="14">
        <f t="shared" si="24"/>
        <v>-3365071.1319999998</v>
      </c>
      <c r="M86" s="10">
        <f t="shared" si="25"/>
        <v>1100014.43526</v>
      </c>
      <c r="N86" s="15">
        <f t="shared" si="26"/>
        <v>14.435259999940172</v>
      </c>
      <c r="Q86" s="20">
        <v>258219351</v>
      </c>
      <c r="R86" s="26">
        <v>4.26</v>
      </c>
      <c r="S86" s="18">
        <f t="shared" si="27"/>
        <v>0.05984781399310209</v>
      </c>
      <c r="T86" s="9"/>
    </row>
    <row r="87" spans="1:20" ht="12.75">
      <c r="A87" s="8" t="s">
        <v>146</v>
      </c>
      <c r="B87" t="s">
        <v>147</v>
      </c>
      <c r="C87" s="10">
        <v>1223934.76</v>
      </c>
      <c r="D87" s="10">
        <f t="shared" si="19"/>
        <v>244786.95200000002</v>
      </c>
      <c r="E87" s="10">
        <v>0</v>
      </c>
      <c r="F87" s="10">
        <f t="shared" si="20"/>
        <v>244786.95200000002</v>
      </c>
      <c r="G87" s="10">
        <v>7823.44</v>
      </c>
      <c r="H87" s="10">
        <v>0</v>
      </c>
      <c r="I87" s="10">
        <f t="shared" si="21"/>
        <v>7823.44</v>
      </c>
      <c r="J87" s="12">
        <f t="shared" si="28"/>
        <v>0.013317974293466194</v>
      </c>
      <c r="K87" s="13">
        <f t="shared" si="23"/>
        <v>0.006392040046317501</v>
      </c>
      <c r="L87" s="14">
        <f t="shared" si="24"/>
        <v>-236963.51200000002</v>
      </c>
      <c r="M87" s="10">
        <f t="shared" si="25"/>
        <v>7822.115411999999</v>
      </c>
      <c r="N87" s="15">
        <f t="shared" si="26"/>
        <v>-1.3245880000004036</v>
      </c>
      <c r="Q87" s="20">
        <v>38343703</v>
      </c>
      <c r="R87" s="26">
        <v>0.204</v>
      </c>
      <c r="S87" s="18">
        <f t="shared" si="27"/>
        <v>0.006390957808894977</v>
      </c>
      <c r="T87" s="9"/>
    </row>
    <row r="88" spans="1:20" ht="12.75">
      <c r="A88" s="8" t="s">
        <v>146</v>
      </c>
      <c r="B88" t="s">
        <v>148</v>
      </c>
      <c r="C88" s="10">
        <v>1271241.42</v>
      </c>
      <c r="D88" s="10">
        <f t="shared" si="19"/>
        <v>254248.28399999999</v>
      </c>
      <c r="E88" s="10">
        <v>0</v>
      </c>
      <c r="F88" s="10">
        <f t="shared" si="20"/>
        <v>254248.28399999999</v>
      </c>
      <c r="G88" s="10">
        <v>156952.78</v>
      </c>
      <c r="H88" s="10">
        <v>11244.63</v>
      </c>
      <c r="I88" s="10">
        <f t="shared" si="21"/>
        <v>168197.41</v>
      </c>
      <c r="J88" s="12">
        <f t="shared" si="28"/>
        <v>0.1985429795293991</v>
      </c>
      <c r="K88" s="13">
        <f t="shared" si="23"/>
        <v>0.13230957342469224</v>
      </c>
      <c r="L88" s="14">
        <f t="shared" si="24"/>
        <v>-86050.87399999998</v>
      </c>
      <c r="M88" s="10">
        <f t="shared" si="25"/>
        <v>156951.22790400003</v>
      </c>
      <c r="N88" s="15">
        <f t="shared" si="26"/>
        <v>-1.5520959999703337</v>
      </c>
      <c r="Q88" s="20">
        <v>19579744</v>
      </c>
      <c r="R88" s="26">
        <v>8.016</v>
      </c>
      <c r="S88" s="18">
        <f t="shared" si="27"/>
        <v>0.1234629594620981</v>
      </c>
      <c r="T88" s="9"/>
    </row>
    <row r="89" spans="1:20" ht="12.75">
      <c r="A89" s="8" t="s">
        <v>149</v>
      </c>
      <c r="B89" s="9" t="s">
        <v>150</v>
      </c>
      <c r="C89" s="10">
        <v>12211279.07</v>
      </c>
      <c r="D89" s="10">
        <f t="shared" si="19"/>
        <v>2442255.8140000002</v>
      </c>
      <c r="E89" s="10">
        <v>464593.64</v>
      </c>
      <c r="F89" s="10">
        <f t="shared" si="20"/>
        <v>2906849.4540000004</v>
      </c>
      <c r="G89" s="10">
        <v>2073000</v>
      </c>
      <c r="H89" s="10">
        <v>210719.5</v>
      </c>
      <c r="I89" s="10">
        <f t="shared" si="21"/>
        <v>2283719.5</v>
      </c>
      <c r="J89" s="12">
        <f t="shared" si="28"/>
        <v>2.1208638356040983</v>
      </c>
      <c r="K89" s="13">
        <f t="shared" si="23"/>
        <v>0.18701722292225034</v>
      </c>
      <c r="L89" s="14">
        <f t="shared" si="24"/>
        <v>-623129.9540000004</v>
      </c>
      <c r="M89" s="10">
        <f t="shared" si="25"/>
        <v>2072971.16824</v>
      </c>
      <c r="N89" s="15">
        <f t="shared" si="26"/>
        <v>-28.831759999971837</v>
      </c>
      <c r="Q89" s="20">
        <v>691912940</v>
      </c>
      <c r="R89" s="26">
        <v>2.996</v>
      </c>
      <c r="S89" s="18">
        <f t="shared" si="27"/>
        <v>0.16975872522091168</v>
      </c>
      <c r="T89" s="9"/>
    </row>
    <row r="90" spans="1:20" ht="12.75">
      <c r="A90" s="8" t="s">
        <v>149</v>
      </c>
      <c r="B90" s="9" t="s">
        <v>151</v>
      </c>
      <c r="C90" s="10">
        <v>10779435.11</v>
      </c>
      <c r="D90" s="10">
        <f t="shared" si="19"/>
        <v>2155887.022</v>
      </c>
      <c r="E90" s="10">
        <v>402051.6</v>
      </c>
      <c r="F90" s="10">
        <f t="shared" si="20"/>
        <v>2557938.622</v>
      </c>
      <c r="G90" s="10">
        <v>1200000</v>
      </c>
      <c r="H90" s="10">
        <v>95123.69</v>
      </c>
      <c r="I90" s="10">
        <f t="shared" si="21"/>
        <v>1295123.69</v>
      </c>
      <c r="K90" s="13">
        <f t="shared" si="23"/>
        <v>0.1201476400928026</v>
      </c>
      <c r="L90" s="14">
        <f t="shared" si="24"/>
        <v>-1262814.932</v>
      </c>
      <c r="M90" s="10">
        <f t="shared" si="25"/>
        <v>1199926.92846</v>
      </c>
      <c r="N90" s="15">
        <f t="shared" si="26"/>
        <v>-73.07153999991715</v>
      </c>
      <c r="Q90" s="20">
        <v>185002610</v>
      </c>
      <c r="R90" s="26">
        <v>6.486</v>
      </c>
      <c r="S90" s="18">
        <f t="shared" si="27"/>
        <v>0.11131630889886215</v>
      </c>
      <c r="T90" s="9"/>
    </row>
    <row r="91" spans="1:20" ht="12.75">
      <c r="A91" s="8" t="s">
        <v>149</v>
      </c>
      <c r="B91" t="s">
        <v>152</v>
      </c>
      <c r="C91" s="10">
        <v>13142609.38</v>
      </c>
      <c r="D91" s="10">
        <f t="shared" si="19"/>
        <v>2628521.876</v>
      </c>
      <c r="E91" s="10">
        <v>263308.68</v>
      </c>
      <c r="F91" s="10">
        <f t="shared" si="20"/>
        <v>2891830.5560000003</v>
      </c>
      <c r="G91" s="10">
        <v>1246526.37</v>
      </c>
      <c r="H91" s="10">
        <v>610568.96</v>
      </c>
      <c r="I91" s="10">
        <f t="shared" si="21"/>
        <v>1857095.33</v>
      </c>
      <c r="J91" s="12">
        <f>(D91+E91-H91)/C89</f>
        <v>0.18681594146877525</v>
      </c>
      <c r="K91" s="13">
        <f t="shared" si="23"/>
        <v>0.14130339541446524</v>
      </c>
      <c r="L91" s="14">
        <f t="shared" si="24"/>
        <v>-1034735.2260000003</v>
      </c>
      <c r="M91" s="10">
        <f t="shared" si="25"/>
        <v>1246585.0286700001</v>
      </c>
      <c r="N91" s="15">
        <f t="shared" si="26"/>
        <v>58.65867000003345</v>
      </c>
      <c r="Q91" s="20">
        <v>312662410</v>
      </c>
      <c r="R91" s="26">
        <v>3.987</v>
      </c>
      <c r="S91" s="18">
        <f t="shared" si="27"/>
        <v>0.09485064895613599</v>
      </c>
      <c r="T91" s="9"/>
    </row>
    <row r="92" spans="1:20" ht="13.5" customHeight="1">
      <c r="A92" s="8" t="s">
        <v>149</v>
      </c>
      <c r="B92" s="9" t="s">
        <v>153</v>
      </c>
      <c r="C92" s="10">
        <v>22770829.77</v>
      </c>
      <c r="D92" s="10">
        <f t="shared" si="19"/>
        <v>4554165.954</v>
      </c>
      <c r="E92" s="10">
        <v>679899.57</v>
      </c>
      <c r="F92" s="10">
        <f t="shared" si="20"/>
        <v>5234065.524</v>
      </c>
      <c r="G92" s="10">
        <v>2595350</v>
      </c>
      <c r="H92" s="10">
        <v>536578.84</v>
      </c>
      <c r="I92" s="10">
        <f t="shared" si="21"/>
        <v>3131928.84</v>
      </c>
      <c r="J92" s="12">
        <f>(D92+E92-H92)/C91</f>
        <v>0.35742420307709094</v>
      </c>
      <c r="K92" s="13">
        <f t="shared" si="23"/>
        <v>0.1375412697576018</v>
      </c>
      <c r="L92" s="14">
        <f t="shared" si="24"/>
        <v>-2102136.6840000004</v>
      </c>
      <c r="M92" s="10">
        <f t="shared" si="25"/>
        <v>1261996.5043199998</v>
      </c>
      <c r="N92" s="15">
        <f t="shared" si="26"/>
        <v>-1333353.4956800002</v>
      </c>
      <c r="Q92" s="20">
        <v>416225760</v>
      </c>
      <c r="R92" s="26">
        <v>3.032</v>
      </c>
      <c r="S92" s="18">
        <f t="shared" si="27"/>
        <v>0.055421630088449775</v>
      </c>
      <c r="T92" s="9"/>
    </row>
    <row r="93" spans="1:20" ht="13.5" customHeight="1">
      <c r="A93" s="8" t="s">
        <v>149</v>
      </c>
      <c r="B93" t="s">
        <v>154</v>
      </c>
      <c r="C93" s="10">
        <v>16995557.26</v>
      </c>
      <c r="D93" s="10">
        <f t="shared" si="19"/>
        <v>3399111.4520000005</v>
      </c>
      <c r="E93" s="10">
        <v>418806.28</v>
      </c>
      <c r="F93" s="10">
        <f t="shared" si="20"/>
        <v>3817917.732000001</v>
      </c>
      <c r="G93" s="10">
        <v>500000</v>
      </c>
      <c r="H93" s="10">
        <v>339372.65</v>
      </c>
      <c r="I93" s="10">
        <f t="shared" si="21"/>
        <v>839372.65</v>
      </c>
      <c r="J93" s="12">
        <f>(D93+E93-H93)/C92</f>
        <v>0.15276321140404367</v>
      </c>
      <c r="K93" s="13">
        <f t="shared" si="23"/>
        <v>0.049387768647957825</v>
      </c>
      <c r="L93" s="14">
        <f t="shared" si="24"/>
        <v>-2978545.082000001</v>
      </c>
      <c r="M93" s="10">
        <f t="shared" si="25"/>
        <v>500026.45748000004</v>
      </c>
      <c r="N93" s="15">
        <f t="shared" si="26"/>
        <v>26.45748000004096</v>
      </c>
      <c r="Q93" s="20">
        <v>247048645</v>
      </c>
      <c r="R93" s="26">
        <v>2.024</v>
      </c>
      <c r="S93" s="18">
        <f t="shared" si="27"/>
        <v>0.02942100984572247</v>
      </c>
      <c r="T93" s="9"/>
    </row>
    <row r="94" spans="1:20" ht="13.5" customHeight="1">
      <c r="A94" s="8" t="s">
        <v>149</v>
      </c>
      <c r="B94" s="9" t="s">
        <v>155</v>
      </c>
      <c r="C94" s="10">
        <v>7575761.69</v>
      </c>
      <c r="D94" s="10">
        <f t="shared" si="19"/>
        <v>1515152.3380000002</v>
      </c>
      <c r="E94" s="10">
        <v>243119.79</v>
      </c>
      <c r="F94" s="10">
        <f t="shared" si="20"/>
        <v>1758272.1280000003</v>
      </c>
      <c r="G94" s="10">
        <v>1386287</v>
      </c>
      <c r="H94" s="10">
        <v>370806.24</v>
      </c>
      <c r="I94" s="10">
        <f t="shared" si="21"/>
        <v>1757093.24</v>
      </c>
      <c r="K94" s="13">
        <f t="shared" si="23"/>
        <v>0.23193618172009842</v>
      </c>
      <c r="L94" s="14">
        <f t="shared" si="24"/>
        <v>-1178.8880000002682</v>
      </c>
      <c r="M94" s="10">
        <f t="shared" si="25"/>
        <v>1386262.48722</v>
      </c>
      <c r="N94" s="15">
        <f t="shared" si="26"/>
        <v>-24.512779999990016</v>
      </c>
      <c r="Q94" s="20">
        <v>414924420</v>
      </c>
      <c r="R94" s="26">
        <v>3.341</v>
      </c>
      <c r="S94" s="18">
        <f t="shared" si="27"/>
        <v>0.182986548936705</v>
      </c>
      <c r="T94" s="9"/>
    </row>
    <row r="95" spans="1:20" ht="13.5" customHeight="1">
      <c r="A95" s="8" t="s">
        <v>149</v>
      </c>
      <c r="B95" s="9" t="s">
        <v>156</v>
      </c>
      <c r="C95" s="10">
        <v>15454614.780000001</v>
      </c>
      <c r="D95" s="10">
        <f t="shared" si="19"/>
        <v>3090922.9560000002</v>
      </c>
      <c r="E95" s="10">
        <v>520740.6899999995</v>
      </c>
      <c r="F95" s="10">
        <f t="shared" si="20"/>
        <v>3611663.6459999997</v>
      </c>
      <c r="G95" s="10">
        <v>2675000</v>
      </c>
      <c r="H95" s="10">
        <v>246125.14</v>
      </c>
      <c r="I95" s="10">
        <f t="shared" si="21"/>
        <v>2921125.14</v>
      </c>
      <c r="K95" s="13">
        <f t="shared" si="23"/>
        <v>0.18901313177862333</v>
      </c>
      <c r="L95" s="14">
        <f t="shared" si="24"/>
        <v>-690538.5059999996</v>
      </c>
      <c r="M95" s="10">
        <f t="shared" si="25"/>
        <v>2675151.46716</v>
      </c>
      <c r="N95" s="15">
        <f t="shared" si="26"/>
        <v>151.46716000000015</v>
      </c>
      <c r="Q95" s="20">
        <v>315689340</v>
      </c>
      <c r="R95" s="26">
        <v>8.474</v>
      </c>
      <c r="S95" s="18">
        <f t="shared" si="27"/>
        <v>0.17309725963677497</v>
      </c>
      <c r="T95" s="9"/>
    </row>
    <row r="96" spans="1:20" ht="13.5" customHeight="1">
      <c r="A96" s="8" t="s">
        <v>149</v>
      </c>
      <c r="B96" s="9" t="s">
        <v>157</v>
      </c>
      <c r="C96" s="10">
        <v>5988226.33</v>
      </c>
      <c r="D96" s="10">
        <f t="shared" si="19"/>
        <v>1197645.266</v>
      </c>
      <c r="E96" s="10">
        <v>223101.13</v>
      </c>
      <c r="F96" s="10">
        <f t="shared" si="20"/>
        <v>1420746.3960000002</v>
      </c>
      <c r="G96" s="10">
        <v>900000</v>
      </c>
      <c r="H96" s="10">
        <v>104200.23</v>
      </c>
      <c r="I96" s="10">
        <f t="shared" si="21"/>
        <v>1004200.23</v>
      </c>
      <c r="K96" s="13">
        <f t="shared" si="23"/>
        <v>0.1676957707775885</v>
      </c>
      <c r="L96" s="14">
        <f t="shared" si="24"/>
        <v>-416546.1660000002</v>
      </c>
      <c r="M96" s="10">
        <f t="shared" si="25"/>
        <v>810041.61875</v>
      </c>
      <c r="N96" s="15">
        <f t="shared" si="26"/>
        <v>-89958.38124999998</v>
      </c>
      <c r="Q96" s="20">
        <v>111868750</v>
      </c>
      <c r="R96" s="26">
        <v>7.241</v>
      </c>
      <c r="S96" s="18">
        <f t="shared" si="27"/>
        <v>0.13527237851579335</v>
      </c>
      <c r="T96" s="9"/>
    </row>
    <row r="97" spans="1:20" ht="12.75">
      <c r="A97" s="8" t="s">
        <v>149</v>
      </c>
      <c r="B97" s="9" t="s">
        <v>158</v>
      </c>
      <c r="C97" s="10">
        <v>1836135.41</v>
      </c>
      <c r="D97" s="10">
        <f t="shared" si="19"/>
        <v>367227.082</v>
      </c>
      <c r="E97" s="10">
        <v>0</v>
      </c>
      <c r="F97" s="10">
        <f t="shared" si="20"/>
        <v>367227.082</v>
      </c>
      <c r="G97" s="10">
        <v>75000</v>
      </c>
      <c r="H97" s="10">
        <v>7926.37</v>
      </c>
      <c r="I97" s="10">
        <f t="shared" si="21"/>
        <v>82926.37</v>
      </c>
      <c r="J97" s="12">
        <f>(D97+E97-H97)/C93</f>
        <v>0.021140860902845147</v>
      </c>
      <c r="K97" s="13">
        <f t="shared" si="23"/>
        <v>0.045163537257853985</v>
      </c>
      <c r="L97" s="14">
        <f t="shared" si="24"/>
        <v>-284300.712</v>
      </c>
      <c r="M97" s="10">
        <f t="shared" si="25"/>
        <v>75000.25065</v>
      </c>
      <c r="N97" s="15">
        <f t="shared" si="26"/>
        <v>0.2506500000017695</v>
      </c>
      <c r="Q97" s="20">
        <v>22624510</v>
      </c>
      <c r="R97" s="26">
        <v>3.315</v>
      </c>
      <c r="S97" s="18">
        <f t="shared" si="27"/>
        <v>0.040846797159693145</v>
      </c>
      <c r="T97" s="9"/>
    </row>
    <row r="98" spans="1:20" ht="12.75">
      <c r="A98" s="8" t="s">
        <v>159</v>
      </c>
      <c r="B98" s="9" t="s">
        <v>159</v>
      </c>
      <c r="C98" s="10">
        <v>5913468.51</v>
      </c>
      <c r="D98" s="10">
        <f t="shared" si="19"/>
        <v>1182693.702</v>
      </c>
      <c r="E98" s="10">
        <v>0</v>
      </c>
      <c r="F98" s="10">
        <f t="shared" si="20"/>
        <v>1182693.702</v>
      </c>
      <c r="G98" s="10">
        <v>1194000</v>
      </c>
      <c r="H98" s="10">
        <v>99665.7</v>
      </c>
      <c r="I98" s="10">
        <f t="shared" si="21"/>
        <v>1293665.7</v>
      </c>
      <c r="K98" s="13">
        <f t="shared" si="23"/>
        <v>0.21876597428604552</v>
      </c>
      <c r="L98" s="14">
        <f t="shared" si="24"/>
        <v>110971.9979999999</v>
      </c>
      <c r="M98" s="10">
        <f t="shared" si="25"/>
        <v>1194030.09968</v>
      </c>
      <c r="N98" s="15">
        <f t="shared" si="26"/>
        <v>30.0996799999848</v>
      </c>
      <c r="Q98" s="20">
        <v>136554220</v>
      </c>
      <c r="R98" s="26">
        <v>8.744</v>
      </c>
      <c r="S98" s="18">
        <f t="shared" si="27"/>
        <v>0.2019170471037141</v>
      </c>
      <c r="T98" s="9"/>
    </row>
    <row r="99" spans="1:20" ht="12.75">
      <c r="A99" s="8" t="s">
        <v>159</v>
      </c>
      <c r="B99" s="9" t="s">
        <v>160</v>
      </c>
      <c r="C99" s="10">
        <v>4517533.32</v>
      </c>
      <c r="D99" s="10">
        <f>IF((C99*0.2)&lt;200000,200000,(C99*0.2))</f>
        <v>903506.6640000001</v>
      </c>
      <c r="E99" s="10">
        <v>0</v>
      </c>
      <c r="F99" s="10">
        <f>D99+E99</f>
        <v>903506.6640000001</v>
      </c>
      <c r="G99" s="10">
        <v>400000</v>
      </c>
      <c r="H99" s="10">
        <v>130912.98</v>
      </c>
      <c r="I99" s="10">
        <f>G99+H99</f>
        <v>530912.98</v>
      </c>
      <c r="K99" s="13">
        <f t="shared" si="23"/>
        <v>0.1175227590795058</v>
      </c>
      <c r="L99" s="14">
        <f t="shared" si="24"/>
        <v>-372593.6840000001</v>
      </c>
      <c r="M99" s="10">
        <f t="shared" si="25"/>
        <v>399965.79525</v>
      </c>
      <c r="N99" s="15">
        <f>M99-G99</f>
        <v>-34.20474999997532</v>
      </c>
      <c r="Q99" s="20">
        <v>108834230</v>
      </c>
      <c r="R99" s="26">
        <v>3.675</v>
      </c>
      <c r="S99" s="18">
        <f t="shared" si="27"/>
        <v>0.08853632434303772</v>
      </c>
      <c r="T99" s="9"/>
    </row>
    <row r="100" spans="3:20" ht="12.75">
      <c r="C100" s="10"/>
      <c r="Q100" s="29"/>
      <c r="T100" s="9"/>
    </row>
    <row r="101" spans="2:20" ht="12.75">
      <c r="B101" t="s">
        <v>161</v>
      </c>
      <c r="C101" s="10">
        <f aca="true" t="shared" si="29" ref="C101:H101">SUM(C3:C100)</f>
        <v>4195151256.9900026</v>
      </c>
      <c r="D101" s="10">
        <f t="shared" si="29"/>
        <v>839197182.2300003</v>
      </c>
      <c r="E101" s="10">
        <f t="shared" si="29"/>
        <v>130152324.32999998</v>
      </c>
      <c r="F101" s="10">
        <f t="shared" si="29"/>
        <v>969349506.5600003</v>
      </c>
      <c r="G101" s="10">
        <f t="shared" si="29"/>
        <v>510923767.9865</v>
      </c>
      <c r="H101" s="10">
        <f t="shared" si="29"/>
        <v>99957370.46999997</v>
      </c>
      <c r="I101" s="10">
        <f>SUM(I3:I99)</f>
        <v>610881138.4564996</v>
      </c>
      <c r="M101" s="10">
        <f>SUM(M3:M100)</f>
        <v>502355231.4431851</v>
      </c>
      <c r="Q101" s="29"/>
      <c r="T101" s="9"/>
    </row>
    <row r="102" spans="17:20" ht="12.75">
      <c r="Q102" s="29"/>
      <c r="T102" s="9"/>
    </row>
    <row r="103" spans="17:20" ht="12.75">
      <c r="Q103" s="29"/>
      <c r="T103" s="9"/>
    </row>
    <row r="104" spans="17:20" ht="12.75">
      <c r="Q104" s="29"/>
      <c r="T104" s="9"/>
    </row>
    <row r="105" spans="2:20" ht="12.75">
      <c r="B105" s="31" t="s">
        <v>162</v>
      </c>
      <c r="Q105" s="29"/>
      <c r="T105" s="9"/>
    </row>
    <row r="106" spans="2:181" ht="12.75">
      <c r="B106" s="31" t="s">
        <v>163</v>
      </c>
      <c r="D106"/>
      <c r="E106"/>
      <c r="F106"/>
      <c r="H106"/>
      <c r="I106"/>
      <c r="K106"/>
      <c r="L106" s="5"/>
      <c r="M106"/>
      <c r="N106"/>
      <c r="Q106" s="29"/>
      <c r="T106" s="9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</row>
    <row r="107" spans="2:20" ht="12.75">
      <c r="B107" s="31" t="s">
        <v>164</v>
      </c>
      <c r="D107"/>
      <c r="E107"/>
      <c r="F107"/>
      <c r="H107"/>
      <c r="I107"/>
      <c r="K107"/>
      <c r="L107" s="5"/>
      <c r="M107"/>
      <c r="N107"/>
      <c r="Q107" s="29"/>
      <c r="T107" s="9"/>
    </row>
    <row r="108" spans="2:20" ht="12.75">
      <c r="B108" s="31" t="s">
        <v>165</v>
      </c>
      <c r="Q108" s="29"/>
      <c r="T108" s="9"/>
    </row>
    <row r="109" spans="2:20" ht="12.75">
      <c r="B109" s="31"/>
      <c r="C109" s="10"/>
      <c r="Q109" s="29"/>
      <c r="T109" s="9"/>
    </row>
    <row r="110" spans="2:20" ht="12.75">
      <c r="B110" s="32" t="s">
        <v>166</v>
      </c>
      <c r="O110" s="10"/>
      <c r="P110" s="10"/>
      <c r="Q110" s="29"/>
      <c r="T110" s="9"/>
    </row>
    <row r="111" spans="2:17" ht="12.75">
      <c r="B111" s="31"/>
      <c r="Q111" s="29"/>
    </row>
    <row r="112" spans="2:17" ht="12.75">
      <c r="B112" s="31"/>
      <c r="Q112" s="29"/>
    </row>
    <row r="113" ht="12.75">
      <c r="Q113" s="29"/>
    </row>
    <row r="114" ht="12.75">
      <c r="Q114" s="29"/>
    </row>
    <row r="115" ht="12.75">
      <c r="Q115" s="29"/>
    </row>
    <row r="116" spans="2:17" ht="12.75">
      <c r="B116" s="10"/>
      <c r="Q116" s="29"/>
    </row>
    <row r="117" spans="6:17" ht="12.75">
      <c r="F117" s="33"/>
      <c r="Q117" s="29"/>
    </row>
    <row r="118" ht="12.75">
      <c r="Q118" s="29"/>
    </row>
    <row r="119" ht="12.75">
      <c r="Q119" s="29"/>
    </row>
    <row r="120" ht="12.75">
      <c r="Q120" s="29"/>
    </row>
    <row r="121" ht="12.75">
      <c r="Q121" s="29"/>
    </row>
    <row r="122" ht="12.75">
      <c r="Q122" s="29"/>
    </row>
    <row r="123" ht="12.75">
      <c r="Q123" s="29"/>
    </row>
    <row r="124" ht="12.75">
      <c r="Q124" s="29"/>
    </row>
    <row r="125" ht="12.75">
      <c r="Q125" s="29"/>
    </row>
    <row r="126" ht="12.75">
      <c r="Q126" s="29"/>
    </row>
    <row r="127" ht="12.75">
      <c r="Q127" s="29"/>
    </row>
    <row r="128" ht="12.75">
      <c r="Q128" s="29"/>
    </row>
    <row r="129" ht="12.75">
      <c r="Q129" s="29"/>
    </row>
    <row r="130" ht="12.75">
      <c r="Q130" s="29"/>
    </row>
    <row r="131" ht="12.75">
      <c r="Q131" s="29"/>
    </row>
    <row r="132" ht="12.75">
      <c r="Q132" s="29"/>
    </row>
    <row r="133" ht="12.75">
      <c r="Q133" s="29"/>
    </row>
    <row r="134" ht="12.75">
      <c r="Q134" s="29"/>
    </row>
    <row r="135" ht="12.75">
      <c r="Q135" s="29"/>
    </row>
    <row r="136" ht="12.75">
      <c r="Q136" s="29"/>
    </row>
    <row r="137" ht="12.75">
      <c r="Q137" s="29"/>
    </row>
    <row r="138" ht="12.75">
      <c r="Q138" s="29"/>
    </row>
    <row r="139" ht="12.75">
      <c r="Q139" s="29"/>
    </row>
    <row r="140" ht="12.75">
      <c r="Q140" s="29"/>
    </row>
    <row r="141" ht="12.75">
      <c r="Q141" s="29"/>
    </row>
    <row r="142" ht="12.75">
      <c r="Q142" s="29"/>
    </row>
    <row r="143" ht="12.75">
      <c r="Q143" s="29"/>
    </row>
    <row r="144" ht="12.75">
      <c r="Q144" s="29"/>
    </row>
    <row r="145" ht="12.75">
      <c r="Q145" s="29"/>
    </row>
    <row r="146" ht="12.75">
      <c r="Q146" s="29"/>
    </row>
    <row r="147" ht="12.75">
      <c r="Q147" s="29"/>
    </row>
    <row r="148" ht="12.75">
      <c r="Q148" s="29"/>
    </row>
    <row r="149" ht="12.75">
      <c r="Q149" s="29"/>
    </row>
    <row r="150" ht="12.75">
      <c r="Q150" s="29"/>
    </row>
    <row r="151" ht="12.75">
      <c r="Q151" s="29"/>
    </row>
    <row r="152" ht="12.75">
      <c r="Q152" s="29"/>
    </row>
    <row r="153" ht="12.75">
      <c r="Q153" s="29"/>
    </row>
    <row r="154" ht="12.75">
      <c r="Q154" s="29"/>
    </row>
    <row r="155" ht="12.75">
      <c r="Q155" s="29"/>
    </row>
    <row r="156" ht="12.75">
      <c r="Q156" s="29"/>
    </row>
    <row r="157" ht="12.75">
      <c r="Q157" s="29"/>
    </row>
    <row r="158" ht="12.75">
      <c r="Q158" s="29"/>
    </row>
    <row r="159" ht="12.75">
      <c r="Q159" s="29"/>
    </row>
    <row r="160" ht="12.75">
      <c r="Q160" s="29"/>
    </row>
    <row r="161" ht="12.75">
      <c r="Q161" s="29"/>
    </row>
    <row r="162" ht="12.75">
      <c r="Q162" s="29"/>
    </row>
    <row r="163" ht="12.75">
      <c r="Q163" s="29"/>
    </row>
    <row r="164" ht="12.75">
      <c r="Q164" s="29"/>
    </row>
    <row r="165" ht="12.75">
      <c r="Q165" s="29"/>
    </row>
    <row r="166" ht="12.75">
      <c r="Q166" s="29"/>
    </row>
    <row r="167" ht="12.75">
      <c r="Q167" s="29"/>
    </row>
    <row r="168" ht="12.75">
      <c r="Q168" s="29"/>
    </row>
    <row r="169" ht="12.75">
      <c r="Q169" s="29"/>
    </row>
    <row r="170" ht="12.75">
      <c r="Q170" s="29"/>
    </row>
    <row r="171" ht="12.75">
      <c r="Q171" s="29"/>
    </row>
    <row r="172" ht="12.75">
      <c r="Q172" s="29"/>
    </row>
    <row r="173" ht="12.75">
      <c r="Q173" s="29"/>
    </row>
    <row r="174" ht="12.75">
      <c r="Q174" s="29"/>
    </row>
    <row r="175" ht="12.75">
      <c r="Q175" s="29"/>
    </row>
    <row r="176" ht="12.75">
      <c r="Q176" s="29"/>
    </row>
    <row r="177" ht="12.75">
      <c r="Q177" s="29"/>
    </row>
    <row r="178" ht="12.75">
      <c r="Q178" s="29"/>
    </row>
    <row r="179" ht="12.75">
      <c r="Q179" s="29"/>
    </row>
    <row r="180" ht="12.75">
      <c r="Q180" s="29"/>
    </row>
    <row r="181" ht="12.75">
      <c r="Q181" s="29"/>
    </row>
    <row r="182" ht="12.75">
      <c r="Q182" s="29"/>
    </row>
    <row r="183" ht="12.75">
      <c r="Q183" s="29"/>
    </row>
    <row r="184" ht="12.75">
      <c r="Q184" s="29"/>
    </row>
    <row r="185" ht="12.75">
      <c r="Q185" s="29"/>
    </row>
    <row r="186" ht="12.75">
      <c r="Q186" s="29"/>
    </row>
    <row r="187" ht="12.75">
      <c r="Q187" s="29"/>
    </row>
    <row r="188" ht="12.75">
      <c r="Q188" s="29"/>
    </row>
    <row r="189" ht="12.75">
      <c r="Q189" s="29"/>
    </row>
    <row r="190" ht="12.75">
      <c r="Q190" s="29"/>
    </row>
    <row r="191" ht="12.75">
      <c r="Q191" s="29"/>
    </row>
    <row r="192" ht="12.75">
      <c r="Q192" s="29"/>
    </row>
    <row r="193" ht="12.75">
      <c r="Q193" s="29"/>
    </row>
    <row r="194" ht="12.75">
      <c r="Q194" s="29"/>
    </row>
    <row r="195" ht="12.75">
      <c r="Q195" s="29"/>
    </row>
    <row r="196" ht="12.75">
      <c r="Q196" s="29"/>
    </row>
    <row r="197" ht="12.75">
      <c r="Q197" s="29"/>
    </row>
    <row r="198" ht="12.75">
      <c r="Q198" s="29"/>
    </row>
    <row r="199" ht="12.75">
      <c r="Q199" s="29"/>
    </row>
    <row r="200" ht="12.75">
      <c r="Q200" s="29"/>
    </row>
    <row r="201" ht="12.75">
      <c r="Q201" s="29"/>
    </row>
    <row r="202" ht="12.75">
      <c r="Q202" s="29"/>
    </row>
    <row r="203" ht="12.75">
      <c r="Q203" s="29"/>
    </row>
    <row r="204" ht="12.75">
      <c r="Q204" s="29"/>
    </row>
    <row r="205" ht="12.75">
      <c r="Q205" s="29"/>
    </row>
    <row r="206" ht="12.75">
      <c r="Q206" s="29"/>
    </row>
    <row r="207" ht="12.75">
      <c r="Q207" s="29"/>
    </row>
    <row r="208" ht="12.75">
      <c r="Q208" s="29"/>
    </row>
    <row r="209" ht="12.75">
      <c r="Q209" s="29"/>
    </row>
    <row r="210" ht="12.75">
      <c r="Q210" s="29"/>
    </row>
    <row r="211" ht="12.75">
      <c r="Q211" s="29"/>
    </row>
    <row r="212" ht="12.75">
      <c r="Q212" s="29"/>
    </row>
    <row r="213" ht="12.75">
      <c r="Q213" s="29"/>
    </row>
    <row r="214" ht="12.75">
      <c r="Q214" s="29"/>
    </row>
    <row r="215" ht="12.75">
      <c r="Q215" s="29"/>
    </row>
    <row r="216" ht="12.75">
      <c r="Q216" s="29"/>
    </row>
  </sheetData>
  <printOptions gridLines="1"/>
  <pageMargins left="0.5" right="0.5" top="1" bottom="1" header="0.5" footer="0.5"/>
  <pageSetup fitToHeight="0" fitToWidth="1" horizontalDpi="300" verticalDpi="300" orientation="landscape" scale="59" r:id="rId2"/>
  <headerFooter alignWithMargins="0">
    <oddHeader>&amp;CFY 2007-08
 Override Reconciliation</oddHeader>
    <oddFooter>&amp;LCDE, Public School Finance&amp;CPage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Mary Lynn Christel</cp:lastModifiedBy>
  <dcterms:created xsi:type="dcterms:W3CDTF">2008-03-03T18:29:36Z</dcterms:created>
  <dcterms:modified xsi:type="dcterms:W3CDTF">2008-03-03T18:38:10Z</dcterms:modified>
  <cp:category/>
  <cp:version/>
  <cp:contentType/>
  <cp:contentStatus/>
</cp:coreProperties>
</file>