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ILLS\FY2025-26\"/>
    </mc:Choice>
  </mc:AlternateContent>
  <xr:revisionPtr revIDLastSave="0" documentId="13_ncr:1_{66AE2C9C-ABF8-4D4B-BA97-6D55B72EC069}" xr6:coauthVersionLast="47" xr6:coauthVersionMax="47" xr10:uidLastSave="{00000000-0000-0000-0000-000000000000}"/>
  <bookViews>
    <workbookView xWindow="-110" yWindow="-110" windowWidth="19420" windowHeight="10300" xr2:uid="{18240956-2C30-425B-A6C8-46BE45D5DC3A}"/>
  </bookViews>
  <sheets>
    <sheet name="Mill Levies " sheetId="10" r:id="rId1"/>
    <sheet name="ByDistrict" sheetId="11" r:id="rId2"/>
    <sheet name="Valuations ByCounty" sheetId="4" r:id="rId3"/>
  </sheets>
  <definedNames>
    <definedName name="_xlnm._FilterDatabase" localSheetId="2" hidden="1">'Valuations ByCounty'!$A$1:$H$261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0" l="1"/>
  <c r="AF617" i="10"/>
  <c r="AE617" i="10"/>
  <c r="AD617" i="10"/>
  <c r="AC617" i="10"/>
  <c r="AB617" i="10"/>
  <c r="AA617" i="10"/>
  <c r="Z617" i="10"/>
  <c r="Y617" i="10"/>
  <c r="X617" i="10"/>
  <c r="W617" i="10"/>
  <c r="V617" i="10"/>
  <c r="U617" i="10"/>
  <c r="T617" i="10"/>
  <c r="S617" i="10"/>
  <c r="R617" i="10"/>
  <c r="Q617" i="10"/>
  <c r="P617" i="10"/>
  <c r="O617" i="10"/>
  <c r="N617" i="10"/>
  <c r="M617" i="10"/>
  <c r="L617" i="10"/>
  <c r="K617" i="10"/>
  <c r="J617" i="10"/>
  <c r="I617" i="10"/>
  <c r="H617" i="10"/>
  <c r="G617" i="10"/>
  <c r="AF613" i="10"/>
  <c r="AE613" i="10"/>
  <c r="AD613" i="10"/>
  <c r="AC613" i="10"/>
  <c r="AB613" i="10"/>
  <c r="AA613" i="10"/>
  <c r="Z613" i="10"/>
  <c r="Y613" i="10"/>
  <c r="X613" i="10"/>
  <c r="W613" i="10"/>
  <c r="V613" i="10"/>
  <c r="U613" i="10"/>
  <c r="T613" i="10"/>
  <c r="S613" i="10"/>
  <c r="R613" i="10"/>
  <c r="Q613" i="10"/>
  <c r="P613" i="10"/>
  <c r="O613" i="10"/>
  <c r="N613" i="10"/>
  <c r="M613" i="10"/>
  <c r="L613" i="10"/>
  <c r="K613" i="10"/>
  <c r="J613" i="10"/>
  <c r="I613" i="10"/>
  <c r="H613" i="10"/>
  <c r="G613" i="10"/>
  <c r="AF609" i="10"/>
  <c r="AE609" i="10"/>
  <c r="AD609" i="10"/>
  <c r="AC609" i="10"/>
  <c r="AB609" i="10"/>
  <c r="AA609" i="10"/>
  <c r="Z609" i="10"/>
  <c r="Y609" i="10"/>
  <c r="X609" i="10"/>
  <c r="W609" i="10"/>
  <c r="V609" i="10"/>
  <c r="U609" i="10"/>
  <c r="T609" i="10"/>
  <c r="S609" i="10"/>
  <c r="R609" i="10"/>
  <c r="Q609" i="10"/>
  <c r="P609" i="10"/>
  <c r="O609" i="10"/>
  <c r="N609" i="10"/>
  <c r="M609" i="10"/>
  <c r="L609" i="10"/>
  <c r="K609" i="10"/>
  <c r="J609" i="10"/>
  <c r="I609" i="10"/>
  <c r="H609" i="10"/>
  <c r="G609" i="10"/>
  <c r="AF606" i="10"/>
  <c r="AE606" i="10"/>
  <c r="AD606" i="10"/>
  <c r="AC606" i="10"/>
  <c r="AB606" i="10"/>
  <c r="AA606" i="10"/>
  <c r="Z606" i="10"/>
  <c r="Y606" i="10"/>
  <c r="X606" i="10"/>
  <c r="W606" i="10"/>
  <c r="V606" i="10"/>
  <c r="U606" i="10"/>
  <c r="T606" i="10"/>
  <c r="S606" i="10"/>
  <c r="R606" i="10"/>
  <c r="Q606" i="10"/>
  <c r="P606" i="10"/>
  <c r="O606" i="10"/>
  <c r="N606" i="10"/>
  <c r="M606" i="10"/>
  <c r="L606" i="10"/>
  <c r="K606" i="10"/>
  <c r="J606" i="10"/>
  <c r="I606" i="10"/>
  <c r="AF603" i="10"/>
  <c r="AE603" i="10"/>
  <c r="AD603" i="10"/>
  <c r="AC603" i="10"/>
  <c r="AB603" i="10"/>
  <c r="AA603" i="10"/>
  <c r="Z603" i="10"/>
  <c r="Y603" i="10"/>
  <c r="X603" i="10"/>
  <c r="W603" i="10"/>
  <c r="V603" i="10"/>
  <c r="U603" i="10"/>
  <c r="T603" i="10"/>
  <c r="S603" i="10"/>
  <c r="R603" i="10"/>
  <c r="Q603" i="10"/>
  <c r="P603" i="10"/>
  <c r="O603" i="10"/>
  <c r="N603" i="10"/>
  <c r="M603" i="10"/>
  <c r="L603" i="10"/>
  <c r="K603" i="10"/>
  <c r="J603" i="10"/>
  <c r="I603" i="10"/>
  <c r="H603" i="10"/>
  <c r="G603" i="10"/>
  <c r="AF600" i="10"/>
  <c r="AE600" i="10"/>
  <c r="AD600" i="10"/>
  <c r="AC600" i="10"/>
  <c r="AB600" i="10"/>
  <c r="AA600" i="10"/>
  <c r="Z600" i="10"/>
  <c r="Y600" i="10"/>
  <c r="X600" i="10"/>
  <c r="W600" i="10"/>
  <c r="V600" i="10"/>
  <c r="U600" i="10"/>
  <c r="T600" i="10"/>
  <c r="S600" i="10"/>
  <c r="R600" i="10"/>
  <c r="Q600" i="10"/>
  <c r="P600" i="10"/>
  <c r="O600" i="10"/>
  <c r="N600" i="10"/>
  <c r="M600" i="10"/>
  <c r="L600" i="10"/>
  <c r="K600" i="10"/>
  <c r="J600" i="10"/>
  <c r="I600" i="10"/>
  <c r="H600" i="10"/>
  <c r="G600" i="10"/>
  <c r="AF596" i="10"/>
  <c r="AE596" i="10"/>
  <c r="AD596" i="10"/>
  <c r="AC596" i="10"/>
  <c r="AB596" i="10"/>
  <c r="AA596" i="10"/>
  <c r="Z596" i="10"/>
  <c r="Y596" i="10"/>
  <c r="X596" i="10"/>
  <c r="W596" i="10"/>
  <c r="V596" i="10"/>
  <c r="U596" i="10"/>
  <c r="T596" i="10"/>
  <c r="S596" i="10"/>
  <c r="R596" i="10"/>
  <c r="Q596" i="10"/>
  <c r="P596" i="10"/>
  <c r="O596" i="10"/>
  <c r="N596" i="10"/>
  <c r="M596" i="10"/>
  <c r="L596" i="10"/>
  <c r="K596" i="10"/>
  <c r="J596" i="10"/>
  <c r="I596" i="10"/>
  <c r="H596" i="10"/>
  <c r="G596" i="10"/>
  <c r="AF592" i="10"/>
  <c r="AE592" i="10"/>
  <c r="AD592" i="10"/>
  <c r="AC592" i="10"/>
  <c r="AB592" i="10"/>
  <c r="AA592" i="10"/>
  <c r="Z592" i="10"/>
  <c r="Y592" i="10"/>
  <c r="X592" i="10"/>
  <c r="W592" i="10"/>
  <c r="V592" i="10"/>
  <c r="U592" i="10"/>
  <c r="T592" i="10"/>
  <c r="S592" i="10"/>
  <c r="R592" i="10"/>
  <c r="Q592" i="10"/>
  <c r="P592" i="10"/>
  <c r="O592" i="10"/>
  <c r="N592" i="10"/>
  <c r="M592" i="10"/>
  <c r="L592" i="10"/>
  <c r="K592" i="10"/>
  <c r="J592" i="10"/>
  <c r="I592" i="10"/>
  <c r="H592" i="10"/>
  <c r="G592" i="10"/>
  <c r="AF589" i="10"/>
  <c r="AE589" i="10"/>
  <c r="AD589" i="10"/>
  <c r="AC589" i="10"/>
  <c r="AB589" i="10"/>
  <c r="AA589" i="10"/>
  <c r="Z589" i="10"/>
  <c r="Y589" i="10"/>
  <c r="X589" i="10"/>
  <c r="W589" i="10"/>
  <c r="V589" i="10"/>
  <c r="U589" i="10"/>
  <c r="T589" i="10"/>
  <c r="S589" i="10"/>
  <c r="R589" i="10"/>
  <c r="Q589" i="10"/>
  <c r="P589" i="10"/>
  <c r="O589" i="10"/>
  <c r="N589" i="10"/>
  <c r="M589" i="10"/>
  <c r="L589" i="10"/>
  <c r="K589" i="10"/>
  <c r="J589" i="10"/>
  <c r="I589" i="10"/>
  <c r="H589" i="10"/>
  <c r="G589" i="10"/>
  <c r="AF585" i="10"/>
  <c r="AE585" i="10"/>
  <c r="AD585" i="10"/>
  <c r="AC585" i="10"/>
  <c r="AB585" i="10"/>
  <c r="AA585" i="10"/>
  <c r="Z585" i="10"/>
  <c r="Y585" i="10"/>
  <c r="X585" i="10"/>
  <c r="W585" i="10"/>
  <c r="V585" i="10"/>
  <c r="U585" i="10"/>
  <c r="T585" i="10"/>
  <c r="S585" i="10"/>
  <c r="R585" i="10"/>
  <c r="Q585" i="10"/>
  <c r="P585" i="10"/>
  <c r="O585" i="10"/>
  <c r="N585" i="10"/>
  <c r="M585" i="10"/>
  <c r="L585" i="10"/>
  <c r="K585" i="10"/>
  <c r="J585" i="10"/>
  <c r="I585" i="10"/>
  <c r="H585" i="10"/>
  <c r="G585" i="10"/>
  <c r="AF582" i="10"/>
  <c r="AE582" i="10"/>
  <c r="AD582" i="10"/>
  <c r="AC582" i="10"/>
  <c r="AB582" i="10"/>
  <c r="AA582" i="10"/>
  <c r="Z582" i="10"/>
  <c r="Y582" i="10"/>
  <c r="X582" i="10"/>
  <c r="W582" i="10"/>
  <c r="V582" i="10"/>
  <c r="U582" i="10"/>
  <c r="T582" i="10"/>
  <c r="S582" i="10"/>
  <c r="R582" i="10"/>
  <c r="Q582" i="10"/>
  <c r="P582" i="10"/>
  <c r="O582" i="10"/>
  <c r="N582" i="10"/>
  <c r="M582" i="10"/>
  <c r="L582" i="10"/>
  <c r="K582" i="10"/>
  <c r="J582" i="10"/>
  <c r="I582" i="10"/>
  <c r="H582" i="10"/>
  <c r="G582" i="10"/>
  <c r="AF579" i="10"/>
  <c r="AE579" i="10"/>
  <c r="AD579" i="10"/>
  <c r="AC579" i="10"/>
  <c r="AB579" i="10"/>
  <c r="AA579" i="10"/>
  <c r="Z579" i="10"/>
  <c r="Y579" i="10"/>
  <c r="X579" i="10"/>
  <c r="W579" i="10"/>
  <c r="V579" i="10"/>
  <c r="U579" i="10"/>
  <c r="T579" i="10"/>
  <c r="S579" i="10"/>
  <c r="R579" i="10"/>
  <c r="Q579" i="10"/>
  <c r="P579" i="10"/>
  <c r="O579" i="10"/>
  <c r="N579" i="10"/>
  <c r="M579" i="10"/>
  <c r="L579" i="10"/>
  <c r="K579" i="10"/>
  <c r="J579" i="10"/>
  <c r="I579" i="10"/>
  <c r="H579" i="10"/>
  <c r="G579" i="10"/>
  <c r="AF575" i="10"/>
  <c r="AE575" i="10"/>
  <c r="AD575" i="10"/>
  <c r="AC575" i="10"/>
  <c r="AB575" i="10"/>
  <c r="AA575" i="10"/>
  <c r="Z575" i="10"/>
  <c r="Y575" i="10"/>
  <c r="X575" i="10"/>
  <c r="W575" i="10"/>
  <c r="V575" i="10"/>
  <c r="U575" i="10"/>
  <c r="T575" i="10"/>
  <c r="S575" i="10"/>
  <c r="R575" i="10"/>
  <c r="Q575" i="10"/>
  <c r="P575" i="10"/>
  <c r="O575" i="10"/>
  <c r="N575" i="10"/>
  <c r="M575" i="10"/>
  <c r="L575" i="10"/>
  <c r="K575" i="10"/>
  <c r="J575" i="10"/>
  <c r="I575" i="10"/>
  <c r="H575" i="10"/>
  <c r="G575" i="10"/>
  <c r="AF572" i="10"/>
  <c r="AE572" i="10"/>
  <c r="AD572" i="10"/>
  <c r="AC572" i="10"/>
  <c r="AB572" i="10"/>
  <c r="AA572" i="10"/>
  <c r="Z572" i="10"/>
  <c r="Y572" i="10"/>
  <c r="X572" i="10"/>
  <c r="W572" i="10"/>
  <c r="V572" i="10"/>
  <c r="U572" i="10"/>
  <c r="T572" i="10"/>
  <c r="S572" i="10"/>
  <c r="R572" i="10"/>
  <c r="Q572" i="10"/>
  <c r="P572" i="10"/>
  <c r="O572" i="10"/>
  <c r="N572" i="10"/>
  <c r="M572" i="10"/>
  <c r="L572" i="10"/>
  <c r="K572" i="10"/>
  <c r="J572" i="10"/>
  <c r="I572" i="10"/>
  <c r="H572" i="10"/>
  <c r="G572" i="10"/>
  <c r="AF568" i="10"/>
  <c r="AE568" i="10"/>
  <c r="AD568" i="10"/>
  <c r="AC568" i="10"/>
  <c r="AB568" i="10"/>
  <c r="AA568" i="10"/>
  <c r="Z568" i="10"/>
  <c r="Y568" i="10"/>
  <c r="X568" i="10"/>
  <c r="W568" i="10"/>
  <c r="V568" i="10"/>
  <c r="U568" i="10"/>
  <c r="T568" i="10"/>
  <c r="S568" i="10"/>
  <c r="R568" i="10"/>
  <c r="Q568" i="10"/>
  <c r="P568" i="10"/>
  <c r="O568" i="10"/>
  <c r="N568" i="10"/>
  <c r="M568" i="10"/>
  <c r="L568" i="10"/>
  <c r="K568" i="10"/>
  <c r="J568" i="10"/>
  <c r="I568" i="10"/>
  <c r="H568" i="10"/>
  <c r="G568" i="10"/>
  <c r="AF565" i="10"/>
  <c r="AE565" i="10"/>
  <c r="AD565" i="10"/>
  <c r="AC565" i="10"/>
  <c r="AB565" i="10"/>
  <c r="AA565" i="10"/>
  <c r="Z565" i="10"/>
  <c r="Y565" i="10"/>
  <c r="X565" i="10"/>
  <c r="W565" i="10"/>
  <c r="V565" i="10"/>
  <c r="U565" i="10"/>
  <c r="T565" i="10"/>
  <c r="S565" i="10"/>
  <c r="R565" i="10"/>
  <c r="Q565" i="10"/>
  <c r="P565" i="10"/>
  <c r="O565" i="10"/>
  <c r="N565" i="10"/>
  <c r="M565" i="10"/>
  <c r="L565" i="10"/>
  <c r="K565" i="10"/>
  <c r="J565" i="10"/>
  <c r="I565" i="10"/>
  <c r="H565" i="10"/>
  <c r="G565" i="10"/>
  <c r="AF562" i="10"/>
  <c r="AE562" i="10"/>
  <c r="AD562" i="10"/>
  <c r="AC562" i="10"/>
  <c r="AB562" i="10"/>
  <c r="AA562" i="10"/>
  <c r="Z562" i="10"/>
  <c r="Y562" i="10"/>
  <c r="X562" i="10"/>
  <c r="W562" i="10"/>
  <c r="V562" i="10"/>
  <c r="U562" i="10"/>
  <c r="T562" i="10"/>
  <c r="S562" i="10"/>
  <c r="R562" i="10"/>
  <c r="Q562" i="10"/>
  <c r="P562" i="10"/>
  <c r="O562" i="10"/>
  <c r="N562" i="10"/>
  <c r="M562" i="10"/>
  <c r="L562" i="10"/>
  <c r="K562" i="10"/>
  <c r="J562" i="10"/>
  <c r="I562" i="10"/>
  <c r="H562" i="10"/>
  <c r="G562" i="10"/>
  <c r="AF559" i="10"/>
  <c r="AE559" i="10"/>
  <c r="AD559" i="10"/>
  <c r="AC559" i="10"/>
  <c r="AB559" i="10"/>
  <c r="AA559" i="10"/>
  <c r="Z559" i="10"/>
  <c r="Y559" i="10"/>
  <c r="X559" i="10"/>
  <c r="W559" i="10"/>
  <c r="V559" i="10"/>
  <c r="U559" i="10"/>
  <c r="T559" i="10"/>
  <c r="S559" i="10"/>
  <c r="R559" i="10"/>
  <c r="Q559" i="10"/>
  <c r="P559" i="10"/>
  <c r="O559" i="10"/>
  <c r="N559" i="10"/>
  <c r="M559" i="10"/>
  <c r="L559" i="10"/>
  <c r="K559" i="10"/>
  <c r="J559" i="10"/>
  <c r="I559" i="10"/>
  <c r="H559" i="10"/>
  <c r="G559" i="10"/>
  <c r="AF556" i="10"/>
  <c r="AE556" i="10"/>
  <c r="AD556" i="10"/>
  <c r="AC556" i="10"/>
  <c r="AB556" i="10"/>
  <c r="AA556" i="10"/>
  <c r="Z556" i="10"/>
  <c r="Y556" i="10"/>
  <c r="X556" i="10"/>
  <c r="W556" i="10"/>
  <c r="V556" i="10"/>
  <c r="U556" i="10"/>
  <c r="T556" i="10"/>
  <c r="S556" i="10"/>
  <c r="R556" i="10"/>
  <c r="Q556" i="10"/>
  <c r="P556" i="10"/>
  <c r="O556" i="10"/>
  <c r="N556" i="10"/>
  <c r="M556" i="10"/>
  <c r="L556" i="10"/>
  <c r="K556" i="10"/>
  <c r="J556" i="10"/>
  <c r="I556" i="10"/>
  <c r="H556" i="10"/>
  <c r="G556" i="10"/>
  <c r="AF553" i="10"/>
  <c r="AE553" i="10"/>
  <c r="AD553" i="10"/>
  <c r="AC553" i="10"/>
  <c r="AB553" i="10"/>
  <c r="AA553" i="10"/>
  <c r="Z553" i="10"/>
  <c r="Y553" i="10"/>
  <c r="X553" i="10"/>
  <c r="W553" i="10"/>
  <c r="V553" i="10"/>
  <c r="U553" i="10"/>
  <c r="T553" i="10"/>
  <c r="S553" i="10"/>
  <c r="R553" i="10"/>
  <c r="Q553" i="10"/>
  <c r="P553" i="10"/>
  <c r="O553" i="10"/>
  <c r="N553" i="10"/>
  <c r="M553" i="10"/>
  <c r="L553" i="10"/>
  <c r="K553" i="10"/>
  <c r="J553" i="10"/>
  <c r="I553" i="10"/>
  <c r="H553" i="10"/>
  <c r="G553" i="10"/>
  <c r="AF550" i="10"/>
  <c r="AE550" i="10"/>
  <c r="AD550" i="10"/>
  <c r="AC550" i="10"/>
  <c r="AB550" i="10"/>
  <c r="AA550" i="10"/>
  <c r="Z550" i="10"/>
  <c r="Y550" i="10"/>
  <c r="X550" i="10"/>
  <c r="W550" i="10"/>
  <c r="V550" i="10"/>
  <c r="U550" i="10"/>
  <c r="T550" i="10"/>
  <c r="S550" i="10"/>
  <c r="R550" i="10"/>
  <c r="Q550" i="10"/>
  <c r="P550" i="10"/>
  <c r="O550" i="10"/>
  <c r="N550" i="10"/>
  <c r="M550" i="10"/>
  <c r="L550" i="10"/>
  <c r="K550" i="10"/>
  <c r="J550" i="10"/>
  <c r="I550" i="10"/>
  <c r="H550" i="10"/>
  <c r="G550" i="10"/>
  <c r="AF547" i="10"/>
  <c r="AE547" i="10"/>
  <c r="AD547" i="10"/>
  <c r="AC547" i="10"/>
  <c r="AB547" i="10"/>
  <c r="AA547" i="10"/>
  <c r="Z547" i="10"/>
  <c r="Y547" i="10"/>
  <c r="X547" i="10"/>
  <c r="W547" i="10"/>
  <c r="V547" i="10"/>
  <c r="U547" i="10"/>
  <c r="T547" i="10"/>
  <c r="S547" i="10"/>
  <c r="R547" i="10"/>
  <c r="Q547" i="10"/>
  <c r="P547" i="10"/>
  <c r="O547" i="10"/>
  <c r="N547" i="10"/>
  <c r="M547" i="10"/>
  <c r="L547" i="10"/>
  <c r="K547" i="10"/>
  <c r="J547" i="10"/>
  <c r="I547" i="10"/>
  <c r="H547" i="10"/>
  <c r="G547" i="10"/>
  <c r="AF544" i="10"/>
  <c r="AE544" i="10"/>
  <c r="AD544" i="10"/>
  <c r="AC544" i="10"/>
  <c r="AB544" i="10"/>
  <c r="AA544" i="10"/>
  <c r="Z544" i="10"/>
  <c r="Y544" i="10"/>
  <c r="X544" i="10"/>
  <c r="W544" i="10"/>
  <c r="V544" i="10"/>
  <c r="U544" i="10"/>
  <c r="T544" i="10"/>
  <c r="S544" i="10"/>
  <c r="R544" i="10"/>
  <c r="Q544" i="10"/>
  <c r="P544" i="10"/>
  <c r="O544" i="10"/>
  <c r="N544" i="10"/>
  <c r="M544" i="10"/>
  <c r="L544" i="10"/>
  <c r="K544" i="10"/>
  <c r="J544" i="10"/>
  <c r="I544" i="10"/>
  <c r="H544" i="10"/>
  <c r="G544" i="10"/>
  <c r="AF541" i="10"/>
  <c r="AE541" i="10"/>
  <c r="AD541" i="10"/>
  <c r="AC541" i="10"/>
  <c r="AB541" i="10"/>
  <c r="AA541" i="10"/>
  <c r="Z541" i="10"/>
  <c r="Y541" i="10"/>
  <c r="X541" i="10"/>
  <c r="W541" i="10"/>
  <c r="V541" i="10"/>
  <c r="U541" i="10"/>
  <c r="T541" i="10"/>
  <c r="S541" i="10"/>
  <c r="R541" i="10"/>
  <c r="Q541" i="10"/>
  <c r="P541" i="10"/>
  <c r="O541" i="10"/>
  <c r="N541" i="10"/>
  <c r="M541" i="10"/>
  <c r="L541" i="10"/>
  <c r="K541" i="10"/>
  <c r="J541" i="10"/>
  <c r="I541" i="10"/>
  <c r="H541" i="10"/>
  <c r="G541" i="10"/>
  <c r="AF538" i="10"/>
  <c r="AE538" i="10"/>
  <c r="AD538" i="10"/>
  <c r="AC538" i="10"/>
  <c r="AB538" i="10"/>
  <c r="AA538" i="10"/>
  <c r="Z538" i="10"/>
  <c r="Y538" i="10"/>
  <c r="X538" i="10"/>
  <c r="W538" i="10"/>
  <c r="V538" i="10"/>
  <c r="U538" i="10"/>
  <c r="T538" i="10"/>
  <c r="S538" i="10"/>
  <c r="R538" i="10"/>
  <c r="Q538" i="10"/>
  <c r="P538" i="10"/>
  <c r="O538" i="10"/>
  <c r="N538" i="10"/>
  <c r="M538" i="10"/>
  <c r="L538" i="10"/>
  <c r="K538" i="10"/>
  <c r="J538" i="10"/>
  <c r="I538" i="10"/>
  <c r="H538" i="10"/>
  <c r="G538" i="10"/>
  <c r="AF535" i="10"/>
  <c r="AE535" i="10"/>
  <c r="AD535" i="10"/>
  <c r="AC535" i="10"/>
  <c r="AB535" i="10"/>
  <c r="AA535" i="10"/>
  <c r="Z535" i="10"/>
  <c r="Y535" i="10"/>
  <c r="X535" i="10"/>
  <c r="W535" i="10"/>
  <c r="V535" i="10"/>
  <c r="U535" i="10"/>
  <c r="T535" i="10"/>
  <c r="S535" i="10"/>
  <c r="R535" i="10"/>
  <c r="Q535" i="10"/>
  <c r="P535" i="10"/>
  <c r="O535" i="10"/>
  <c r="N535" i="10"/>
  <c r="M535" i="10"/>
  <c r="L535" i="10"/>
  <c r="K535" i="10"/>
  <c r="J535" i="10"/>
  <c r="I535" i="10"/>
  <c r="H535" i="10"/>
  <c r="G535" i="10"/>
  <c r="AF531" i="10"/>
  <c r="AE531" i="10"/>
  <c r="AD531" i="10"/>
  <c r="AC531" i="10"/>
  <c r="AB531" i="10"/>
  <c r="AA531" i="10"/>
  <c r="Z531" i="10"/>
  <c r="Y531" i="10"/>
  <c r="X531" i="10"/>
  <c r="W531" i="10"/>
  <c r="V531" i="10"/>
  <c r="U531" i="10"/>
  <c r="T531" i="10"/>
  <c r="S531" i="10"/>
  <c r="R531" i="10"/>
  <c r="Q531" i="10"/>
  <c r="P531" i="10"/>
  <c r="O531" i="10"/>
  <c r="N531" i="10"/>
  <c r="M531" i="10"/>
  <c r="L531" i="10"/>
  <c r="K531" i="10"/>
  <c r="J531" i="10"/>
  <c r="I531" i="10"/>
  <c r="H531" i="10"/>
  <c r="G531" i="10"/>
  <c r="AF527" i="10"/>
  <c r="AE527" i="10"/>
  <c r="AD527" i="10"/>
  <c r="AC527" i="10"/>
  <c r="AB527" i="10"/>
  <c r="AA527" i="10"/>
  <c r="Z527" i="10"/>
  <c r="Y527" i="10"/>
  <c r="X527" i="10"/>
  <c r="W527" i="10"/>
  <c r="V527" i="10"/>
  <c r="U527" i="10"/>
  <c r="T527" i="10"/>
  <c r="S527" i="10"/>
  <c r="R527" i="10"/>
  <c r="Q527" i="10"/>
  <c r="P527" i="10"/>
  <c r="O527" i="10"/>
  <c r="N527" i="10"/>
  <c r="M527" i="10"/>
  <c r="L527" i="10"/>
  <c r="K527" i="10"/>
  <c r="J527" i="10"/>
  <c r="I527" i="10"/>
  <c r="H527" i="10"/>
  <c r="G527" i="10"/>
  <c r="AF523" i="10"/>
  <c r="AE523" i="10"/>
  <c r="AD523" i="10"/>
  <c r="AC523" i="10"/>
  <c r="AB523" i="10"/>
  <c r="AA523" i="10"/>
  <c r="Z523" i="10"/>
  <c r="Y523" i="10"/>
  <c r="X523" i="10"/>
  <c r="W523" i="10"/>
  <c r="V523" i="10"/>
  <c r="U523" i="10"/>
  <c r="T523" i="10"/>
  <c r="S523" i="10"/>
  <c r="R523" i="10"/>
  <c r="Q523" i="10"/>
  <c r="P523" i="10"/>
  <c r="O523" i="10"/>
  <c r="N523" i="10"/>
  <c r="M523" i="10"/>
  <c r="L523" i="10"/>
  <c r="K523" i="10"/>
  <c r="J523" i="10"/>
  <c r="I523" i="10"/>
  <c r="H523" i="10"/>
  <c r="G523" i="10"/>
  <c r="AF520" i="10"/>
  <c r="AE520" i="10"/>
  <c r="AD520" i="10"/>
  <c r="AC520" i="10"/>
  <c r="AB520" i="10"/>
  <c r="AA520" i="10"/>
  <c r="Z520" i="10"/>
  <c r="Y520" i="10"/>
  <c r="X520" i="10"/>
  <c r="W520" i="10"/>
  <c r="V520" i="10"/>
  <c r="U520" i="10"/>
  <c r="T520" i="10"/>
  <c r="S520" i="10"/>
  <c r="R520" i="10"/>
  <c r="Q520" i="10"/>
  <c r="P520" i="10"/>
  <c r="O520" i="10"/>
  <c r="N520" i="10"/>
  <c r="M520" i="10"/>
  <c r="L520" i="10"/>
  <c r="K520" i="10"/>
  <c r="J520" i="10"/>
  <c r="I520" i="10"/>
  <c r="H520" i="10"/>
  <c r="G520" i="10"/>
  <c r="AF515" i="10"/>
  <c r="AE515" i="10"/>
  <c r="AD515" i="10"/>
  <c r="AC515" i="10"/>
  <c r="AB515" i="10"/>
  <c r="AA515" i="10"/>
  <c r="Z515" i="10"/>
  <c r="Y515" i="10"/>
  <c r="X515" i="10"/>
  <c r="W515" i="10"/>
  <c r="V515" i="10"/>
  <c r="U515" i="10"/>
  <c r="T515" i="10"/>
  <c r="S515" i="10"/>
  <c r="R515" i="10"/>
  <c r="Q515" i="10"/>
  <c r="P515" i="10"/>
  <c r="O515" i="10"/>
  <c r="N515" i="10"/>
  <c r="M515" i="10"/>
  <c r="L515" i="10"/>
  <c r="K515" i="10"/>
  <c r="J515" i="10"/>
  <c r="I515" i="10"/>
  <c r="H515" i="10"/>
  <c r="G515" i="10"/>
  <c r="AF512" i="10"/>
  <c r="AE512" i="10"/>
  <c r="AD512" i="10"/>
  <c r="AC512" i="10"/>
  <c r="AB512" i="10"/>
  <c r="AA512" i="10"/>
  <c r="Z512" i="10"/>
  <c r="Y512" i="10"/>
  <c r="X512" i="10"/>
  <c r="W512" i="10"/>
  <c r="V512" i="10"/>
  <c r="U512" i="10"/>
  <c r="T512" i="10"/>
  <c r="S512" i="10"/>
  <c r="R512" i="10"/>
  <c r="Q512" i="10"/>
  <c r="P512" i="10"/>
  <c r="O512" i="10"/>
  <c r="N512" i="10"/>
  <c r="M512" i="10"/>
  <c r="L512" i="10"/>
  <c r="K512" i="10"/>
  <c r="J512" i="10"/>
  <c r="I512" i="10"/>
  <c r="H512" i="10"/>
  <c r="G512" i="10"/>
  <c r="AF509" i="10"/>
  <c r="AE509" i="10"/>
  <c r="AD509" i="10"/>
  <c r="AC509" i="10"/>
  <c r="AB509" i="10"/>
  <c r="AA509" i="10"/>
  <c r="Z509" i="10"/>
  <c r="Y509" i="10"/>
  <c r="X509" i="10"/>
  <c r="W509" i="10"/>
  <c r="V509" i="10"/>
  <c r="U509" i="10"/>
  <c r="T509" i="10"/>
  <c r="S509" i="10"/>
  <c r="R509" i="10"/>
  <c r="Q509" i="10"/>
  <c r="P509" i="10"/>
  <c r="O509" i="10"/>
  <c r="N509" i="10"/>
  <c r="M509" i="10"/>
  <c r="L509" i="10"/>
  <c r="K509" i="10"/>
  <c r="J509" i="10"/>
  <c r="I509" i="10"/>
  <c r="H509" i="10"/>
  <c r="G509" i="10"/>
  <c r="AF505" i="10"/>
  <c r="AE505" i="10"/>
  <c r="AD505" i="10"/>
  <c r="AC505" i="10"/>
  <c r="AB505" i="10"/>
  <c r="AA505" i="10"/>
  <c r="Z505" i="10"/>
  <c r="Y505" i="10"/>
  <c r="X505" i="10"/>
  <c r="W505" i="10"/>
  <c r="V505" i="10"/>
  <c r="U505" i="10"/>
  <c r="T505" i="10"/>
  <c r="S505" i="10"/>
  <c r="R505" i="10"/>
  <c r="Q505" i="10"/>
  <c r="P505" i="10"/>
  <c r="O505" i="10"/>
  <c r="N505" i="10"/>
  <c r="M505" i="10"/>
  <c r="L505" i="10"/>
  <c r="K505" i="10"/>
  <c r="J505" i="10"/>
  <c r="I505" i="10"/>
  <c r="H505" i="10"/>
  <c r="G505" i="10"/>
  <c r="AF502" i="10"/>
  <c r="AE502" i="10"/>
  <c r="AD502" i="10"/>
  <c r="AC502" i="10"/>
  <c r="AB502" i="10"/>
  <c r="AA502" i="10"/>
  <c r="Z502" i="10"/>
  <c r="Y502" i="10"/>
  <c r="X502" i="10"/>
  <c r="W502" i="10"/>
  <c r="V502" i="10"/>
  <c r="U502" i="10"/>
  <c r="T502" i="10"/>
  <c r="S502" i="10"/>
  <c r="R502" i="10"/>
  <c r="Q502" i="10"/>
  <c r="P502" i="10"/>
  <c r="O502" i="10"/>
  <c r="N502" i="10"/>
  <c r="M502" i="10"/>
  <c r="L502" i="10"/>
  <c r="K502" i="10"/>
  <c r="J502" i="10"/>
  <c r="I502" i="10"/>
  <c r="H502" i="10"/>
  <c r="G502" i="10"/>
  <c r="AF499" i="10"/>
  <c r="AE499" i="10"/>
  <c r="AD499" i="10"/>
  <c r="AC499" i="10"/>
  <c r="AB499" i="10"/>
  <c r="AA499" i="10"/>
  <c r="Z499" i="10"/>
  <c r="Y499" i="10"/>
  <c r="X499" i="10"/>
  <c r="W499" i="10"/>
  <c r="V499" i="10"/>
  <c r="U499" i="10"/>
  <c r="T499" i="10"/>
  <c r="S499" i="10"/>
  <c r="R499" i="10"/>
  <c r="Q499" i="10"/>
  <c r="P499" i="10"/>
  <c r="O499" i="10"/>
  <c r="N499" i="10"/>
  <c r="M499" i="10"/>
  <c r="L499" i="10"/>
  <c r="K499" i="10"/>
  <c r="J499" i="10"/>
  <c r="I499" i="10"/>
  <c r="H499" i="10"/>
  <c r="G499" i="10"/>
  <c r="AF495" i="10"/>
  <c r="AE495" i="10"/>
  <c r="AD495" i="10"/>
  <c r="AC495" i="10"/>
  <c r="AB495" i="10"/>
  <c r="AA495" i="10"/>
  <c r="Z495" i="10"/>
  <c r="Y495" i="10"/>
  <c r="X495" i="10"/>
  <c r="W495" i="10"/>
  <c r="V495" i="10"/>
  <c r="U495" i="10"/>
  <c r="T495" i="10"/>
  <c r="S495" i="10"/>
  <c r="R495" i="10"/>
  <c r="Q495" i="10"/>
  <c r="P495" i="10"/>
  <c r="O495" i="10"/>
  <c r="N495" i="10"/>
  <c r="M495" i="10"/>
  <c r="L495" i="10"/>
  <c r="K495" i="10"/>
  <c r="J495" i="10"/>
  <c r="I495" i="10"/>
  <c r="H495" i="10"/>
  <c r="G495" i="10"/>
  <c r="AF492" i="10"/>
  <c r="AE492" i="10"/>
  <c r="AD492" i="10"/>
  <c r="AC492" i="10"/>
  <c r="AB492" i="10"/>
  <c r="AA492" i="10"/>
  <c r="Z492" i="10"/>
  <c r="Y492" i="10"/>
  <c r="X492" i="10"/>
  <c r="W492" i="10"/>
  <c r="V492" i="10"/>
  <c r="U492" i="10"/>
  <c r="T492" i="10"/>
  <c r="S492" i="10"/>
  <c r="R492" i="10"/>
  <c r="Q492" i="10"/>
  <c r="P492" i="10"/>
  <c r="O492" i="10"/>
  <c r="N492" i="10"/>
  <c r="M492" i="10"/>
  <c r="L492" i="10"/>
  <c r="K492" i="10"/>
  <c r="J492" i="10"/>
  <c r="I492" i="10"/>
  <c r="H492" i="10"/>
  <c r="G492" i="10"/>
  <c r="AF489" i="10"/>
  <c r="AE489" i="10"/>
  <c r="AD489" i="10"/>
  <c r="AC489" i="10"/>
  <c r="AB489" i="10"/>
  <c r="AA489" i="10"/>
  <c r="Z489" i="10"/>
  <c r="Y489" i="10"/>
  <c r="X489" i="10"/>
  <c r="W489" i="10"/>
  <c r="V489" i="10"/>
  <c r="U489" i="10"/>
  <c r="T489" i="10"/>
  <c r="S489" i="10"/>
  <c r="R489" i="10"/>
  <c r="Q489" i="10"/>
  <c r="P489" i="10"/>
  <c r="O489" i="10"/>
  <c r="N489" i="10"/>
  <c r="M489" i="10"/>
  <c r="L489" i="10"/>
  <c r="K489" i="10"/>
  <c r="J489" i="10"/>
  <c r="I489" i="10"/>
  <c r="H489" i="10"/>
  <c r="G489" i="10"/>
  <c r="AF486" i="10"/>
  <c r="AE486" i="10"/>
  <c r="AD486" i="10"/>
  <c r="AC486" i="10"/>
  <c r="AB486" i="10"/>
  <c r="AA486" i="10"/>
  <c r="Z486" i="10"/>
  <c r="Y486" i="10"/>
  <c r="X486" i="10"/>
  <c r="W486" i="10"/>
  <c r="V486" i="10"/>
  <c r="U486" i="10"/>
  <c r="T486" i="10"/>
  <c r="S486" i="10"/>
  <c r="R486" i="10"/>
  <c r="Q486" i="10"/>
  <c r="P486" i="10"/>
  <c r="O486" i="10"/>
  <c r="N486" i="10"/>
  <c r="M486" i="10"/>
  <c r="L486" i="10"/>
  <c r="K486" i="10"/>
  <c r="J486" i="10"/>
  <c r="I486" i="10"/>
  <c r="H486" i="10"/>
  <c r="G486" i="10"/>
  <c r="AF483" i="10"/>
  <c r="AE483" i="10"/>
  <c r="AD483" i="10"/>
  <c r="AC483" i="10"/>
  <c r="AB483" i="10"/>
  <c r="AA483" i="10"/>
  <c r="Z483" i="10"/>
  <c r="Y483" i="10"/>
  <c r="X483" i="10"/>
  <c r="W483" i="10"/>
  <c r="V483" i="10"/>
  <c r="U483" i="10"/>
  <c r="T483" i="10"/>
  <c r="S483" i="10"/>
  <c r="R483" i="10"/>
  <c r="Q483" i="10"/>
  <c r="P483" i="10"/>
  <c r="O483" i="10"/>
  <c r="N483" i="10"/>
  <c r="M483" i="10"/>
  <c r="L483" i="10"/>
  <c r="K483" i="10"/>
  <c r="J483" i="10"/>
  <c r="I483" i="10"/>
  <c r="H483" i="10"/>
  <c r="G483" i="10"/>
  <c r="AF480" i="10"/>
  <c r="AE480" i="10"/>
  <c r="AD480" i="10"/>
  <c r="AC480" i="10"/>
  <c r="AB480" i="10"/>
  <c r="AA480" i="10"/>
  <c r="Z480" i="10"/>
  <c r="Y480" i="10"/>
  <c r="X480" i="10"/>
  <c r="W480" i="10"/>
  <c r="V480" i="10"/>
  <c r="U480" i="10"/>
  <c r="T480" i="10"/>
  <c r="S480" i="10"/>
  <c r="R480" i="10"/>
  <c r="Q480" i="10"/>
  <c r="P480" i="10"/>
  <c r="O480" i="10"/>
  <c r="N480" i="10"/>
  <c r="M480" i="10"/>
  <c r="L480" i="10"/>
  <c r="K480" i="10"/>
  <c r="J480" i="10"/>
  <c r="I480" i="10"/>
  <c r="H480" i="10"/>
  <c r="G480" i="10"/>
  <c r="AF477" i="10"/>
  <c r="AE477" i="10"/>
  <c r="AD477" i="10"/>
  <c r="AC477" i="10"/>
  <c r="AB477" i="10"/>
  <c r="AA477" i="10"/>
  <c r="Z477" i="10"/>
  <c r="Y477" i="10"/>
  <c r="X477" i="10"/>
  <c r="W477" i="10"/>
  <c r="V477" i="10"/>
  <c r="U477" i="10"/>
  <c r="T477" i="10"/>
  <c r="S477" i="10"/>
  <c r="R477" i="10"/>
  <c r="Q477" i="10"/>
  <c r="P477" i="10"/>
  <c r="O477" i="10"/>
  <c r="N477" i="10"/>
  <c r="M477" i="10"/>
  <c r="L477" i="10"/>
  <c r="K477" i="10"/>
  <c r="J477" i="10"/>
  <c r="I477" i="10"/>
  <c r="H477" i="10"/>
  <c r="G477" i="10"/>
  <c r="AF473" i="10"/>
  <c r="AE473" i="10"/>
  <c r="AD473" i="10"/>
  <c r="AC473" i="10"/>
  <c r="AB473" i="10"/>
  <c r="AA473" i="10"/>
  <c r="Z473" i="10"/>
  <c r="Y473" i="10"/>
  <c r="X473" i="10"/>
  <c r="W473" i="10"/>
  <c r="V473" i="10"/>
  <c r="U473" i="10"/>
  <c r="T473" i="10"/>
  <c r="S473" i="10"/>
  <c r="R473" i="10"/>
  <c r="Q473" i="10"/>
  <c r="P473" i="10"/>
  <c r="O473" i="10"/>
  <c r="N473" i="10"/>
  <c r="M473" i="10"/>
  <c r="L473" i="10"/>
  <c r="K473" i="10"/>
  <c r="J473" i="10"/>
  <c r="I473" i="10"/>
  <c r="H473" i="10"/>
  <c r="G473" i="10"/>
  <c r="AF470" i="10"/>
  <c r="AE470" i="10"/>
  <c r="AD470" i="10"/>
  <c r="AC470" i="10"/>
  <c r="AB470" i="10"/>
  <c r="AA470" i="10"/>
  <c r="Z470" i="10"/>
  <c r="Y470" i="10"/>
  <c r="X470" i="10"/>
  <c r="W470" i="10"/>
  <c r="V470" i="10"/>
  <c r="U470" i="10"/>
  <c r="T470" i="10"/>
  <c r="S470" i="10"/>
  <c r="R470" i="10"/>
  <c r="Q470" i="10"/>
  <c r="P470" i="10"/>
  <c r="O470" i="10"/>
  <c r="N470" i="10"/>
  <c r="M470" i="10"/>
  <c r="L470" i="10"/>
  <c r="K470" i="10"/>
  <c r="J470" i="10"/>
  <c r="I470" i="10"/>
  <c r="H470" i="10"/>
  <c r="G470" i="10"/>
  <c r="AF467" i="10"/>
  <c r="AE467" i="10"/>
  <c r="AD467" i="10"/>
  <c r="AC467" i="10"/>
  <c r="AB467" i="10"/>
  <c r="AA467" i="10"/>
  <c r="Z467" i="10"/>
  <c r="Y467" i="10"/>
  <c r="X467" i="10"/>
  <c r="W467" i="10"/>
  <c r="V467" i="10"/>
  <c r="U467" i="10"/>
  <c r="T467" i="10"/>
  <c r="S467" i="10"/>
  <c r="R467" i="10"/>
  <c r="Q467" i="10"/>
  <c r="P467" i="10"/>
  <c r="O467" i="10"/>
  <c r="N467" i="10"/>
  <c r="M467" i="10"/>
  <c r="L467" i="10"/>
  <c r="K467" i="10"/>
  <c r="J467" i="10"/>
  <c r="I467" i="10"/>
  <c r="H467" i="10"/>
  <c r="G467" i="10"/>
  <c r="AF464" i="10"/>
  <c r="AE464" i="10"/>
  <c r="AD464" i="10"/>
  <c r="AC464" i="10"/>
  <c r="AB464" i="10"/>
  <c r="AA464" i="10"/>
  <c r="Z464" i="10"/>
  <c r="Y464" i="10"/>
  <c r="X464" i="10"/>
  <c r="W464" i="10"/>
  <c r="V464" i="10"/>
  <c r="U464" i="10"/>
  <c r="T464" i="10"/>
  <c r="S464" i="10"/>
  <c r="R464" i="10"/>
  <c r="Q464" i="10"/>
  <c r="P464" i="10"/>
  <c r="O464" i="10"/>
  <c r="N464" i="10"/>
  <c r="M464" i="10"/>
  <c r="L464" i="10"/>
  <c r="K464" i="10"/>
  <c r="J464" i="10"/>
  <c r="I464" i="10"/>
  <c r="H464" i="10"/>
  <c r="G464" i="10"/>
  <c r="AF461" i="10"/>
  <c r="AE461" i="10"/>
  <c r="AD461" i="10"/>
  <c r="AC461" i="10"/>
  <c r="AB461" i="10"/>
  <c r="AA461" i="10"/>
  <c r="Z461" i="10"/>
  <c r="Y461" i="10"/>
  <c r="X461" i="10"/>
  <c r="W461" i="10"/>
  <c r="V461" i="10"/>
  <c r="U461" i="10"/>
  <c r="T461" i="10"/>
  <c r="S461" i="10"/>
  <c r="R461" i="10"/>
  <c r="Q461" i="10"/>
  <c r="P461" i="10"/>
  <c r="O461" i="10"/>
  <c r="N461" i="10"/>
  <c r="M461" i="10"/>
  <c r="L461" i="10"/>
  <c r="K461" i="10"/>
  <c r="J461" i="10"/>
  <c r="I461" i="10"/>
  <c r="H461" i="10"/>
  <c r="G461" i="10"/>
  <c r="AF455" i="10"/>
  <c r="AE455" i="10"/>
  <c r="AD455" i="10"/>
  <c r="AC455" i="10"/>
  <c r="AB455" i="10"/>
  <c r="AA455" i="10"/>
  <c r="Z455" i="10"/>
  <c r="Y455" i="10"/>
  <c r="X455" i="10"/>
  <c r="W455" i="10"/>
  <c r="V455" i="10"/>
  <c r="U455" i="10"/>
  <c r="T455" i="10"/>
  <c r="S455" i="10"/>
  <c r="R455" i="10"/>
  <c r="Q455" i="10"/>
  <c r="P455" i="10"/>
  <c r="O455" i="10"/>
  <c r="N455" i="10"/>
  <c r="M455" i="10"/>
  <c r="L455" i="10"/>
  <c r="K455" i="10"/>
  <c r="J455" i="10"/>
  <c r="I455" i="10"/>
  <c r="H455" i="10"/>
  <c r="G455" i="10"/>
  <c r="AF450" i="10"/>
  <c r="AE450" i="10"/>
  <c r="AD450" i="10"/>
  <c r="AC450" i="10"/>
  <c r="AB450" i="10"/>
  <c r="AA450" i="10"/>
  <c r="Z450" i="10"/>
  <c r="Y450" i="10"/>
  <c r="X450" i="10"/>
  <c r="W450" i="10"/>
  <c r="V450" i="10"/>
  <c r="U450" i="10"/>
  <c r="T450" i="10"/>
  <c r="S450" i="10"/>
  <c r="R450" i="10"/>
  <c r="Q450" i="10"/>
  <c r="P450" i="10"/>
  <c r="O450" i="10"/>
  <c r="N450" i="10"/>
  <c r="M450" i="10"/>
  <c r="L450" i="10"/>
  <c r="K450" i="10"/>
  <c r="J450" i="10"/>
  <c r="I450" i="10"/>
  <c r="H450" i="10"/>
  <c r="G450" i="10"/>
  <c r="AF447" i="10"/>
  <c r="AE447" i="10"/>
  <c r="AD447" i="10"/>
  <c r="AC447" i="10"/>
  <c r="AB447" i="10"/>
  <c r="AA447" i="10"/>
  <c r="Z447" i="10"/>
  <c r="Y447" i="10"/>
  <c r="X447" i="10"/>
  <c r="W447" i="10"/>
  <c r="V447" i="10"/>
  <c r="U447" i="10"/>
  <c r="T447" i="10"/>
  <c r="S447" i="10"/>
  <c r="R447" i="10"/>
  <c r="Q447" i="10"/>
  <c r="P447" i="10"/>
  <c r="O447" i="10"/>
  <c r="N447" i="10"/>
  <c r="M447" i="10"/>
  <c r="L447" i="10"/>
  <c r="K447" i="10"/>
  <c r="J447" i="10"/>
  <c r="I447" i="10"/>
  <c r="H447" i="10"/>
  <c r="G447" i="10"/>
  <c r="AF444" i="10"/>
  <c r="AE444" i="10"/>
  <c r="AD444" i="10"/>
  <c r="AC444" i="10"/>
  <c r="AB444" i="10"/>
  <c r="AA444" i="10"/>
  <c r="Z444" i="10"/>
  <c r="Y444" i="10"/>
  <c r="X444" i="10"/>
  <c r="W444" i="10"/>
  <c r="V444" i="10"/>
  <c r="U444" i="10"/>
  <c r="T444" i="10"/>
  <c r="S444" i="10"/>
  <c r="R444" i="10"/>
  <c r="Q444" i="10"/>
  <c r="P444" i="10"/>
  <c r="O444" i="10"/>
  <c r="N444" i="10"/>
  <c r="M444" i="10"/>
  <c r="L444" i="10"/>
  <c r="K444" i="10"/>
  <c r="J444" i="10"/>
  <c r="I444" i="10"/>
  <c r="H444" i="10"/>
  <c r="G444" i="10"/>
  <c r="AF441" i="10"/>
  <c r="AE441" i="10"/>
  <c r="AD441" i="10"/>
  <c r="AC441" i="10"/>
  <c r="AB441" i="10"/>
  <c r="AA441" i="10"/>
  <c r="Z441" i="10"/>
  <c r="Y441" i="10"/>
  <c r="X441" i="10"/>
  <c r="W441" i="10"/>
  <c r="V441" i="10"/>
  <c r="U441" i="10"/>
  <c r="T441" i="10"/>
  <c r="S441" i="10"/>
  <c r="R441" i="10"/>
  <c r="Q441" i="10"/>
  <c r="P441" i="10"/>
  <c r="O441" i="10"/>
  <c r="N441" i="10"/>
  <c r="M441" i="10"/>
  <c r="L441" i="10"/>
  <c r="K441" i="10"/>
  <c r="J441" i="10"/>
  <c r="I441" i="10"/>
  <c r="H441" i="10"/>
  <c r="G441" i="10"/>
  <c r="AF438" i="10"/>
  <c r="AE438" i="10"/>
  <c r="AD438" i="10"/>
  <c r="AC438" i="10"/>
  <c r="AB438" i="10"/>
  <c r="AA438" i="10"/>
  <c r="Z438" i="10"/>
  <c r="Y438" i="10"/>
  <c r="X438" i="10"/>
  <c r="W438" i="10"/>
  <c r="V438" i="10"/>
  <c r="U438" i="10"/>
  <c r="T438" i="10"/>
  <c r="S438" i="10"/>
  <c r="R438" i="10"/>
  <c r="Q438" i="10"/>
  <c r="P438" i="10"/>
  <c r="O438" i="10"/>
  <c r="N438" i="10"/>
  <c r="M438" i="10"/>
  <c r="L438" i="10"/>
  <c r="K438" i="10"/>
  <c r="J438" i="10"/>
  <c r="I438" i="10"/>
  <c r="H438" i="10"/>
  <c r="G438" i="10"/>
  <c r="AF435" i="10"/>
  <c r="AE435" i="10"/>
  <c r="AD435" i="10"/>
  <c r="AC435" i="10"/>
  <c r="AB435" i="10"/>
  <c r="AA435" i="10"/>
  <c r="Z435" i="10"/>
  <c r="Y435" i="10"/>
  <c r="X435" i="10"/>
  <c r="W435" i="10"/>
  <c r="V435" i="10"/>
  <c r="U435" i="10"/>
  <c r="T435" i="10"/>
  <c r="S435" i="10"/>
  <c r="R435" i="10"/>
  <c r="Q435" i="10"/>
  <c r="P435" i="10"/>
  <c r="O435" i="10"/>
  <c r="N435" i="10"/>
  <c r="M435" i="10"/>
  <c r="L435" i="10"/>
  <c r="K435" i="10"/>
  <c r="J435" i="10"/>
  <c r="I435" i="10"/>
  <c r="H435" i="10"/>
  <c r="G435" i="10"/>
  <c r="AF432" i="10"/>
  <c r="AE432" i="10"/>
  <c r="AD432" i="10"/>
  <c r="AC432" i="10"/>
  <c r="AB432" i="10"/>
  <c r="AA432" i="10"/>
  <c r="Z432" i="10"/>
  <c r="Y432" i="10"/>
  <c r="X432" i="10"/>
  <c r="W432" i="10"/>
  <c r="V432" i="10"/>
  <c r="U432" i="10"/>
  <c r="T432" i="10"/>
  <c r="S432" i="10"/>
  <c r="R432" i="10"/>
  <c r="Q432" i="10"/>
  <c r="P432" i="10"/>
  <c r="O432" i="10"/>
  <c r="N432" i="10"/>
  <c r="M432" i="10"/>
  <c r="L432" i="10"/>
  <c r="K432" i="10"/>
  <c r="J432" i="10"/>
  <c r="I432" i="10"/>
  <c r="H432" i="10"/>
  <c r="G432" i="10"/>
  <c r="AF427" i="10"/>
  <c r="AE427" i="10"/>
  <c r="AD427" i="10"/>
  <c r="AC427" i="10"/>
  <c r="AB427" i="10"/>
  <c r="AA427" i="10"/>
  <c r="Z427" i="10"/>
  <c r="Y427" i="10"/>
  <c r="X427" i="10"/>
  <c r="W427" i="10"/>
  <c r="V427" i="10"/>
  <c r="U427" i="10"/>
  <c r="T427" i="10"/>
  <c r="S427" i="10"/>
  <c r="R427" i="10"/>
  <c r="Q427" i="10"/>
  <c r="P427" i="10"/>
  <c r="O427" i="10"/>
  <c r="N427" i="10"/>
  <c r="M427" i="10"/>
  <c r="L427" i="10"/>
  <c r="K427" i="10"/>
  <c r="J427" i="10"/>
  <c r="I427" i="10"/>
  <c r="H427" i="10"/>
  <c r="G427" i="10"/>
  <c r="AF423" i="10"/>
  <c r="AE423" i="10"/>
  <c r="AD423" i="10"/>
  <c r="AC423" i="10"/>
  <c r="AB423" i="10"/>
  <c r="AA423" i="10"/>
  <c r="Z423" i="10"/>
  <c r="Y423" i="10"/>
  <c r="X423" i="10"/>
  <c r="W423" i="10"/>
  <c r="V423" i="10"/>
  <c r="U423" i="10"/>
  <c r="T423" i="10"/>
  <c r="S423" i="10"/>
  <c r="R423" i="10"/>
  <c r="Q423" i="10"/>
  <c r="P423" i="10"/>
  <c r="O423" i="10"/>
  <c r="N423" i="10"/>
  <c r="M423" i="10"/>
  <c r="L423" i="10"/>
  <c r="K423" i="10"/>
  <c r="J423" i="10"/>
  <c r="I423" i="10"/>
  <c r="H423" i="10"/>
  <c r="G423" i="10"/>
  <c r="AF420" i="10"/>
  <c r="AE420" i="10"/>
  <c r="AD420" i="10"/>
  <c r="AC420" i="10"/>
  <c r="AB420" i="10"/>
  <c r="AA420" i="10"/>
  <c r="Z420" i="10"/>
  <c r="Y420" i="10"/>
  <c r="X420" i="10"/>
  <c r="W420" i="10"/>
  <c r="V420" i="10"/>
  <c r="U420" i="10"/>
  <c r="T420" i="10"/>
  <c r="S420" i="10"/>
  <c r="R420" i="10"/>
  <c r="Q420" i="10"/>
  <c r="P420" i="10"/>
  <c r="O420" i="10"/>
  <c r="N420" i="10"/>
  <c r="M420" i="10"/>
  <c r="L420" i="10"/>
  <c r="K420" i="10"/>
  <c r="J420" i="10"/>
  <c r="I420" i="10"/>
  <c r="H420" i="10"/>
  <c r="G420" i="10"/>
  <c r="AF417" i="10"/>
  <c r="AE417" i="10"/>
  <c r="AD417" i="10"/>
  <c r="AC417" i="10"/>
  <c r="AB417" i="10"/>
  <c r="AA417" i="10"/>
  <c r="Z417" i="10"/>
  <c r="Y417" i="10"/>
  <c r="X417" i="10"/>
  <c r="W417" i="10"/>
  <c r="V417" i="10"/>
  <c r="U417" i="10"/>
  <c r="T417" i="10"/>
  <c r="S417" i="10"/>
  <c r="R417" i="10"/>
  <c r="Q417" i="10"/>
  <c r="P417" i="10"/>
  <c r="O417" i="10"/>
  <c r="N417" i="10"/>
  <c r="M417" i="10"/>
  <c r="L417" i="10"/>
  <c r="K417" i="10"/>
  <c r="J417" i="10"/>
  <c r="I417" i="10"/>
  <c r="H417" i="10"/>
  <c r="G417" i="10"/>
  <c r="AF412" i="10"/>
  <c r="AE412" i="10"/>
  <c r="AD412" i="10"/>
  <c r="AC412" i="10"/>
  <c r="AB412" i="10"/>
  <c r="AA412" i="10"/>
  <c r="Z412" i="10"/>
  <c r="Y412" i="10"/>
  <c r="X412" i="10"/>
  <c r="W412" i="10"/>
  <c r="V412" i="10"/>
  <c r="U412" i="10"/>
  <c r="T412" i="10"/>
  <c r="S412" i="10"/>
  <c r="R412" i="10"/>
  <c r="Q412" i="10"/>
  <c r="P412" i="10"/>
  <c r="O412" i="10"/>
  <c r="N412" i="10"/>
  <c r="M412" i="10"/>
  <c r="L412" i="10"/>
  <c r="K412" i="10"/>
  <c r="J412" i="10"/>
  <c r="I412" i="10"/>
  <c r="H412" i="10"/>
  <c r="G412" i="10"/>
  <c r="AF408" i="10"/>
  <c r="AE408" i="10"/>
  <c r="AD408" i="10"/>
  <c r="AC408" i="10"/>
  <c r="AB408" i="10"/>
  <c r="AA408" i="10"/>
  <c r="Z408" i="10"/>
  <c r="Y408" i="10"/>
  <c r="X408" i="10"/>
  <c r="W408" i="10"/>
  <c r="V408" i="10"/>
  <c r="U408" i="10"/>
  <c r="T408" i="10"/>
  <c r="S408" i="10"/>
  <c r="R408" i="10"/>
  <c r="Q408" i="10"/>
  <c r="P408" i="10"/>
  <c r="O408" i="10"/>
  <c r="N408" i="10"/>
  <c r="M408" i="10"/>
  <c r="L408" i="10"/>
  <c r="K408" i="10"/>
  <c r="J408" i="10"/>
  <c r="I408" i="10"/>
  <c r="H408" i="10"/>
  <c r="G408" i="10"/>
  <c r="AF405" i="10"/>
  <c r="AE405" i="10"/>
  <c r="AD405" i="10"/>
  <c r="AC405" i="10"/>
  <c r="AB405" i="10"/>
  <c r="AA405" i="10"/>
  <c r="Z405" i="10"/>
  <c r="Y405" i="10"/>
  <c r="X405" i="10"/>
  <c r="W405" i="10"/>
  <c r="V405" i="10"/>
  <c r="U405" i="10"/>
  <c r="T405" i="10"/>
  <c r="S405" i="10"/>
  <c r="R405" i="10"/>
  <c r="Q405" i="10"/>
  <c r="P405" i="10"/>
  <c r="O405" i="10"/>
  <c r="N405" i="10"/>
  <c r="M405" i="10"/>
  <c r="L405" i="10"/>
  <c r="K405" i="10"/>
  <c r="J405" i="10"/>
  <c r="I405" i="10"/>
  <c r="H405" i="10"/>
  <c r="G405" i="10"/>
  <c r="AF401" i="10"/>
  <c r="AE401" i="10"/>
  <c r="AD401" i="10"/>
  <c r="AC401" i="10"/>
  <c r="AB401" i="10"/>
  <c r="AA401" i="10"/>
  <c r="Z401" i="10"/>
  <c r="Y401" i="10"/>
  <c r="X401" i="10"/>
  <c r="W401" i="10"/>
  <c r="V401" i="10"/>
  <c r="U401" i="10"/>
  <c r="T401" i="10"/>
  <c r="S401" i="10"/>
  <c r="R401" i="10"/>
  <c r="Q401" i="10"/>
  <c r="P401" i="10"/>
  <c r="O401" i="10"/>
  <c r="N401" i="10"/>
  <c r="M401" i="10"/>
  <c r="L401" i="10"/>
  <c r="K401" i="10"/>
  <c r="J401" i="10"/>
  <c r="I401" i="10"/>
  <c r="H401" i="10"/>
  <c r="G401" i="10"/>
  <c r="AF398" i="10"/>
  <c r="AE398" i="10"/>
  <c r="AD398" i="10"/>
  <c r="AC398" i="10"/>
  <c r="AB398" i="10"/>
  <c r="AA398" i="10"/>
  <c r="Z398" i="10"/>
  <c r="Y398" i="10"/>
  <c r="X398" i="10"/>
  <c r="W398" i="10"/>
  <c r="V398" i="10"/>
  <c r="U398" i="10"/>
  <c r="T398" i="10"/>
  <c r="S398" i="10"/>
  <c r="R398" i="10"/>
  <c r="Q398" i="10"/>
  <c r="P398" i="10"/>
  <c r="O398" i="10"/>
  <c r="N398" i="10"/>
  <c r="M398" i="10"/>
  <c r="L398" i="10"/>
  <c r="K398" i="10"/>
  <c r="J398" i="10"/>
  <c r="I398" i="10"/>
  <c r="H398" i="10"/>
  <c r="G398" i="10"/>
  <c r="AF393" i="10"/>
  <c r="AE393" i="10"/>
  <c r="AD393" i="10"/>
  <c r="AC393" i="10"/>
  <c r="AB393" i="10"/>
  <c r="AA393" i="10"/>
  <c r="Z393" i="10"/>
  <c r="Y393" i="10"/>
  <c r="X393" i="10"/>
  <c r="W393" i="10"/>
  <c r="V393" i="10"/>
  <c r="U393" i="10"/>
  <c r="T393" i="10"/>
  <c r="S393" i="10"/>
  <c r="R393" i="10"/>
  <c r="Q393" i="10"/>
  <c r="P393" i="10"/>
  <c r="O393" i="10"/>
  <c r="N393" i="10"/>
  <c r="M393" i="10"/>
  <c r="L393" i="10"/>
  <c r="K393" i="10"/>
  <c r="J393" i="10"/>
  <c r="I393" i="10"/>
  <c r="H393" i="10"/>
  <c r="G393" i="10"/>
  <c r="AF390" i="10"/>
  <c r="AE390" i="10"/>
  <c r="AD390" i="10"/>
  <c r="AC390" i="10"/>
  <c r="AB390" i="10"/>
  <c r="AA390" i="10"/>
  <c r="Z390" i="10"/>
  <c r="Y390" i="10"/>
  <c r="X390" i="10"/>
  <c r="W390" i="10"/>
  <c r="V390" i="10"/>
  <c r="U390" i="10"/>
  <c r="T390" i="10"/>
  <c r="S390" i="10"/>
  <c r="R390" i="10"/>
  <c r="Q390" i="10"/>
  <c r="P390" i="10"/>
  <c r="O390" i="10"/>
  <c r="N390" i="10"/>
  <c r="M390" i="10"/>
  <c r="L390" i="10"/>
  <c r="K390" i="10"/>
  <c r="J390" i="10"/>
  <c r="I390" i="10"/>
  <c r="H390" i="10"/>
  <c r="G390" i="10"/>
  <c r="AF387" i="10"/>
  <c r="AE387" i="10"/>
  <c r="AD387" i="10"/>
  <c r="AC387" i="10"/>
  <c r="AB387" i="10"/>
  <c r="AA387" i="10"/>
  <c r="Z387" i="10"/>
  <c r="Y387" i="10"/>
  <c r="X387" i="10"/>
  <c r="W387" i="10"/>
  <c r="V387" i="10"/>
  <c r="U387" i="10"/>
  <c r="T387" i="10"/>
  <c r="S387" i="10"/>
  <c r="R387" i="10"/>
  <c r="Q387" i="10"/>
  <c r="P387" i="10"/>
  <c r="O387" i="10"/>
  <c r="N387" i="10"/>
  <c r="M387" i="10"/>
  <c r="L387" i="10"/>
  <c r="K387" i="10"/>
  <c r="J387" i="10"/>
  <c r="I387" i="10"/>
  <c r="H387" i="10"/>
  <c r="G387" i="10"/>
  <c r="AF384" i="10"/>
  <c r="AE384" i="10"/>
  <c r="AD384" i="10"/>
  <c r="AC384" i="10"/>
  <c r="AB384" i="10"/>
  <c r="AA384" i="10"/>
  <c r="Z384" i="10"/>
  <c r="Y384" i="10"/>
  <c r="X384" i="10"/>
  <c r="W384" i="10"/>
  <c r="V384" i="10"/>
  <c r="U384" i="10"/>
  <c r="T384" i="10"/>
  <c r="S384" i="10"/>
  <c r="R384" i="10"/>
  <c r="Q384" i="10"/>
  <c r="P384" i="10"/>
  <c r="O384" i="10"/>
  <c r="N384" i="10"/>
  <c r="M384" i="10"/>
  <c r="L384" i="10"/>
  <c r="K384" i="10"/>
  <c r="J384" i="10"/>
  <c r="I384" i="10"/>
  <c r="H384" i="10"/>
  <c r="G384" i="10"/>
  <c r="AF381" i="10"/>
  <c r="AE381" i="10"/>
  <c r="AD381" i="10"/>
  <c r="AC381" i="10"/>
  <c r="AB381" i="10"/>
  <c r="AA381" i="10"/>
  <c r="Z381" i="10"/>
  <c r="Y381" i="10"/>
  <c r="X381" i="10"/>
  <c r="W381" i="10"/>
  <c r="V381" i="10"/>
  <c r="U381" i="10"/>
  <c r="T381" i="10"/>
  <c r="S381" i="10"/>
  <c r="R381" i="10"/>
  <c r="Q381" i="10"/>
  <c r="P381" i="10"/>
  <c r="O381" i="10"/>
  <c r="N381" i="10"/>
  <c r="M381" i="10"/>
  <c r="L381" i="10"/>
  <c r="K381" i="10"/>
  <c r="J381" i="10"/>
  <c r="I381" i="10"/>
  <c r="H381" i="10"/>
  <c r="G381" i="10"/>
  <c r="AF378" i="10"/>
  <c r="AE378" i="10"/>
  <c r="AD378" i="10"/>
  <c r="AC378" i="10"/>
  <c r="AB378" i="10"/>
  <c r="AA378" i="10"/>
  <c r="Z378" i="10"/>
  <c r="Y378" i="10"/>
  <c r="X378" i="10"/>
  <c r="W378" i="10"/>
  <c r="V378" i="10"/>
  <c r="U378" i="10"/>
  <c r="T378" i="10"/>
  <c r="S378" i="10"/>
  <c r="R378" i="10"/>
  <c r="Q378" i="10"/>
  <c r="P378" i="10"/>
  <c r="O378" i="10"/>
  <c r="N378" i="10"/>
  <c r="M378" i="10"/>
  <c r="L378" i="10"/>
  <c r="K378" i="10"/>
  <c r="J378" i="10"/>
  <c r="I378" i="10"/>
  <c r="H378" i="10"/>
  <c r="G378" i="10"/>
  <c r="AF375" i="10"/>
  <c r="AE375" i="10"/>
  <c r="AD375" i="10"/>
  <c r="AC375" i="10"/>
  <c r="AB375" i="10"/>
  <c r="AA375" i="10"/>
  <c r="Z375" i="10"/>
  <c r="Y375" i="10"/>
  <c r="X375" i="10"/>
  <c r="W375" i="10"/>
  <c r="V375" i="10"/>
  <c r="U375" i="10"/>
  <c r="T375" i="10"/>
  <c r="S375" i="10"/>
  <c r="R375" i="10"/>
  <c r="Q375" i="10"/>
  <c r="P375" i="10"/>
  <c r="O375" i="10"/>
  <c r="N375" i="10"/>
  <c r="M375" i="10"/>
  <c r="L375" i="10"/>
  <c r="K375" i="10"/>
  <c r="J375" i="10"/>
  <c r="I375" i="10"/>
  <c r="H375" i="10"/>
  <c r="G375" i="10"/>
  <c r="AF372" i="10"/>
  <c r="AE372" i="10"/>
  <c r="AD372" i="10"/>
  <c r="AC372" i="10"/>
  <c r="AB372" i="10"/>
  <c r="AA372" i="10"/>
  <c r="Z372" i="10"/>
  <c r="Y372" i="10"/>
  <c r="X372" i="10"/>
  <c r="W372" i="10"/>
  <c r="V372" i="10"/>
  <c r="U372" i="10"/>
  <c r="T372" i="10"/>
  <c r="S372" i="10"/>
  <c r="R372" i="10"/>
  <c r="Q372" i="10"/>
  <c r="P372" i="10"/>
  <c r="O372" i="10"/>
  <c r="N372" i="10"/>
  <c r="M372" i="10"/>
  <c r="L372" i="10"/>
  <c r="K372" i="10"/>
  <c r="J372" i="10"/>
  <c r="I372" i="10"/>
  <c r="H372" i="10"/>
  <c r="G372" i="10"/>
  <c r="AF368" i="10"/>
  <c r="AE368" i="10"/>
  <c r="AD368" i="10"/>
  <c r="AC368" i="10"/>
  <c r="AB368" i="10"/>
  <c r="AA368" i="10"/>
  <c r="Z368" i="10"/>
  <c r="Y368" i="10"/>
  <c r="X368" i="10"/>
  <c r="W368" i="10"/>
  <c r="V368" i="10"/>
  <c r="U368" i="10"/>
  <c r="T368" i="10"/>
  <c r="S368" i="10"/>
  <c r="R368" i="10"/>
  <c r="Q368" i="10"/>
  <c r="P368" i="10"/>
  <c r="O368" i="10"/>
  <c r="N368" i="10"/>
  <c r="M368" i="10"/>
  <c r="L368" i="10"/>
  <c r="K368" i="10"/>
  <c r="J368" i="10"/>
  <c r="I368" i="10"/>
  <c r="H368" i="10"/>
  <c r="G368" i="10"/>
  <c r="AF365" i="10"/>
  <c r="AE365" i="10"/>
  <c r="AD365" i="10"/>
  <c r="AC365" i="10"/>
  <c r="AB365" i="10"/>
  <c r="AA365" i="10"/>
  <c r="Z365" i="10"/>
  <c r="Y365" i="10"/>
  <c r="X365" i="10"/>
  <c r="W365" i="10"/>
  <c r="V365" i="10"/>
  <c r="U365" i="10"/>
  <c r="T365" i="10"/>
  <c r="S365" i="10"/>
  <c r="R365" i="10"/>
  <c r="Q365" i="10"/>
  <c r="P365" i="10"/>
  <c r="O365" i="10"/>
  <c r="N365" i="10"/>
  <c r="M365" i="10"/>
  <c r="L365" i="10"/>
  <c r="K365" i="10"/>
  <c r="J365" i="10"/>
  <c r="I365" i="10"/>
  <c r="H365" i="10"/>
  <c r="G365" i="10"/>
  <c r="AF360" i="10"/>
  <c r="AE360" i="10"/>
  <c r="AD360" i="10"/>
  <c r="AC360" i="10"/>
  <c r="AB360" i="10"/>
  <c r="AA360" i="10"/>
  <c r="Z360" i="10"/>
  <c r="Y360" i="10"/>
  <c r="X360" i="10"/>
  <c r="W360" i="10"/>
  <c r="V360" i="10"/>
  <c r="U360" i="10"/>
  <c r="T360" i="10"/>
  <c r="S360" i="10"/>
  <c r="R360" i="10"/>
  <c r="Q360" i="10"/>
  <c r="P360" i="10"/>
  <c r="O360" i="10"/>
  <c r="N360" i="10"/>
  <c r="M360" i="10"/>
  <c r="L360" i="10"/>
  <c r="K360" i="10"/>
  <c r="J360" i="10"/>
  <c r="I360" i="10"/>
  <c r="H360" i="10"/>
  <c r="G360" i="10"/>
  <c r="AF357" i="10"/>
  <c r="AE357" i="10"/>
  <c r="AD357" i="10"/>
  <c r="AC357" i="10"/>
  <c r="AB357" i="10"/>
  <c r="AA357" i="10"/>
  <c r="Z357" i="10"/>
  <c r="Y357" i="10"/>
  <c r="X357" i="10"/>
  <c r="W357" i="10"/>
  <c r="V357" i="10"/>
  <c r="U357" i="10"/>
  <c r="T357" i="10"/>
  <c r="S357" i="10"/>
  <c r="R357" i="10"/>
  <c r="Q357" i="10"/>
  <c r="P357" i="10"/>
  <c r="O357" i="10"/>
  <c r="N357" i="10"/>
  <c r="M357" i="10"/>
  <c r="L357" i="10"/>
  <c r="K357" i="10"/>
  <c r="J357" i="10"/>
  <c r="I357" i="10"/>
  <c r="H357" i="10"/>
  <c r="G357" i="10"/>
  <c r="AF354" i="10"/>
  <c r="AE354" i="10"/>
  <c r="AD354" i="10"/>
  <c r="AC354" i="10"/>
  <c r="AB354" i="10"/>
  <c r="AA354" i="10"/>
  <c r="Z354" i="10"/>
  <c r="Y354" i="10"/>
  <c r="X354" i="10"/>
  <c r="W354" i="10"/>
  <c r="V354" i="10"/>
  <c r="U354" i="10"/>
  <c r="T354" i="10"/>
  <c r="S354" i="10"/>
  <c r="R354" i="10"/>
  <c r="Q354" i="10"/>
  <c r="P354" i="10"/>
  <c r="O354" i="10"/>
  <c r="N354" i="10"/>
  <c r="M354" i="10"/>
  <c r="L354" i="10"/>
  <c r="K354" i="10"/>
  <c r="J354" i="10"/>
  <c r="I354" i="10"/>
  <c r="H354" i="10"/>
  <c r="G354" i="10"/>
  <c r="AF351" i="10"/>
  <c r="AE351" i="10"/>
  <c r="AD351" i="10"/>
  <c r="AC351" i="10"/>
  <c r="AB351" i="10"/>
  <c r="AA351" i="10"/>
  <c r="Z351" i="10"/>
  <c r="Y351" i="10"/>
  <c r="X351" i="10"/>
  <c r="W351" i="10"/>
  <c r="V351" i="10"/>
  <c r="U351" i="10"/>
  <c r="T351" i="10"/>
  <c r="S351" i="10"/>
  <c r="R351" i="10"/>
  <c r="Q351" i="10"/>
  <c r="P351" i="10"/>
  <c r="O351" i="10"/>
  <c r="N351" i="10"/>
  <c r="M351" i="10"/>
  <c r="L351" i="10"/>
  <c r="K351" i="10"/>
  <c r="J351" i="10"/>
  <c r="I351" i="10"/>
  <c r="H351" i="10"/>
  <c r="G351" i="10"/>
  <c r="AF347" i="10"/>
  <c r="AE347" i="10"/>
  <c r="AD347" i="10"/>
  <c r="AC347" i="10"/>
  <c r="AB347" i="10"/>
  <c r="AA347" i="10"/>
  <c r="Z347" i="10"/>
  <c r="Y347" i="10"/>
  <c r="X347" i="10"/>
  <c r="W347" i="10"/>
  <c r="V347" i="10"/>
  <c r="U347" i="10"/>
  <c r="T347" i="10"/>
  <c r="S347" i="10"/>
  <c r="R347" i="10"/>
  <c r="Q347" i="10"/>
  <c r="P347" i="10"/>
  <c r="O347" i="10"/>
  <c r="N347" i="10"/>
  <c r="M347" i="10"/>
  <c r="L347" i="10"/>
  <c r="K347" i="10"/>
  <c r="J347" i="10"/>
  <c r="I347" i="10"/>
  <c r="H347" i="10"/>
  <c r="G347" i="10"/>
  <c r="AF344" i="10"/>
  <c r="AE344" i="10"/>
  <c r="AD344" i="10"/>
  <c r="AC344" i="10"/>
  <c r="AB344" i="10"/>
  <c r="AA344" i="10"/>
  <c r="Z344" i="10"/>
  <c r="Y344" i="10"/>
  <c r="X344" i="10"/>
  <c r="W344" i="10"/>
  <c r="V344" i="10"/>
  <c r="U344" i="10"/>
  <c r="T344" i="10"/>
  <c r="S344" i="10"/>
  <c r="R344" i="10"/>
  <c r="Q344" i="10"/>
  <c r="P344" i="10"/>
  <c r="O344" i="10"/>
  <c r="N344" i="10"/>
  <c r="M344" i="10"/>
  <c r="L344" i="10"/>
  <c r="K344" i="10"/>
  <c r="J344" i="10"/>
  <c r="I344" i="10"/>
  <c r="H344" i="10"/>
  <c r="G344" i="10"/>
  <c r="AF341" i="10"/>
  <c r="AE341" i="10"/>
  <c r="AD341" i="10"/>
  <c r="AC341" i="10"/>
  <c r="AB341" i="10"/>
  <c r="AA341" i="10"/>
  <c r="Z341" i="10"/>
  <c r="Y341" i="10"/>
  <c r="X341" i="10"/>
  <c r="W341" i="10"/>
  <c r="V341" i="10"/>
  <c r="U341" i="10"/>
  <c r="T341" i="10"/>
  <c r="S341" i="10"/>
  <c r="R341" i="10"/>
  <c r="Q341" i="10"/>
  <c r="P341" i="10"/>
  <c r="O341" i="10"/>
  <c r="N341" i="10"/>
  <c r="M341" i="10"/>
  <c r="L341" i="10"/>
  <c r="K341" i="10"/>
  <c r="J341" i="10"/>
  <c r="I341" i="10"/>
  <c r="H341" i="10"/>
  <c r="G341" i="10"/>
  <c r="AF338" i="10"/>
  <c r="AE338" i="10"/>
  <c r="AD338" i="10"/>
  <c r="AC338" i="10"/>
  <c r="AB338" i="10"/>
  <c r="AA338" i="10"/>
  <c r="Z338" i="10"/>
  <c r="Y338" i="10"/>
  <c r="X338" i="10"/>
  <c r="W338" i="10"/>
  <c r="V338" i="10"/>
  <c r="U338" i="10"/>
  <c r="T338" i="10"/>
  <c r="S338" i="10"/>
  <c r="R338" i="10"/>
  <c r="Q338" i="10"/>
  <c r="P338" i="10"/>
  <c r="O338" i="10"/>
  <c r="N338" i="10"/>
  <c r="M338" i="10"/>
  <c r="L338" i="10"/>
  <c r="K338" i="10"/>
  <c r="J338" i="10"/>
  <c r="I338" i="10"/>
  <c r="H338" i="10"/>
  <c r="G338" i="10"/>
  <c r="AF335" i="10"/>
  <c r="AE335" i="10"/>
  <c r="AD335" i="10"/>
  <c r="AC335" i="10"/>
  <c r="AB335" i="10"/>
  <c r="AA335" i="10"/>
  <c r="Z335" i="10"/>
  <c r="Y335" i="10"/>
  <c r="X335" i="10"/>
  <c r="W335" i="10"/>
  <c r="V335" i="10"/>
  <c r="U335" i="10"/>
  <c r="T335" i="10"/>
  <c r="S335" i="10"/>
  <c r="R335" i="10"/>
  <c r="Q335" i="10"/>
  <c r="P335" i="10"/>
  <c r="O335" i="10"/>
  <c r="N335" i="10"/>
  <c r="M335" i="10"/>
  <c r="L335" i="10"/>
  <c r="K335" i="10"/>
  <c r="J335" i="10"/>
  <c r="I335" i="10"/>
  <c r="H335" i="10"/>
  <c r="G335" i="10"/>
  <c r="AF332" i="10"/>
  <c r="AE332" i="10"/>
  <c r="AD332" i="10"/>
  <c r="AC332" i="10"/>
  <c r="AB332" i="10"/>
  <c r="AA332" i="10"/>
  <c r="Z332" i="10"/>
  <c r="Y332" i="10"/>
  <c r="X332" i="10"/>
  <c r="W332" i="10"/>
  <c r="V332" i="10"/>
  <c r="U332" i="10"/>
  <c r="T332" i="10"/>
  <c r="S332" i="10"/>
  <c r="R332" i="10"/>
  <c r="Q332" i="10"/>
  <c r="P332" i="10"/>
  <c r="O332" i="10"/>
  <c r="N332" i="10"/>
  <c r="M332" i="10"/>
  <c r="L332" i="10"/>
  <c r="K332" i="10"/>
  <c r="J332" i="10"/>
  <c r="I332" i="10"/>
  <c r="H332" i="10"/>
  <c r="G332" i="10"/>
  <c r="AF329" i="10"/>
  <c r="AE329" i="10"/>
  <c r="AD329" i="10"/>
  <c r="AC329" i="10"/>
  <c r="AB329" i="10"/>
  <c r="AA329" i="10"/>
  <c r="Z329" i="10"/>
  <c r="Y329" i="10"/>
  <c r="X329" i="10"/>
  <c r="W329" i="10"/>
  <c r="V329" i="10"/>
  <c r="U329" i="10"/>
  <c r="T329" i="10"/>
  <c r="S329" i="10"/>
  <c r="R329" i="10"/>
  <c r="Q329" i="10"/>
  <c r="P329" i="10"/>
  <c r="O329" i="10"/>
  <c r="N329" i="10"/>
  <c r="M329" i="10"/>
  <c r="L329" i="10"/>
  <c r="K329" i="10"/>
  <c r="J329" i="10"/>
  <c r="I329" i="10"/>
  <c r="H329" i="10"/>
  <c r="G329" i="10"/>
  <c r="AF326" i="10"/>
  <c r="AE326" i="10"/>
  <c r="AD326" i="10"/>
  <c r="AC326" i="10"/>
  <c r="AB326" i="10"/>
  <c r="AA326" i="10"/>
  <c r="Z326" i="10"/>
  <c r="Y326" i="10"/>
  <c r="X326" i="10"/>
  <c r="W326" i="10"/>
  <c r="V326" i="10"/>
  <c r="U326" i="10"/>
  <c r="T326" i="10"/>
  <c r="S326" i="10"/>
  <c r="R326" i="10"/>
  <c r="Q326" i="10"/>
  <c r="P326" i="10"/>
  <c r="O326" i="10"/>
  <c r="N326" i="10"/>
  <c r="M326" i="10"/>
  <c r="L326" i="10"/>
  <c r="K326" i="10"/>
  <c r="J326" i="10"/>
  <c r="I326" i="10"/>
  <c r="H326" i="10"/>
  <c r="G326" i="10"/>
  <c r="AF322" i="10"/>
  <c r="AE322" i="10"/>
  <c r="AD322" i="10"/>
  <c r="AC322" i="10"/>
  <c r="AB322" i="10"/>
  <c r="AA322" i="10"/>
  <c r="Z322" i="10"/>
  <c r="Y322" i="10"/>
  <c r="X322" i="10"/>
  <c r="W322" i="10"/>
  <c r="V322" i="10"/>
  <c r="U322" i="10"/>
  <c r="T322" i="10"/>
  <c r="S322" i="10"/>
  <c r="R322" i="10"/>
  <c r="Q322" i="10"/>
  <c r="P322" i="10"/>
  <c r="O322" i="10"/>
  <c r="N322" i="10"/>
  <c r="M322" i="10"/>
  <c r="L322" i="10"/>
  <c r="K322" i="10"/>
  <c r="J322" i="10"/>
  <c r="I322" i="10"/>
  <c r="H322" i="10"/>
  <c r="G322" i="10"/>
  <c r="AF317" i="10"/>
  <c r="AE317" i="10"/>
  <c r="AD317" i="10"/>
  <c r="AC317" i="10"/>
  <c r="AB317" i="10"/>
  <c r="AA317" i="10"/>
  <c r="Z317" i="10"/>
  <c r="Y317" i="10"/>
  <c r="X317" i="10"/>
  <c r="W317" i="10"/>
  <c r="V317" i="10"/>
  <c r="U317" i="10"/>
  <c r="T317" i="10"/>
  <c r="S317" i="10"/>
  <c r="R317" i="10"/>
  <c r="Q317" i="10"/>
  <c r="P317" i="10"/>
  <c r="O317" i="10"/>
  <c r="N317" i="10"/>
  <c r="M317" i="10"/>
  <c r="L317" i="10"/>
  <c r="K317" i="10"/>
  <c r="J317" i="10"/>
  <c r="I317" i="10"/>
  <c r="H317" i="10"/>
  <c r="G317" i="10"/>
  <c r="AF314" i="10"/>
  <c r="AE314" i="10"/>
  <c r="AD314" i="10"/>
  <c r="AC314" i="10"/>
  <c r="AB314" i="10"/>
  <c r="AA314" i="10"/>
  <c r="Z314" i="10"/>
  <c r="Y314" i="10"/>
  <c r="X314" i="10"/>
  <c r="W314" i="10"/>
  <c r="V314" i="10"/>
  <c r="U314" i="10"/>
  <c r="T314" i="10"/>
  <c r="S314" i="10"/>
  <c r="R314" i="10"/>
  <c r="Q314" i="10"/>
  <c r="P314" i="10"/>
  <c r="O314" i="10"/>
  <c r="N314" i="10"/>
  <c r="M314" i="10"/>
  <c r="L314" i="10"/>
  <c r="K314" i="10"/>
  <c r="J314" i="10"/>
  <c r="I314" i="10"/>
  <c r="H314" i="10"/>
  <c r="G314" i="10"/>
  <c r="AF310" i="10"/>
  <c r="AE310" i="10"/>
  <c r="AD310" i="10"/>
  <c r="AC310" i="10"/>
  <c r="AB310" i="10"/>
  <c r="AA310" i="10"/>
  <c r="Z310" i="10"/>
  <c r="Y310" i="10"/>
  <c r="X310" i="10"/>
  <c r="W310" i="10"/>
  <c r="V310" i="10"/>
  <c r="U310" i="10"/>
  <c r="T310" i="10"/>
  <c r="S310" i="10"/>
  <c r="R310" i="10"/>
  <c r="Q310" i="10"/>
  <c r="P310" i="10"/>
  <c r="O310" i="10"/>
  <c r="N310" i="10"/>
  <c r="M310" i="10"/>
  <c r="L310" i="10"/>
  <c r="K310" i="10"/>
  <c r="J310" i="10"/>
  <c r="I310" i="10"/>
  <c r="H310" i="10"/>
  <c r="G310" i="10"/>
  <c r="AF306" i="10"/>
  <c r="AE306" i="10"/>
  <c r="AD306" i="10"/>
  <c r="AC306" i="10"/>
  <c r="AB306" i="10"/>
  <c r="AA306" i="10"/>
  <c r="Z306" i="10"/>
  <c r="Y306" i="10"/>
  <c r="X306" i="10"/>
  <c r="W306" i="10"/>
  <c r="V306" i="10"/>
  <c r="U306" i="10"/>
  <c r="T306" i="10"/>
  <c r="S306" i="10"/>
  <c r="R306" i="10"/>
  <c r="Q306" i="10"/>
  <c r="P306" i="10"/>
  <c r="O306" i="10"/>
  <c r="N306" i="10"/>
  <c r="M306" i="10"/>
  <c r="L306" i="10"/>
  <c r="K306" i="10"/>
  <c r="J306" i="10"/>
  <c r="I306" i="10"/>
  <c r="H306" i="10"/>
  <c r="G306" i="10"/>
  <c r="AF303" i="10"/>
  <c r="AE303" i="10"/>
  <c r="AD303" i="10"/>
  <c r="AC303" i="10"/>
  <c r="AB303" i="10"/>
  <c r="AA303" i="10"/>
  <c r="Z303" i="10"/>
  <c r="Y303" i="10"/>
  <c r="X303" i="10"/>
  <c r="W303" i="10"/>
  <c r="V303" i="10"/>
  <c r="U303" i="10"/>
  <c r="T303" i="10"/>
  <c r="S303" i="10"/>
  <c r="R303" i="10"/>
  <c r="Q303" i="10"/>
  <c r="P303" i="10"/>
  <c r="O303" i="10"/>
  <c r="N303" i="10"/>
  <c r="M303" i="10"/>
  <c r="L303" i="10"/>
  <c r="K303" i="10"/>
  <c r="J303" i="10"/>
  <c r="I303" i="10"/>
  <c r="H303" i="10"/>
  <c r="G303" i="10"/>
  <c r="AF300" i="10"/>
  <c r="AE300" i="10"/>
  <c r="AD300" i="10"/>
  <c r="AC300" i="10"/>
  <c r="AB300" i="10"/>
  <c r="AA300" i="10"/>
  <c r="Z300" i="10"/>
  <c r="Y300" i="10"/>
  <c r="X300" i="10"/>
  <c r="W300" i="10"/>
  <c r="V300" i="10"/>
  <c r="U300" i="10"/>
  <c r="T300" i="10"/>
  <c r="S300" i="10"/>
  <c r="R300" i="10"/>
  <c r="Q300" i="10"/>
  <c r="P300" i="10"/>
  <c r="O300" i="10"/>
  <c r="N300" i="10"/>
  <c r="M300" i="10"/>
  <c r="L300" i="10"/>
  <c r="K300" i="10"/>
  <c r="J300" i="10"/>
  <c r="I300" i="10"/>
  <c r="H300" i="10"/>
  <c r="G300" i="10"/>
  <c r="AF296" i="10"/>
  <c r="AE296" i="10"/>
  <c r="AD296" i="10"/>
  <c r="AC296" i="10"/>
  <c r="AB296" i="10"/>
  <c r="AA296" i="10"/>
  <c r="Z296" i="10"/>
  <c r="Y296" i="10"/>
  <c r="X296" i="10"/>
  <c r="W296" i="10"/>
  <c r="V296" i="10"/>
  <c r="U296" i="10"/>
  <c r="T296" i="10"/>
  <c r="S296" i="10"/>
  <c r="R296" i="10"/>
  <c r="Q296" i="10"/>
  <c r="P296" i="10"/>
  <c r="O296" i="10"/>
  <c r="N296" i="10"/>
  <c r="M296" i="10"/>
  <c r="L296" i="10"/>
  <c r="K296" i="10"/>
  <c r="J296" i="10"/>
  <c r="I296" i="10"/>
  <c r="H296" i="10"/>
  <c r="G296" i="10"/>
  <c r="AF293" i="10"/>
  <c r="AE293" i="10"/>
  <c r="AD293" i="10"/>
  <c r="AC293" i="10"/>
  <c r="AB293" i="10"/>
  <c r="AA293" i="10"/>
  <c r="Z293" i="10"/>
  <c r="Y293" i="10"/>
  <c r="X293" i="10"/>
  <c r="W293" i="10"/>
  <c r="V293" i="10"/>
  <c r="U293" i="10"/>
  <c r="T293" i="10"/>
  <c r="S293" i="10"/>
  <c r="R293" i="10"/>
  <c r="Q293" i="10"/>
  <c r="P293" i="10"/>
  <c r="O293" i="10"/>
  <c r="N293" i="10"/>
  <c r="M293" i="10"/>
  <c r="L293" i="10"/>
  <c r="K293" i="10"/>
  <c r="J293" i="10"/>
  <c r="I293" i="10"/>
  <c r="H293" i="10"/>
  <c r="G293" i="10"/>
  <c r="AF290" i="10"/>
  <c r="AE290" i="10"/>
  <c r="AD290" i="10"/>
  <c r="AC290" i="10"/>
  <c r="AB290" i="10"/>
  <c r="AA290" i="10"/>
  <c r="Z290" i="10"/>
  <c r="Y290" i="10"/>
  <c r="X290" i="10"/>
  <c r="W290" i="10"/>
  <c r="V290" i="10"/>
  <c r="U290" i="10"/>
  <c r="T290" i="10"/>
  <c r="S290" i="10"/>
  <c r="R290" i="10"/>
  <c r="Q290" i="10"/>
  <c r="P290" i="10"/>
  <c r="O290" i="10"/>
  <c r="N290" i="10"/>
  <c r="M290" i="10"/>
  <c r="L290" i="10"/>
  <c r="K290" i="10"/>
  <c r="J290" i="10"/>
  <c r="I290" i="10"/>
  <c r="H290" i="10"/>
  <c r="G290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AF283" i="10"/>
  <c r="AE283" i="10"/>
  <c r="AD283" i="10"/>
  <c r="AC283" i="10"/>
  <c r="AB283" i="10"/>
  <c r="AA283" i="10"/>
  <c r="Z283" i="10"/>
  <c r="Y283" i="10"/>
  <c r="X283" i="10"/>
  <c r="W283" i="10"/>
  <c r="V283" i="10"/>
  <c r="U283" i="10"/>
  <c r="T283" i="10"/>
  <c r="S283" i="10"/>
  <c r="R283" i="10"/>
  <c r="Q283" i="10"/>
  <c r="P283" i="10"/>
  <c r="O283" i="10"/>
  <c r="N283" i="10"/>
  <c r="M283" i="10"/>
  <c r="L283" i="10"/>
  <c r="K283" i="10"/>
  <c r="J283" i="10"/>
  <c r="I283" i="10"/>
  <c r="H283" i="10"/>
  <c r="G283" i="10"/>
  <c r="AF280" i="10"/>
  <c r="AE280" i="10"/>
  <c r="AD280" i="10"/>
  <c r="AC280" i="10"/>
  <c r="AB280" i="10"/>
  <c r="AA280" i="10"/>
  <c r="Z280" i="10"/>
  <c r="Y280" i="10"/>
  <c r="X280" i="10"/>
  <c r="W280" i="10"/>
  <c r="V280" i="10"/>
  <c r="U280" i="10"/>
  <c r="T280" i="10"/>
  <c r="S280" i="10"/>
  <c r="R280" i="10"/>
  <c r="Q280" i="10"/>
  <c r="P280" i="10"/>
  <c r="O280" i="10"/>
  <c r="N280" i="10"/>
  <c r="M280" i="10"/>
  <c r="L280" i="10"/>
  <c r="K280" i="10"/>
  <c r="J280" i="10"/>
  <c r="I280" i="10"/>
  <c r="H280" i="10"/>
  <c r="G280" i="10"/>
  <c r="AF277" i="10"/>
  <c r="AE277" i="10"/>
  <c r="AD277" i="10"/>
  <c r="AC277" i="10"/>
  <c r="AB277" i="10"/>
  <c r="AA277" i="10"/>
  <c r="Z277" i="10"/>
  <c r="Y277" i="10"/>
  <c r="X277" i="10"/>
  <c r="W277" i="10"/>
  <c r="V277" i="10"/>
  <c r="U277" i="10"/>
  <c r="T277" i="10"/>
  <c r="S277" i="10"/>
  <c r="R277" i="10"/>
  <c r="Q277" i="10"/>
  <c r="P277" i="10"/>
  <c r="O277" i="10"/>
  <c r="N277" i="10"/>
  <c r="M277" i="10"/>
  <c r="L277" i="10"/>
  <c r="K277" i="10"/>
  <c r="J277" i="10"/>
  <c r="I277" i="10"/>
  <c r="H277" i="10"/>
  <c r="G277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AF270" i="10"/>
  <c r="AE270" i="10"/>
  <c r="AD270" i="10"/>
  <c r="AC270" i="10"/>
  <c r="AB270" i="10"/>
  <c r="AA270" i="10"/>
  <c r="Z270" i="10"/>
  <c r="Y270" i="10"/>
  <c r="X270" i="10"/>
  <c r="W270" i="10"/>
  <c r="V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H270" i="10"/>
  <c r="G270" i="10"/>
  <c r="AF267" i="10"/>
  <c r="AE267" i="10"/>
  <c r="AD267" i="10"/>
  <c r="AC267" i="10"/>
  <c r="AB267" i="10"/>
  <c r="AA267" i="10"/>
  <c r="Z267" i="10"/>
  <c r="Y267" i="10"/>
  <c r="X267" i="10"/>
  <c r="W267" i="10"/>
  <c r="V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H267" i="10"/>
  <c r="G267" i="10"/>
  <c r="AF264" i="10"/>
  <c r="AE264" i="10"/>
  <c r="AD264" i="10"/>
  <c r="AC264" i="10"/>
  <c r="AB264" i="10"/>
  <c r="AA264" i="10"/>
  <c r="Z264" i="10"/>
  <c r="Y264" i="10"/>
  <c r="X264" i="10"/>
  <c r="W264" i="10"/>
  <c r="V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H264" i="10"/>
  <c r="G264" i="10"/>
  <c r="AF261" i="10"/>
  <c r="AE261" i="10"/>
  <c r="AD261" i="10"/>
  <c r="AC261" i="10"/>
  <c r="AB261" i="10"/>
  <c r="AA261" i="10"/>
  <c r="Z261" i="10"/>
  <c r="Y261" i="10"/>
  <c r="X261" i="10"/>
  <c r="W261" i="10"/>
  <c r="V261" i="10"/>
  <c r="U261" i="10"/>
  <c r="T261" i="10"/>
  <c r="S261" i="10"/>
  <c r="R261" i="10"/>
  <c r="Q261" i="10"/>
  <c r="P261" i="10"/>
  <c r="O261" i="10"/>
  <c r="N261" i="10"/>
  <c r="M261" i="10"/>
  <c r="L261" i="10"/>
  <c r="K261" i="10"/>
  <c r="J261" i="10"/>
  <c r="I261" i="10"/>
  <c r="H261" i="10"/>
  <c r="G261" i="10"/>
  <c r="AF257" i="10"/>
  <c r="AE257" i="10"/>
  <c r="AD257" i="10"/>
  <c r="AC257" i="10"/>
  <c r="AB257" i="10"/>
  <c r="AA257" i="10"/>
  <c r="Z257" i="10"/>
  <c r="Y257" i="10"/>
  <c r="X257" i="10"/>
  <c r="W257" i="10"/>
  <c r="V257" i="10"/>
  <c r="U257" i="10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AF254" i="10"/>
  <c r="AE254" i="10"/>
  <c r="AD254" i="10"/>
  <c r="AC254" i="10"/>
  <c r="AB254" i="10"/>
  <c r="AA254" i="10"/>
  <c r="Z254" i="10"/>
  <c r="Y254" i="10"/>
  <c r="X254" i="10"/>
  <c r="W254" i="10"/>
  <c r="V254" i="10"/>
  <c r="U254" i="10"/>
  <c r="T254" i="10"/>
  <c r="S254" i="10"/>
  <c r="R254" i="10"/>
  <c r="Q254" i="10"/>
  <c r="P254" i="10"/>
  <c r="O254" i="10"/>
  <c r="N254" i="10"/>
  <c r="M254" i="10"/>
  <c r="L254" i="10"/>
  <c r="K254" i="10"/>
  <c r="J254" i="10"/>
  <c r="I254" i="10"/>
  <c r="H254" i="10"/>
  <c r="G254" i="10"/>
  <c r="AF249" i="10"/>
  <c r="AE249" i="10"/>
  <c r="AD249" i="10"/>
  <c r="AC249" i="10"/>
  <c r="AB249" i="10"/>
  <c r="AA249" i="10"/>
  <c r="Z249" i="10"/>
  <c r="Y249" i="10"/>
  <c r="X249" i="10"/>
  <c r="W249" i="10"/>
  <c r="V249" i="10"/>
  <c r="U249" i="10"/>
  <c r="T249" i="10"/>
  <c r="S249" i="10"/>
  <c r="R249" i="10"/>
  <c r="Q249" i="10"/>
  <c r="P249" i="10"/>
  <c r="O249" i="10"/>
  <c r="N249" i="10"/>
  <c r="M249" i="10"/>
  <c r="L249" i="10"/>
  <c r="K249" i="10"/>
  <c r="J249" i="10"/>
  <c r="I249" i="10"/>
  <c r="H249" i="10"/>
  <c r="G249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AF243" i="10"/>
  <c r="AE243" i="10"/>
  <c r="AD243" i="10"/>
  <c r="AC243" i="10"/>
  <c r="AB243" i="10"/>
  <c r="AA243" i="10"/>
  <c r="Z243" i="10"/>
  <c r="Y243" i="10"/>
  <c r="X243" i="10"/>
  <c r="W243" i="10"/>
  <c r="V243" i="10"/>
  <c r="U243" i="10"/>
  <c r="T243" i="10"/>
  <c r="S243" i="10"/>
  <c r="R243" i="10"/>
  <c r="Q243" i="10"/>
  <c r="P243" i="10"/>
  <c r="O243" i="10"/>
  <c r="N243" i="10"/>
  <c r="M243" i="10"/>
  <c r="L243" i="10"/>
  <c r="K243" i="10"/>
  <c r="J243" i="10"/>
  <c r="I243" i="10"/>
  <c r="H243" i="10"/>
  <c r="G243" i="10"/>
  <c r="AF240" i="10"/>
  <c r="AE240" i="10"/>
  <c r="AD240" i="10"/>
  <c r="AC240" i="10"/>
  <c r="AB240" i="10"/>
  <c r="AA240" i="10"/>
  <c r="Z240" i="10"/>
  <c r="Y240" i="10"/>
  <c r="X240" i="10"/>
  <c r="W240" i="10"/>
  <c r="V240" i="10"/>
  <c r="U240" i="10"/>
  <c r="T240" i="10"/>
  <c r="S240" i="10"/>
  <c r="R240" i="10"/>
  <c r="Q240" i="10"/>
  <c r="P240" i="10"/>
  <c r="O240" i="10"/>
  <c r="N240" i="10"/>
  <c r="M240" i="10"/>
  <c r="L240" i="10"/>
  <c r="K240" i="10"/>
  <c r="J240" i="10"/>
  <c r="I240" i="10"/>
  <c r="H240" i="10"/>
  <c r="G240" i="10"/>
  <c r="AF235" i="10"/>
  <c r="AE235" i="10"/>
  <c r="AD235" i="10"/>
  <c r="AC235" i="10"/>
  <c r="AB235" i="10"/>
  <c r="AA235" i="10"/>
  <c r="Z235" i="10"/>
  <c r="Y235" i="10"/>
  <c r="X235" i="10"/>
  <c r="W235" i="10"/>
  <c r="V235" i="10"/>
  <c r="U235" i="10"/>
  <c r="T235" i="10"/>
  <c r="S235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AF227" i="10"/>
  <c r="AE227" i="10"/>
  <c r="AD227" i="10"/>
  <c r="AC227" i="10"/>
  <c r="AB227" i="10"/>
  <c r="AA227" i="10"/>
  <c r="Z227" i="10"/>
  <c r="Y227" i="10"/>
  <c r="X227" i="10"/>
  <c r="W227" i="10"/>
  <c r="V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H227" i="10"/>
  <c r="G227" i="10"/>
  <c r="AF224" i="10"/>
  <c r="AE224" i="10"/>
  <c r="AD224" i="10"/>
  <c r="AC224" i="10"/>
  <c r="AB224" i="10"/>
  <c r="AA224" i="10"/>
  <c r="Z224" i="10"/>
  <c r="Y224" i="10"/>
  <c r="X224" i="10"/>
  <c r="W224" i="10"/>
  <c r="V224" i="10"/>
  <c r="U224" i="10"/>
  <c r="T224" i="10"/>
  <c r="S224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AF219" i="10"/>
  <c r="AE219" i="10"/>
  <c r="AD219" i="10"/>
  <c r="AC219" i="10"/>
  <c r="AB219" i="10"/>
  <c r="AA219" i="10"/>
  <c r="Z219" i="10"/>
  <c r="Y219" i="10"/>
  <c r="X219" i="10"/>
  <c r="W219" i="10"/>
  <c r="V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AF214" i="10"/>
  <c r="AE214" i="10"/>
  <c r="AD214" i="10"/>
  <c r="AC214" i="10"/>
  <c r="AB214" i="10"/>
  <c r="AA214" i="10"/>
  <c r="Z214" i="10"/>
  <c r="Y214" i="10"/>
  <c r="X214" i="10"/>
  <c r="W214" i="10"/>
  <c r="V214" i="10"/>
  <c r="U214" i="10"/>
  <c r="T214" i="10"/>
  <c r="S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AF211" i="10"/>
  <c r="AE211" i="10"/>
  <c r="AD211" i="10"/>
  <c r="AC211" i="10"/>
  <c r="AB211" i="10"/>
  <c r="AA211" i="10"/>
  <c r="Z211" i="10"/>
  <c r="Y211" i="10"/>
  <c r="X211" i="10"/>
  <c r="W211" i="10"/>
  <c r="V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AF208" i="10"/>
  <c r="AE208" i="10"/>
  <c r="AD208" i="10"/>
  <c r="AC208" i="10"/>
  <c r="AB208" i="10"/>
  <c r="AA208" i="10"/>
  <c r="Z208" i="10"/>
  <c r="Y208" i="10"/>
  <c r="X208" i="10"/>
  <c r="W208" i="10"/>
  <c r="V208" i="10"/>
  <c r="U208" i="10"/>
  <c r="T208" i="10"/>
  <c r="S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AF205" i="10"/>
  <c r="AE205" i="10"/>
  <c r="AD205" i="10"/>
  <c r="AC205" i="10"/>
  <c r="AB205" i="10"/>
  <c r="AA205" i="10"/>
  <c r="Z205" i="10"/>
  <c r="Y205" i="10"/>
  <c r="X205" i="10"/>
  <c r="W205" i="10"/>
  <c r="V205" i="10"/>
  <c r="U205" i="10"/>
  <c r="T205" i="10"/>
  <c r="S205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AF201" i="10"/>
  <c r="AE201" i="10"/>
  <c r="AD201" i="10"/>
  <c r="AC201" i="10"/>
  <c r="AB201" i="10"/>
  <c r="AA201" i="10"/>
  <c r="Z201" i="10"/>
  <c r="Y201" i="10"/>
  <c r="X201" i="10"/>
  <c r="W201" i="10"/>
  <c r="V201" i="10"/>
  <c r="U201" i="10"/>
  <c r="T201" i="10"/>
  <c r="S201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AF198" i="10"/>
  <c r="AE198" i="10"/>
  <c r="AD198" i="10"/>
  <c r="AC198" i="10"/>
  <c r="AB198" i="10"/>
  <c r="AA198" i="10"/>
  <c r="Z198" i="10"/>
  <c r="Y198" i="10"/>
  <c r="X198" i="10"/>
  <c r="W198" i="10"/>
  <c r="V198" i="10"/>
  <c r="U198" i="10"/>
  <c r="T198" i="10"/>
  <c r="S198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AF195" i="10"/>
  <c r="AE195" i="10"/>
  <c r="AD195" i="10"/>
  <c r="AC195" i="10"/>
  <c r="AB195" i="10"/>
  <c r="AA195" i="10"/>
  <c r="Z195" i="10"/>
  <c r="Y195" i="10"/>
  <c r="X195" i="10"/>
  <c r="W195" i="10"/>
  <c r="V195" i="10"/>
  <c r="U195" i="10"/>
  <c r="T195" i="10"/>
  <c r="S195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AF192" i="10"/>
  <c r="AE192" i="10"/>
  <c r="AD192" i="10"/>
  <c r="AC192" i="10"/>
  <c r="AB192" i="10"/>
  <c r="AA192" i="10"/>
  <c r="Z192" i="10"/>
  <c r="Y192" i="10"/>
  <c r="X192" i="10"/>
  <c r="W192" i="10"/>
  <c r="V192" i="10"/>
  <c r="U192" i="10"/>
  <c r="T192" i="10"/>
  <c r="S192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AF186" i="10"/>
  <c r="AE186" i="10"/>
  <c r="AD186" i="10"/>
  <c r="AC186" i="10"/>
  <c r="AB186" i="10"/>
  <c r="AA186" i="10"/>
  <c r="Z186" i="10"/>
  <c r="Y186" i="10"/>
  <c r="X186" i="10"/>
  <c r="W186" i="10"/>
  <c r="V186" i="10"/>
  <c r="U186" i="10"/>
  <c r="T186" i="10"/>
  <c r="S186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AF183" i="10"/>
  <c r="AE183" i="10"/>
  <c r="AD183" i="10"/>
  <c r="AC183" i="10"/>
  <c r="AB183" i="10"/>
  <c r="AA183" i="10"/>
  <c r="Z183" i="10"/>
  <c r="Y183" i="10"/>
  <c r="X183" i="10"/>
  <c r="W183" i="10"/>
  <c r="V183" i="10"/>
  <c r="U183" i="10"/>
  <c r="T183" i="10"/>
  <c r="S183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AF180" i="10"/>
  <c r="AE180" i="10"/>
  <c r="AD180" i="10"/>
  <c r="AC180" i="10"/>
  <c r="AB180" i="10"/>
  <c r="AA180" i="10"/>
  <c r="Z180" i="10"/>
  <c r="Y180" i="10"/>
  <c r="X180" i="10"/>
  <c r="W180" i="10"/>
  <c r="V180" i="10"/>
  <c r="U180" i="10"/>
  <c r="T180" i="10"/>
  <c r="S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AF177" i="10"/>
  <c r="AE177" i="10"/>
  <c r="AD177" i="10"/>
  <c r="AC177" i="10"/>
  <c r="AB177" i="10"/>
  <c r="AA177" i="10"/>
  <c r="Z177" i="10"/>
  <c r="Y177" i="10"/>
  <c r="X177" i="10"/>
  <c r="W177" i="10"/>
  <c r="V177" i="10"/>
  <c r="U177" i="10"/>
  <c r="T177" i="10"/>
  <c r="S177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AF173" i="10"/>
  <c r="AE173" i="10"/>
  <c r="AD173" i="10"/>
  <c r="AC173" i="10"/>
  <c r="AB173" i="10"/>
  <c r="AA173" i="10"/>
  <c r="Z173" i="10"/>
  <c r="Y173" i="10"/>
  <c r="X173" i="10"/>
  <c r="W173" i="10"/>
  <c r="V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AF170" i="10"/>
  <c r="AE170" i="10"/>
  <c r="AD170" i="10"/>
  <c r="AC170" i="10"/>
  <c r="AB170" i="10"/>
  <c r="AA170" i="10"/>
  <c r="Z170" i="10"/>
  <c r="Y170" i="10"/>
  <c r="X170" i="10"/>
  <c r="W170" i="10"/>
  <c r="V170" i="10"/>
  <c r="U170" i="10"/>
  <c r="T170" i="10"/>
  <c r="S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AF167" i="10"/>
  <c r="AE167" i="10"/>
  <c r="AD167" i="10"/>
  <c r="AC167" i="10"/>
  <c r="AB167" i="10"/>
  <c r="AA167" i="10"/>
  <c r="Z167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AF163" i="10"/>
  <c r="AE163" i="10"/>
  <c r="AD163" i="10"/>
  <c r="AC163" i="10"/>
  <c r="AB163" i="10"/>
  <c r="AA163" i="10"/>
  <c r="Z163" i="10"/>
  <c r="Y163" i="10"/>
  <c r="X163" i="10"/>
  <c r="W163" i="10"/>
  <c r="V163" i="10"/>
  <c r="U163" i="10"/>
  <c r="T163" i="10"/>
  <c r="S163" i="10"/>
  <c r="R163" i="10"/>
  <c r="Q163" i="10"/>
  <c r="P163" i="10"/>
  <c r="O163" i="10"/>
  <c r="N163" i="10"/>
  <c r="M163" i="10"/>
  <c r="L163" i="10"/>
  <c r="K163" i="10"/>
  <c r="J163" i="10"/>
  <c r="I163" i="10"/>
  <c r="H163" i="10"/>
  <c r="AF160" i="10"/>
  <c r="AE160" i="10"/>
  <c r="AD160" i="10"/>
  <c r="AC160" i="10"/>
  <c r="AB160" i="10"/>
  <c r="AA160" i="10"/>
  <c r="Z160" i="10"/>
  <c r="Y160" i="10"/>
  <c r="X160" i="10"/>
  <c r="W160" i="10"/>
  <c r="V160" i="10"/>
  <c r="U160" i="10"/>
  <c r="T160" i="10"/>
  <c r="S160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AF157" i="10"/>
  <c r="AE157" i="10"/>
  <c r="AD157" i="10"/>
  <c r="AC157" i="10"/>
  <c r="AB157" i="10"/>
  <c r="AA157" i="10"/>
  <c r="Z157" i="10"/>
  <c r="Y157" i="10"/>
  <c r="X157" i="10"/>
  <c r="W157" i="10"/>
  <c r="V157" i="10"/>
  <c r="U157" i="10"/>
  <c r="T157" i="10"/>
  <c r="S157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AF152" i="10"/>
  <c r="AE152" i="10"/>
  <c r="AD152" i="10"/>
  <c r="AC152" i="10"/>
  <c r="AB152" i="10"/>
  <c r="AA152" i="10"/>
  <c r="Z152" i="10"/>
  <c r="Y152" i="10"/>
  <c r="X152" i="10"/>
  <c r="W152" i="10"/>
  <c r="V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AF144" i="10"/>
  <c r="AE144" i="10"/>
  <c r="AD144" i="10"/>
  <c r="AC144" i="10"/>
  <c r="AB144" i="10"/>
  <c r="AA144" i="10"/>
  <c r="Z144" i="10"/>
  <c r="Y144" i="10"/>
  <c r="X144" i="10"/>
  <c r="W144" i="10"/>
  <c r="V144" i="10"/>
  <c r="U144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AF141" i="10"/>
  <c r="AE141" i="10"/>
  <c r="AD141" i="10"/>
  <c r="AC141" i="10"/>
  <c r="AB141" i="10"/>
  <c r="AA141" i="10"/>
  <c r="Z141" i="10"/>
  <c r="Y141" i="10"/>
  <c r="X141" i="10"/>
  <c r="W141" i="10"/>
  <c r="V141" i="10"/>
  <c r="U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AF135" i="10"/>
  <c r="AE135" i="10"/>
  <c r="AD135" i="10"/>
  <c r="AC135" i="10"/>
  <c r="AB135" i="10"/>
  <c r="AA135" i="10"/>
  <c r="Z135" i="10"/>
  <c r="Y135" i="10"/>
  <c r="X135" i="10"/>
  <c r="W135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AF132" i="10"/>
  <c r="AE132" i="10"/>
  <c r="AD132" i="10"/>
  <c r="AC132" i="10"/>
  <c r="AB132" i="10"/>
  <c r="AA132" i="10"/>
  <c r="Z132" i="10"/>
  <c r="Y132" i="10"/>
  <c r="X132" i="10"/>
  <c r="W132" i="10"/>
  <c r="V132" i="10"/>
  <c r="U132" i="10"/>
  <c r="T132" i="10"/>
  <c r="S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AF128" i="10"/>
  <c r="AE128" i="10"/>
  <c r="AD128" i="10"/>
  <c r="AC128" i="10"/>
  <c r="AB128" i="10"/>
  <c r="AA128" i="10"/>
  <c r="Z128" i="10"/>
  <c r="Y128" i="10"/>
  <c r="X128" i="10"/>
  <c r="W128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AF125" i="10"/>
  <c r="AE125" i="10"/>
  <c r="AD125" i="10"/>
  <c r="AC125" i="10"/>
  <c r="AB125" i="10"/>
  <c r="AA125" i="10"/>
  <c r="Z125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AF122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AF111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AF95" i="10"/>
  <c r="AE95" i="10"/>
  <c r="AD95" i="10"/>
  <c r="AC95" i="10"/>
  <c r="AB95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AF90" i="10"/>
  <c r="AE90" i="10"/>
  <c r="AD90" i="10"/>
  <c r="AC90" i="10"/>
  <c r="AB90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AA39" i="11"/>
  <c r="AB39" i="11" s="1"/>
  <c r="AB38" i="11"/>
  <c r="AA38" i="11"/>
  <c r="AA37" i="11"/>
  <c r="AB37" i="11" s="1"/>
  <c r="AB36" i="11"/>
  <c r="AA36" i="11"/>
  <c r="AB35" i="11"/>
  <c r="AA35" i="11"/>
  <c r="AB34" i="11"/>
  <c r="AA34" i="11"/>
  <c r="AA33" i="11"/>
  <c r="AB33" i="11" s="1"/>
  <c r="AA32" i="11"/>
  <c r="AB32" i="11" s="1"/>
  <c r="AB31" i="11"/>
  <c r="AA31" i="11"/>
  <c r="AA30" i="11"/>
  <c r="AB30" i="11" s="1"/>
  <c r="AB29" i="11"/>
  <c r="AA29" i="11"/>
  <c r="AB28" i="11"/>
  <c r="AA28" i="11"/>
  <c r="AB27" i="11"/>
  <c r="AA27" i="11"/>
  <c r="AA26" i="11"/>
  <c r="AB26" i="11" s="1"/>
  <c r="AA25" i="11"/>
  <c r="AB25" i="11" s="1"/>
  <c r="AB24" i="11"/>
  <c r="AA24" i="11"/>
  <c r="AA23" i="11"/>
  <c r="AB23" i="11" s="1"/>
  <c r="AB22" i="11"/>
  <c r="AA22" i="11"/>
  <c r="AB21" i="11"/>
  <c r="AA21" i="11"/>
  <c r="AB20" i="11"/>
  <c r="AA20" i="11"/>
  <c r="AA19" i="11"/>
  <c r="AB19" i="11" s="1"/>
  <c r="AA18" i="11"/>
  <c r="AB18" i="11" s="1"/>
  <c r="AB17" i="11"/>
  <c r="AA17" i="11"/>
  <c r="AA16" i="11"/>
  <c r="AB16" i="11" s="1"/>
  <c r="AB15" i="11"/>
  <c r="AA15" i="11"/>
  <c r="AB14" i="11"/>
  <c r="AA14" i="11"/>
  <c r="AB13" i="11"/>
  <c r="AA13" i="11"/>
  <c r="AA12" i="11"/>
  <c r="AB12" i="11" s="1"/>
  <c r="AA11" i="11"/>
  <c r="AB11" i="11" s="1"/>
  <c r="AB10" i="11"/>
  <c r="AA10" i="11"/>
  <c r="AA9" i="11"/>
  <c r="AB9" i="11" s="1"/>
  <c r="AB8" i="11"/>
  <c r="AA8" i="11"/>
  <c r="AB7" i="11"/>
  <c r="AA7" i="11"/>
  <c r="AB6" i="11"/>
  <c r="AA6" i="11"/>
  <c r="AA5" i="11"/>
  <c r="AB5" i="11" s="1"/>
  <c r="AA4" i="11"/>
  <c r="AB4" i="11" s="1"/>
  <c r="AB3" i="11"/>
  <c r="AA3" i="11"/>
  <c r="E616" i="10"/>
  <c r="D616" i="10"/>
  <c r="E615" i="10"/>
  <c r="D615" i="10"/>
  <c r="E612" i="10"/>
  <c r="D612" i="10"/>
  <c r="E611" i="10"/>
  <c r="D611" i="10"/>
  <c r="E608" i="10"/>
  <c r="E609" i="10" s="1"/>
  <c r="D608" i="10"/>
  <c r="D609" i="10" s="1"/>
  <c r="E605" i="10"/>
  <c r="E606" i="10" s="1"/>
  <c r="D605" i="10"/>
  <c r="E602" i="10"/>
  <c r="D602" i="10"/>
  <c r="D603" i="10" s="1"/>
  <c r="E599" i="10"/>
  <c r="D599" i="10"/>
  <c r="E598" i="10"/>
  <c r="D598" i="10"/>
  <c r="E595" i="10"/>
  <c r="D595" i="10"/>
  <c r="E594" i="10"/>
  <c r="D594" i="10"/>
  <c r="E591" i="10"/>
  <c r="E592" i="10" s="1"/>
  <c r="D591" i="10"/>
  <c r="E588" i="10"/>
  <c r="D588" i="10"/>
  <c r="E587" i="10"/>
  <c r="E589" i="10" s="1"/>
  <c r="D587" i="10"/>
  <c r="E584" i="10"/>
  <c r="E585" i="10" s="1"/>
  <c r="D584" i="10"/>
  <c r="E581" i="10"/>
  <c r="E582" i="10" s="1"/>
  <c r="D581" i="10"/>
  <c r="D582" i="10" s="1"/>
  <c r="E578" i="10"/>
  <c r="D578" i="10"/>
  <c r="E577" i="10"/>
  <c r="D577" i="10"/>
  <c r="E574" i="10"/>
  <c r="E575" i="10" s="1"/>
  <c r="D574" i="10"/>
  <c r="E571" i="10"/>
  <c r="D571" i="10"/>
  <c r="E570" i="10"/>
  <c r="D570" i="10"/>
  <c r="E567" i="10"/>
  <c r="E568" i="10" s="1"/>
  <c r="D567" i="10"/>
  <c r="E564" i="10"/>
  <c r="E565" i="10" s="1"/>
  <c r="D564" i="10"/>
  <c r="E561" i="10"/>
  <c r="E562" i="10" s="1"/>
  <c r="D561" i="10"/>
  <c r="E558" i="10"/>
  <c r="E559" i="10" s="1"/>
  <c r="D558" i="10"/>
  <c r="D559" i="10" s="1"/>
  <c r="E555" i="10"/>
  <c r="E556" i="10" s="1"/>
  <c r="D555" i="10"/>
  <c r="D556" i="10" s="1"/>
  <c r="E552" i="10"/>
  <c r="E553" i="10" s="1"/>
  <c r="D552" i="10"/>
  <c r="E549" i="10"/>
  <c r="E550" i="10" s="1"/>
  <c r="D549" i="10"/>
  <c r="E546" i="10"/>
  <c r="E547" i="10" s="1"/>
  <c r="D546" i="10"/>
  <c r="E543" i="10"/>
  <c r="E544" i="10" s="1"/>
  <c r="D543" i="10"/>
  <c r="E540" i="10"/>
  <c r="E541" i="10" s="1"/>
  <c r="D540" i="10"/>
  <c r="E537" i="10"/>
  <c r="E538" i="10" s="1"/>
  <c r="D537" i="10"/>
  <c r="D538" i="10" s="1"/>
  <c r="E534" i="10"/>
  <c r="D534" i="10"/>
  <c r="E533" i="10"/>
  <c r="D533" i="10"/>
  <c r="E530" i="10"/>
  <c r="D530" i="10"/>
  <c r="E529" i="10"/>
  <c r="D529" i="10"/>
  <c r="E526" i="10"/>
  <c r="D526" i="10"/>
  <c r="E525" i="10"/>
  <c r="D525" i="10"/>
  <c r="E522" i="10"/>
  <c r="E523" i="10" s="1"/>
  <c r="D522" i="10"/>
  <c r="E519" i="10"/>
  <c r="D519" i="10"/>
  <c r="E518" i="10"/>
  <c r="D518" i="10"/>
  <c r="E517" i="10"/>
  <c r="D517" i="10"/>
  <c r="E514" i="10"/>
  <c r="E515" i="10" s="1"/>
  <c r="D514" i="10"/>
  <c r="E511" i="10"/>
  <c r="E512" i="10" s="1"/>
  <c r="D511" i="10"/>
  <c r="D512" i="10" s="1"/>
  <c r="E508" i="10"/>
  <c r="D508" i="10"/>
  <c r="E507" i="10"/>
  <c r="D507" i="10"/>
  <c r="E504" i="10"/>
  <c r="E505" i="10" s="1"/>
  <c r="D504" i="10"/>
  <c r="E501" i="10"/>
  <c r="E502" i="10" s="1"/>
  <c r="D501" i="10"/>
  <c r="E498" i="10"/>
  <c r="D498" i="10"/>
  <c r="E497" i="10"/>
  <c r="D497" i="10"/>
  <c r="E494" i="10"/>
  <c r="E495" i="10" s="1"/>
  <c r="D494" i="10"/>
  <c r="D495" i="10" s="1"/>
  <c r="E491" i="10"/>
  <c r="E492" i="10" s="1"/>
  <c r="D491" i="10"/>
  <c r="D492" i="10" s="1"/>
  <c r="E488" i="10"/>
  <c r="E489" i="10" s="1"/>
  <c r="D488" i="10"/>
  <c r="E485" i="10"/>
  <c r="E486" i="10" s="1"/>
  <c r="D485" i="10"/>
  <c r="E482" i="10"/>
  <c r="E483" i="10" s="1"/>
  <c r="D482" i="10"/>
  <c r="E479" i="10"/>
  <c r="E480" i="10" s="1"/>
  <c r="D479" i="10"/>
  <c r="D480" i="10" s="1"/>
  <c r="E476" i="10"/>
  <c r="D476" i="10"/>
  <c r="E475" i="10"/>
  <c r="D475" i="10"/>
  <c r="E472" i="10"/>
  <c r="E473" i="10" s="1"/>
  <c r="D472" i="10"/>
  <c r="D473" i="10" s="1"/>
  <c r="E469" i="10"/>
  <c r="E470" i="10" s="1"/>
  <c r="D469" i="10"/>
  <c r="E466" i="10"/>
  <c r="E467" i="10" s="1"/>
  <c r="D466" i="10"/>
  <c r="D467" i="10" s="1"/>
  <c r="E463" i="10"/>
  <c r="E464" i="10" s="1"/>
  <c r="D463" i="10"/>
  <c r="E460" i="10"/>
  <c r="D460" i="10"/>
  <c r="E459" i="10"/>
  <c r="D459" i="10"/>
  <c r="E458" i="10"/>
  <c r="D458" i="10"/>
  <c r="E457" i="10"/>
  <c r="D457" i="10"/>
  <c r="E454" i="10"/>
  <c r="D454" i="10"/>
  <c r="E453" i="10"/>
  <c r="D453" i="10"/>
  <c r="E452" i="10"/>
  <c r="D452" i="10"/>
  <c r="E449" i="10"/>
  <c r="E450" i="10" s="1"/>
  <c r="D449" i="10"/>
  <c r="E446" i="10"/>
  <c r="E447" i="10" s="1"/>
  <c r="D446" i="10"/>
  <c r="D447" i="10" s="1"/>
  <c r="E443" i="10"/>
  <c r="E444" i="10" s="1"/>
  <c r="D443" i="10"/>
  <c r="D444" i="10" s="1"/>
  <c r="E440" i="10"/>
  <c r="E441" i="10" s="1"/>
  <c r="D440" i="10"/>
  <c r="D441" i="10" s="1"/>
  <c r="E437" i="10"/>
  <c r="E438" i="10" s="1"/>
  <c r="D437" i="10"/>
  <c r="D438" i="10" s="1"/>
  <c r="E434" i="10"/>
  <c r="E435" i="10" s="1"/>
  <c r="D434" i="10"/>
  <c r="E431" i="10"/>
  <c r="D431" i="10"/>
  <c r="E430" i="10"/>
  <c r="D430" i="10"/>
  <c r="E429" i="10"/>
  <c r="D429" i="10"/>
  <c r="E426" i="10"/>
  <c r="D426" i="10"/>
  <c r="E425" i="10"/>
  <c r="D425" i="10"/>
  <c r="E422" i="10"/>
  <c r="E423" i="10" s="1"/>
  <c r="D422" i="10"/>
  <c r="D423" i="10" s="1"/>
  <c r="E419" i="10"/>
  <c r="E420" i="10" s="1"/>
  <c r="D419" i="10"/>
  <c r="D420" i="10" s="1"/>
  <c r="E416" i="10"/>
  <c r="D416" i="10"/>
  <c r="E415" i="10"/>
  <c r="D415" i="10"/>
  <c r="E414" i="10"/>
  <c r="D414" i="10"/>
  <c r="E411" i="10"/>
  <c r="D411" i="10"/>
  <c r="E410" i="10"/>
  <c r="D410" i="10"/>
  <c r="E407" i="10"/>
  <c r="E408" i="10" s="1"/>
  <c r="D407" i="10"/>
  <c r="D408" i="10" s="1"/>
  <c r="E404" i="10"/>
  <c r="D404" i="10"/>
  <c r="E403" i="10"/>
  <c r="D403" i="10"/>
  <c r="E400" i="10"/>
  <c r="E401" i="10" s="1"/>
  <c r="D400" i="10"/>
  <c r="E397" i="10"/>
  <c r="D397" i="10"/>
  <c r="E396" i="10"/>
  <c r="D396" i="10"/>
  <c r="E395" i="10"/>
  <c r="D395" i="10"/>
  <c r="E392" i="10"/>
  <c r="E393" i="10" s="1"/>
  <c r="D392" i="10"/>
  <c r="D393" i="10" s="1"/>
  <c r="E389" i="10"/>
  <c r="E390" i="10" s="1"/>
  <c r="D389" i="10"/>
  <c r="E386" i="10"/>
  <c r="E387" i="10" s="1"/>
  <c r="D386" i="10"/>
  <c r="D387" i="10" s="1"/>
  <c r="E383" i="10"/>
  <c r="E384" i="10" s="1"/>
  <c r="D383" i="10"/>
  <c r="E380" i="10"/>
  <c r="E381" i="10" s="1"/>
  <c r="D380" i="10"/>
  <c r="D381" i="10" s="1"/>
  <c r="E377" i="10"/>
  <c r="E378" i="10" s="1"/>
  <c r="D377" i="10"/>
  <c r="E374" i="10"/>
  <c r="E375" i="10" s="1"/>
  <c r="D374" i="10"/>
  <c r="E371" i="10"/>
  <c r="D371" i="10"/>
  <c r="E370" i="10"/>
  <c r="D370" i="10"/>
  <c r="E367" i="10"/>
  <c r="E368" i="10" s="1"/>
  <c r="D367" i="10"/>
  <c r="E364" i="10"/>
  <c r="D364" i="10"/>
  <c r="E363" i="10"/>
  <c r="D363" i="10"/>
  <c r="E362" i="10"/>
  <c r="D362" i="10"/>
  <c r="E359" i="10"/>
  <c r="E360" i="10" s="1"/>
  <c r="D359" i="10"/>
  <c r="D360" i="10" s="1"/>
  <c r="E356" i="10"/>
  <c r="E357" i="10" s="1"/>
  <c r="D356" i="10"/>
  <c r="D357" i="10" s="1"/>
  <c r="E353" i="10"/>
  <c r="E354" i="10" s="1"/>
  <c r="D353" i="10"/>
  <c r="D354" i="10" s="1"/>
  <c r="E350" i="10"/>
  <c r="D350" i="10"/>
  <c r="E349" i="10"/>
  <c r="D349" i="10"/>
  <c r="E346" i="10"/>
  <c r="E347" i="10" s="1"/>
  <c r="D346" i="10"/>
  <c r="E343" i="10"/>
  <c r="E344" i="10" s="1"/>
  <c r="D343" i="10"/>
  <c r="E340" i="10"/>
  <c r="E341" i="10" s="1"/>
  <c r="D340" i="10"/>
  <c r="D341" i="10" s="1"/>
  <c r="E337" i="10"/>
  <c r="D337" i="10"/>
  <c r="D338" i="10" s="1"/>
  <c r="E334" i="10"/>
  <c r="E335" i="10" s="1"/>
  <c r="D334" i="10"/>
  <c r="E331" i="10"/>
  <c r="E332" i="10" s="1"/>
  <c r="D331" i="10"/>
  <c r="D332" i="10" s="1"/>
  <c r="E328" i="10"/>
  <c r="E329" i="10" s="1"/>
  <c r="D328" i="10"/>
  <c r="D329" i="10" s="1"/>
  <c r="E325" i="10"/>
  <c r="D325" i="10"/>
  <c r="E324" i="10"/>
  <c r="D324" i="10"/>
  <c r="E321" i="10"/>
  <c r="D321" i="10"/>
  <c r="E320" i="10"/>
  <c r="D320" i="10"/>
  <c r="E319" i="10"/>
  <c r="D319" i="10"/>
  <c r="E316" i="10"/>
  <c r="E317" i="10" s="1"/>
  <c r="D316" i="10"/>
  <c r="D317" i="10" s="1"/>
  <c r="E313" i="10"/>
  <c r="D313" i="10"/>
  <c r="E312" i="10"/>
  <c r="D312" i="10"/>
  <c r="E309" i="10"/>
  <c r="D309" i="10"/>
  <c r="E308" i="10"/>
  <c r="D308" i="10"/>
  <c r="E305" i="10"/>
  <c r="E306" i="10" s="1"/>
  <c r="D305" i="10"/>
  <c r="D306" i="10" s="1"/>
  <c r="E302" i="10"/>
  <c r="E303" i="10" s="1"/>
  <c r="D302" i="10"/>
  <c r="D303" i="10" s="1"/>
  <c r="E299" i="10"/>
  <c r="D299" i="10"/>
  <c r="E298" i="10"/>
  <c r="D298" i="10"/>
  <c r="E295" i="10"/>
  <c r="D295" i="10"/>
  <c r="D296" i="10" s="1"/>
  <c r="E292" i="10"/>
  <c r="E293" i="10" s="1"/>
  <c r="D292" i="10"/>
  <c r="D293" i="10" s="1"/>
  <c r="E289" i="10"/>
  <c r="E290" i="10" s="1"/>
  <c r="D289" i="10"/>
  <c r="D290" i="10" s="1"/>
  <c r="E286" i="10"/>
  <c r="D286" i="10"/>
  <c r="E285" i="10"/>
  <c r="D285" i="10"/>
  <c r="E282" i="10"/>
  <c r="D282" i="10"/>
  <c r="D283" i="10" s="1"/>
  <c r="E279" i="10"/>
  <c r="E280" i="10" s="1"/>
  <c r="D279" i="10"/>
  <c r="D280" i="10" s="1"/>
  <c r="E276" i="10"/>
  <c r="D276" i="10"/>
  <c r="E275" i="10"/>
  <c r="D275" i="10"/>
  <c r="E272" i="10"/>
  <c r="E273" i="10" s="1"/>
  <c r="D272" i="10"/>
  <c r="D273" i="10" s="1"/>
  <c r="E269" i="10"/>
  <c r="E270" i="10" s="1"/>
  <c r="D269" i="10"/>
  <c r="D270" i="10" s="1"/>
  <c r="E266" i="10"/>
  <c r="E267" i="10" s="1"/>
  <c r="D266" i="10"/>
  <c r="D267" i="10" s="1"/>
  <c r="E263" i="10"/>
  <c r="E264" i="10" s="1"/>
  <c r="D263" i="10"/>
  <c r="E260" i="10"/>
  <c r="D260" i="10"/>
  <c r="E259" i="10"/>
  <c r="D259" i="10"/>
  <c r="E256" i="10"/>
  <c r="E257" i="10" s="1"/>
  <c r="D256" i="10"/>
  <c r="D257" i="10" s="1"/>
  <c r="E253" i="10"/>
  <c r="D253" i="10"/>
  <c r="E252" i="10"/>
  <c r="D252" i="10"/>
  <c r="E251" i="10"/>
  <c r="D251" i="10"/>
  <c r="E248" i="10"/>
  <c r="E249" i="10" s="1"/>
  <c r="D248" i="10"/>
  <c r="E245" i="10"/>
  <c r="E246" i="10" s="1"/>
  <c r="D245" i="10"/>
  <c r="E242" i="10"/>
  <c r="E243" i="10" s="1"/>
  <c r="D242" i="10"/>
  <c r="E239" i="10"/>
  <c r="D239" i="10"/>
  <c r="E238" i="10"/>
  <c r="D238" i="10"/>
  <c r="E237" i="10"/>
  <c r="D237" i="10"/>
  <c r="E234" i="10"/>
  <c r="E235" i="10" s="1"/>
  <c r="D234" i="10"/>
  <c r="E231" i="10"/>
  <c r="D231" i="10"/>
  <c r="E230" i="10"/>
  <c r="D230" i="10"/>
  <c r="E229" i="10"/>
  <c r="D229" i="10"/>
  <c r="E226" i="10"/>
  <c r="E227" i="10" s="1"/>
  <c r="D226" i="10"/>
  <c r="D227" i="10" s="1"/>
  <c r="E223" i="10"/>
  <c r="D223" i="10"/>
  <c r="E222" i="10"/>
  <c r="D222" i="10"/>
  <c r="E221" i="10"/>
  <c r="D221" i="10"/>
  <c r="E218" i="10"/>
  <c r="D218" i="10"/>
  <c r="E217" i="10"/>
  <c r="D217" i="10"/>
  <c r="E216" i="10"/>
  <c r="D216" i="10"/>
  <c r="E213" i="10"/>
  <c r="E214" i="10" s="1"/>
  <c r="D213" i="10"/>
  <c r="D214" i="10" s="1"/>
  <c r="E210" i="10"/>
  <c r="E211" i="10" s="1"/>
  <c r="D210" i="10"/>
  <c r="D211" i="10" s="1"/>
  <c r="E207" i="10"/>
  <c r="E208" i="10" s="1"/>
  <c r="D207" i="10"/>
  <c r="D208" i="10" s="1"/>
  <c r="E204" i="10"/>
  <c r="D204" i="10"/>
  <c r="E203" i="10"/>
  <c r="D203" i="10"/>
  <c r="E200" i="10"/>
  <c r="E201" i="10" s="1"/>
  <c r="D200" i="10"/>
  <c r="E197" i="10"/>
  <c r="D197" i="10"/>
  <c r="D198" i="10" s="1"/>
  <c r="E194" i="10"/>
  <c r="E195" i="10" s="1"/>
  <c r="D194" i="10"/>
  <c r="D195" i="10" s="1"/>
  <c r="E191" i="10"/>
  <c r="E192" i="10" s="1"/>
  <c r="D191" i="10"/>
  <c r="D192" i="10" s="1"/>
  <c r="E188" i="10"/>
  <c r="E189" i="10" s="1"/>
  <c r="D188" i="10"/>
  <c r="D189" i="10" s="1"/>
  <c r="E185" i="10"/>
  <c r="E186" i="10" s="1"/>
  <c r="D185" i="10"/>
  <c r="D186" i="10" s="1"/>
  <c r="E182" i="10"/>
  <c r="E183" i="10" s="1"/>
  <c r="D182" i="10"/>
  <c r="D183" i="10" s="1"/>
  <c r="E179" i="10"/>
  <c r="E180" i="10" s="1"/>
  <c r="D179" i="10"/>
  <c r="D180" i="10" s="1"/>
  <c r="E176" i="10"/>
  <c r="D176" i="10"/>
  <c r="E175" i="10"/>
  <c r="D175" i="10"/>
  <c r="E172" i="10"/>
  <c r="E173" i="10" s="1"/>
  <c r="D172" i="10"/>
  <c r="D173" i="10" s="1"/>
  <c r="E169" i="10"/>
  <c r="E170" i="10" s="1"/>
  <c r="D169" i="10"/>
  <c r="E166" i="10"/>
  <c r="D166" i="10"/>
  <c r="E165" i="10"/>
  <c r="D165" i="10"/>
  <c r="E162" i="10"/>
  <c r="E163" i="10" s="1"/>
  <c r="D162" i="10"/>
  <c r="D163" i="10" s="1"/>
  <c r="E159" i="10"/>
  <c r="D159" i="10"/>
  <c r="D160" i="10" s="1"/>
  <c r="E156" i="10"/>
  <c r="D156" i="10"/>
  <c r="E155" i="10"/>
  <c r="D155" i="10"/>
  <c r="E154" i="10"/>
  <c r="D154" i="10"/>
  <c r="E151" i="10"/>
  <c r="D151" i="10"/>
  <c r="E150" i="10"/>
  <c r="D150" i="10"/>
  <c r="E147" i="10"/>
  <c r="D147" i="10"/>
  <c r="E146" i="10"/>
  <c r="D146" i="10"/>
  <c r="E143" i="10"/>
  <c r="E144" i="10" s="1"/>
  <c r="D143" i="10"/>
  <c r="D144" i="10" s="1"/>
  <c r="E140" i="10"/>
  <c r="D140" i="10"/>
  <c r="E139" i="10"/>
  <c r="D139" i="10"/>
  <c r="E138" i="10"/>
  <c r="D138" i="10"/>
  <c r="E137" i="10"/>
  <c r="D137" i="10"/>
  <c r="E134" i="10"/>
  <c r="E135" i="10" s="1"/>
  <c r="D134" i="10"/>
  <c r="E131" i="10"/>
  <c r="D131" i="10"/>
  <c r="E130" i="10"/>
  <c r="D130" i="10"/>
  <c r="E127" i="10"/>
  <c r="E128" i="10" s="1"/>
  <c r="D127" i="10"/>
  <c r="E124" i="10"/>
  <c r="E125" i="10" s="1"/>
  <c r="D124" i="10"/>
  <c r="D125" i="10" s="1"/>
  <c r="E121" i="10"/>
  <c r="D121" i="10"/>
  <c r="D122" i="10" s="1"/>
  <c r="E118" i="10"/>
  <c r="D118" i="10"/>
  <c r="E117" i="10"/>
  <c r="D117" i="10"/>
  <c r="E114" i="10"/>
  <c r="D114" i="10"/>
  <c r="E113" i="10"/>
  <c r="D113" i="10"/>
  <c r="E110" i="10"/>
  <c r="E111" i="10" s="1"/>
  <c r="D110" i="10"/>
  <c r="E107" i="10"/>
  <c r="E108" i="10" s="1"/>
  <c r="D107" i="10"/>
  <c r="D108" i="10" s="1"/>
  <c r="E104" i="10"/>
  <c r="E105" i="10" s="1"/>
  <c r="D104" i="10"/>
  <c r="D105" i="10" s="1"/>
  <c r="E101" i="10"/>
  <c r="D101" i="10"/>
  <c r="E100" i="10"/>
  <c r="D100" i="10"/>
  <c r="E97" i="10"/>
  <c r="E98" i="10" s="1"/>
  <c r="D97" i="10"/>
  <c r="D98" i="10" s="1"/>
  <c r="E94" i="10"/>
  <c r="D94" i="10"/>
  <c r="E93" i="10"/>
  <c r="D93" i="10"/>
  <c r="E92" i="10"/>
  <c r="D92" i="10"/>
  <c r="E89" i="10"/>
  <c r="D89" i="10"/>
  <c r="E88" i="10"/>
  <c r="D88" i="10"/>
  <c r="E87" i="10"/>
  <c r="D87" i="10"/>
  <c r="E86" i="10"/>
  <c r="D86" i="10"/>
  <c r="E83" i="10"/>
  <c r="E84" i="10" s="1"/>
  <c r="D83" i="10"/>
  <c r="E80" i="10"/>
  <c r="E81" i="10" s="1"/>
  <c r="D80" i="10"/>
  <c r="E77" i="10"/>
  <c r="E78" i="10" s="1"/>
  <c r="D77" i="10"/>
  <c r="D78" i="10" s="1"/>
  <c r="E74" i="10"/>
  <c r="E75" i="10" s="1"/>
  <c r="D74" i="10"/>
  <c r="E71" i="10"/>
  <c r="E72" i="10" s="1"/>
  <c r="D71" i="10"/>
  <c r="E68" i="10"/>
  <c r="E69" i="10" s="1"/>
  <c r="D68" i="10"/>
  <c r="E65" i="10"/>
  <c r="E66" i="10" s="1"/>
  <c r="D65" i="10"/>
  <c r="E62" i="10"/>
  <c r="D62" i="10"/>
  <c r="E61" i="10"/>
  <c r="D61" i="10"/>
  <c r="E58" i="10"/>
  <c r="D58" i="10"/>
  <c r="E57" i="10"/>
  <c r="D57" i="10"/>
  <c r="E54" i="10"/>
  <c r="D54" i="10"/>
  <c r="E53" i="10"/>
  <c r="D53" i="10"/>
  <c r="E50" i="10"/>
  <c r="D50" i="10"/>
  <c r="E49" i="10"/>
  <c r="D49" i="10"/>
  <c r="E46" i="10"/>
  <c r="E47" i="10" s="1"/>
  <c r="D46" i="10"/>
  <c r="D47" i="10" s="1"/>
  <c r="E43" i="10"/>
  <c r="D43" i="10"/>
  <c r="D44" i="10" s="1"/>
  <c r="E40" i="10"/>
  <c r="E41" i="10" s="1"/>
  <c r="D40" i="10"/>
  <c r="E37" i="10"/>
  <c r="E38" i="10" s="1"/>
  <c r="D37" i="10"/>
  <c r="D38" i="10" s="1"/>
  <c r="E34" i="10"/>
  <c r="D34" i="10"/>
  <c r="E33" i="10"/>
  <c r="D33" i="10"/>
  <c r="E30" i="10"/>
  <c r="D30" i="10"/>
  <c r="E29" i="10"/>
  <c r="D29" i="10"/>
  <c r="E26" i="10"/>
  <c r="E27" i="10" s="1"/>
  <c r="D26" i="10"/>
  <c r="E23" i="10"/>
  <c r="D23" i="10"/>
  <c r="E22" i="10"/>
  <c r="D22" i="10"/>
  <c r="E19" i="10"/>
  <c r="D19" i="10"/>
  <c r="E18" i="10"/>
  <c r="D18" i="10"/>
  <c r="E15" i="10"/>
  <c r="D15" i="10"/>
  <c r="E14" i="10"/>
  <c r="D14" i="10"/>
  <c r="E13" i="10"/>
  <c r="D13" i="10"/>
  <c r="E10" i="10"/>
  <c r="E11" i="10" s="1"/>
  <c r="D10" i="10"/>
  <c r="E7" i="10"/>
  <c r="D7" i="10"/>
  <c r="E6" i="10"/>
  <c r="D6" i="10"/>
  <c r="E3" i="10"/>
  <c r="E4" i="10" s="1"/>
  <c r="D3" i="10"/>
  <c r="D4" i="10" s="1"/>
  <c r="AH489" i="10" l="1"/>
  <c r="AI489" i="10" s="1"/>
  <c r="AH351" i="10"/>
  <c r="AI351" i="10" s="1"/>
  <c r="AH372" i="10"/>
  <c r="AI372" i="10" s="1"/>
  <c r="AH41" i="10"/>
  <c r="AI41" i="10" s="1"/>
  <c r="AH78" i="10"/>
  <c r="AI78" i="10" s="1"/>
  <c r="AH541" i="10"/>
  <c r="AI541" i="10" s="1"/>
  <c r="AH189" i="10"/>
  <c r="AI189" i="10" s="1"/>
  <c r="AH163" i="10"/>
  <c r="AI163" i="10" s="1"/>
  <c r="AH167" i="10"/>
  <c r="AI167" i="10" s="1"/>
  <c r="AH8" i="10"/>
  <c r="AI8" i="10" s="1"/>
  <c r="AH135" i="10"/>
  <c r="AI135" i="10" s="1"/>
  <c r="AH547" i="10"/>
  <c r="AI547" i="10" s="1"/>
  <c r="AK541" i="10"/>
  <c r="AH20" i="10"/>
  <c r="AI20" i="10" s="1"/>
  <c r="AH24" i="10"/>
  <c r="AI24" i="10" s="1"/>
  <c r="AH35" i="10"/>
  <c r="AI35" i="10" s="1"/>
  <c r="AH98" i="10"/>
  <c r="AI98" i="10" s="1"/>
  <c r="AH180" i="10"/>
  <c r="AI180" i="10" s="1"/>
  <c r="AH183" i="10"/>
  <c r="AI183" i="10" s="1"/>
  <c r="AH287" i="10"/>
  <c r="AI287" i="10" s="1"/>
  <c r="AH387" i="10"/>
  <c r="AI387" i="10" s="1"/>
  <c r="AH427" i="10"/>
  <c r="AI427" i="10" s="1"/>
  <c r="AH470" i="10"/>
  <c r="AI470" i="10" s="1"/>
  <c r="AH515" i="10"/>
  <c r="AI515" i="10" s="1"/>
  <c r="AK338" i="10"/>
  <c r="AH27" i="10"/>
  <c r="AI27" i="10" s="1"/>
  <c r="AH205" i="10"/>
  <c r="AI205" i="10" s="1"/>
  <c r="AH219" i="10"/>
  <c r="AI219" i="10" s="1"/>
  <c r="AH227" i="10"/>
  <c r="AI227" i="10" s="1"/>
  <c r="AH246" i="10"/>
  <c r="AI246" i="10" s="1"/>
  <c r="AH264" i="10"/>
  <c r="AI264" i="10" s="1"/>
  <c r="AH267" i="10"/>
  <c r="AI267" i="10" s="1"/>
  <c r="AH277" i="10"/>
  <c r="AI277" i="10" s="1"/>
  <c r="AH535" i="10"/>
  <c r="AI535" i="10" s="1"/>
  <c r="AK351" i="10"/>
  <c r="AH198" i="10"/>
  <c r="AI198" i="10" s="1"/>
  <c r="AH280" i="10"/>
  <c r="AI280" i="10" s="1"/>
  <c r="AH293" i="10"/>
  <c r="AI293" i="10" s="1"/>
  <c r="AH296" i="10"/>
  <c r="AI296" i="10" s="1"/>
  <c r="AH317" i="10"/>
  <c r="AI317" i="10" s="1"/>
  <c r="AH398" i="10"/>
  <c r="AI398" i="10" s="1"/>
  <c r="AH405" i="10"/>
  <c r="AI405" i="10" s="1"/>
  <c r="AH483" i="10"/>
  <c r="AI483" i="10" s="1"/>
  <c r="AH527" i="10"/>
  <c r="AI527" i="10" s="1"/>
  <c r="AH195" i="10"/>
  <c r="AI195" i="10" s="1"/>
  <c r="AH283" i="10"/>
  <c r="AI283" i="10" s="1"/>
  <c r="AH341" i="10"/>
  <c r="AI341" i="10" s="1"/>
  <c r="AH347" i="10"/>
  <c r="AI347" i="10" s="1"/>
  <c r="AH480" i="10"/>
  <c r="AI480" i="10" s="1"/>
  <c r="AH572" i="10"/>
  <c r="AI572" i="10" s="1"/>
  <c r="AH365" i="10"/>
  <c r="AI365" i="10" s="1"/>
  <c r="AH531" i="10"/>
  <c r="AI531" i="10" s="1"/>
  <c r="AH556" i="10"/>
  <c r="AI556" i="10" s="1"/>
  <c r="AH562" i="10"/>
  <c r="AI562" i="10" s="1"/>
  <c r="AK372" i="10"/>
  <c r="AH95" i="10"/>
  <c r="AI95" i="10" s="1"/>
  <c r="AH401" i="10"/>
  <c r="AI401" i="10" s="1"/>
  <c r="AH417" i="10"/>
  <c r="AI417" i="10" s="1"/>
  <c r="AK8" i="10"/>
  <c r="AH613" i="10"/>
  <c r="AI613" i="10" s="1"/>
  <c r="AH447" i="10"/>
  <c r="AI447" i="10" s="1"/>
  <c r="AH582" i="10"/>
  <c r="AI582" i="10" s="1"/>
  <c r="AH390" i="10"/>
  <c r="AI390" i="10" s="1"/>
  <c r="AH310" i="10"/>
  <c r="AI310" i="10" s="1"/>
  <c r="AH314" i="10"/>
  <c r="AI314" i="10" s="1"/>
  <c r="AH108" i="10"/>
  <c r="AI108" i="10" s="1"/>
  <c r="AH144" i="10"/>
  <c r="AI144" i="10" s="1"/>
  <c r="AH300" i="10"/>
  <c r="AI300" i="10" s="1"/>
  <c r="AH72" i="10"/>
  <c r="AI72" i="10" s="1"/>
  <c r="AH270" i="10"/>
  <c r="AI270" i="10" s="1"/>
  <c r="AH240" i="10"/>
  <c r="AI240" i="10" s="1"/>
  <c r="AH254" i="10"/>
  <c r="AI254" i="10" s="1"/>
  <c r="AH441" i="10"/>
  <c r="AI441" i="10" s="1"/>
  <c r="AH473" i="10"/>
  <c r="AI473" i="10" s="1"/>
  <c r="AH509" i="10"/>
  <c r="AI509" i="10" s="1"/>
  <c r="AH550" i="10"/>
  <c r="AI550" i="10" s="1"/>
  <c r="AH575" i="10"/>
  <c r="AI575" i="10" s="1"/>
  <c r="AH90" i="10"/>
  <c r="AI90" i="10" s="1"/>
  <c r="AH499" i="10"/>
  <c r="AI499" i="10" s="1"/>
  <c r="AH148" i="10"/>
  <c r="AI148" i="10" s="1"/>
  <c r="AH201" i="10"/>
  <c r="AI201" i="10" s="1"/>
  <c r="AH214" i="10"/>
  <c r="AI214" i="10" s="1"/>
  <c r="AH235" i="10"/>
  <c r="AI235" i="10" s="1"/>
  <c r="AH450" i="10"/>
  <c r="AI450" i="10" s="1"/>
  <c r="AH232" i="10"/>
  <c r="AI232" i="10" s="1"/>
  <c r="AH249" i="10"/>
  <c r="AI249" i="10" s="1"/>
  <c r="AH329" i="10"/>
  <c r="AI329" i="10" s="1"/>
  <c r="AH378" i="10"/>
  <c r="AI378" i="10" s="1"/>
  <c r="AH81" i="10"/>
  <c r="AI81" i="10" s="1"/>
  <c r="AH16" i="10"/>
  <c r="AI16" i="10" s="1"/>
  <c r="AH261" i="10"/>
  <c r="AI261" i="10" s="1"/>
  <c r="AH467" i="10"/>
  <c r="AI467" i="10" s="1"/>
  <c r="AH408" i="10"/>
  <c r="AI408" i="10" s="1"/>
  <c r="AH173" i="10"/>
  <c r="AI173" i="10" s="1"/>
  <c r="AH423" i="10"/>
  <c r="AI423" i="10" s="1"/>
  <c r="AH332" i="10"/>
  <c r="AI332" i="10" s="1"/>
  <c r="AH335" i="10"/>
  <c r="AI335" i="10" s="1"/>
  <c r="AH381" i="10"/>
  <c r="AI381" i="10" s="1"/>
  <c r="AH393" i="10"/>
  <c r="AI393" i="10" s="1"/>
  <c r="AH141" i="10"/>
  <c r="AI141" i="10" s="1"/>
  <c r="AH606" i="10"/>
  <c r="AI606" i="10" s="1"/>
  <c r="H606" i="10"/>
  <c r="AH157" i="10"/>
  <c r="AI157" i="10" s="1"/>
  <c r="AH122" i="10"/>
  <c r="AI122" i="10" s="1"/>
  <c r="AH603" i="10"/>
  <c r="AI603" i="10" s="1"/>
  <c r="AH84" i="10"/>
  <c r="AI84" i="10" s="1"/>
  <c r="AH208" i="10"/>
  <c r="AI208" i="10" s="1"/>
  <c r="AH455" i="10"/>
  <c r="AI455" i="10" s="1"/>
  <c r="AH384" i="10"/>
  <c r="AI384" i="10" s="1"/>
  <c r="AH486" i="10"/>
  <c r="AI486" i="10" s="1"/>
  <c r="AH55" i="10"/>
  <c r="AI55" i="10" s="1"/>
  <c r="AH192" i="10"/>
  <c r="AI192" i="10" s="1"/>
  <c r="AK495" i="10"/>
  <c r="AH495" i="10"/>
  <c r="AI495" i="10" s="1"/>
  <c r="AK4" i="10"/>
  <c r="AH11" i="10"/>
  <c r="AI11" i="10" s="1"/>
  <c r="AH31" i="10"/>
  <c r="AI31" i="10" s="1"/>
  <c r="AH47" i="10"/>
  <c r="AI47" i="10" s="1"/>
  <c r="AH51" i="10"/>
  <c r="AI51" i="10" s="1"/>
  <c r="AH66" i="10"/>
  <c r="AI66" i="10" s="1"/>
  <c r="AH69" i="10"/>
  <c r="AI69" i="10" s="1"/>
  <c r="AH186" i="10"/>
  <c r="AI186" i="10" s="1"/>
  <c r="AH438" i="10"/>
  <c r="AI438" i="10" s="1"/>
  <c r="AH102" i="10"/>
  <c r="AI102" i="10" s="1"/>
  <c r="AH211" i="10"/>
  <c r="AI211" i="10" s="1"/>
  <c r="AH375" i="10"/>
  <c r="AI375" i="10" s="1"/>
  <c r="AH322" i="10"/>
  <c r="AI322" i="10" s="1"/>
  <c r="AH600" i="10"/>
  <c r="AI600" i="10" s="1"/>
  <c r="X619" i="10"/>
  <c r="AH75" i="10"/>
  <c r="AI75" i="10" s="1"/>
  <c r="AH119" i="10"/>
  <c r="AI119" i="10" s="1"/>
  <c r="AH492" i="10"/>
  <c r="AI492" i="10" s="1"/>
  <c r="AH344" i="10"/>
  <c r="AI344" i="10" s="1"/>
  <c r="AH357" i="10"/>
  <c r="AI357" i="10" s="1"/>
  <c r="AH502" i="10"/>
  <c r="AI502" i="10" s="1"/>
  <c r="AH44" i="10"/>
  <c r="AI44" i="10" s="1"/>
  <c r="AH152" i="10"/>
  <c r="AI152" i="10" s="1"/>
  <c r="AH132" i="10"/>
  <c r="AI132" i="10" s="1"/>
  <c r="AH303" i="10"/>
  <c r="AI303" i="10" s="1"/>
  <c r="AH360" i="10"/>
  <c r="AI360" i="10" s="1"/>
  <c r="AH63" i="10"/>
  <c r="AI63" i="10" s="1"/>
  <c r="AH435" i="10"/>
  <c r="AI435" i="10" s="1"/>
  <c r="AH523" i="10"/>
  <c r="AI523" i="10" s="1"/>
  <c r="AH105" i="10"/>
  <c r="AI105" i="10" s="1"/>
  <c r="AK420" i="10"/>
  <c r="AH585" i="10"/>
  <c r="AI585" i="10" s="1"/>
  <c r="AH111" i="10"/>
  <c r="AI111" i="10" s="1"/>
  <c r="AH477" i="10"/>
  <c r="AI477" i="10" s="1"/>
  <c r="AH596" i="10"/>
  <c r="AI596" i="10" s="1"/>
  <c r="AH464" i="10"/>
  <c r="AI464" i="10" s="1"/>
  <c r="AH553" i="10"/>
  <c r="AI553" i="10" s="1"/>
  <c r="AH432" i="10"/>
  <c r="AI432" i="10" s="1"/>
  <c r="AH565" i="10"/>
  <c r="AI565" i="10" s="1"/>
  <c r="Z619" i="10"/>
  <c r="AH538" i="10"/>
  <c r="AI538" i="10" s="1"/>
  <c r="AH368" i="10"/>
  <c r="AI368" i="10" s="1"/>
  <c r="AH38" i="10"/>
  <c r="AI38" i="10" s="1"/>
  <c r="AH59" i="10"/>
  <c r="AI59" i="10" s="1"/>
  <c r="AH125" i="10"/>
  <c r="AI125" i="10" s="1"/>
  <c r="AH444" i="10"/>
  <c r="AI444" i="10" s="1"/>
  <c r="AH579" i="10"/>
  <c r="AI579" i="10" s="1"/>
  <c r="AH592" i="10"/>
  <c r="AI592" i="10" s="1"/>
  <c r="AH609" i="10"/>
  <c r="AI609" i="10" s="1"/>
  <c r="AH177" i="10"/>
  <c r="AI177" i="10" s="1"/>
  <c r="AH412" i="10"/>
  <c r="AI412" i="10" s="1"/>
  <c r="AH520" i="10"/>
  <c r="AI520" i="10" s="1"/>
  <c r="AH243" i="10"/>
  <c r="AI243" i="10" s="1"/>
  <c r="AH306" i="10"/>
  <c r="AI306" i="10" s="1"/>
  <c r="AH326" i="10"/>
  <c r="AI326" i="10" s="1"/>
  <c r="AH160" i="10"/>
  <c r="AI160" i="10" s="1"/>
  <c r="AH589" i="10"/>
  <c r="AI589" i="10" s="1"/>
  <c r="AH224" i="10"/>
  <c r="AI224" i="10" s="1"/>
  <c r="AH559" i="10"/>
  <c r="AI559" i="10" s="1"/>
  <c r="AH290" i="10"/>
  <c r="AI290" i="10" s="1"/>
  <c r="AH568" i="10"/>
  <c r="AI568" i="10" s="1"/>
  <c r="AH170" i="10"/>
  <c r="AI170" i="10" s="1"/>
  <c r="AH257" i="10"/>
  <c r="AI257" i="10" s="1"/>
  <c r="AH273" i="10"/>
  <c r="AI273" i="10" s="1"/>
  <c r="AH505" i="10"/>
  <c r="AI505" i="10" s="1"/>
  <c r="AH617" i="10"/>
  <c r="AI617" i="10" s="1"/>
  <c r="AH115" i="10"/>
  <c r="AI115" i="10" s="1"/>
  <c r="AH354" i="10"/>
  <c r="AI354" i="10" s="1"/>
  <c r="AH512" i="10"/>
  <c r="AI512" i="10" s="1"/>
  <c r="AH544" i="10"/>
  <c r="AI544" i="10" s="1"/>
  <c r="F71" i="10"/>
  <c r="F72" i="10" s="1"/>
  <c r="F137" i="10"/>
  <c r="F147" i="10"/>
  <c r="F169" i="10"/>
  <c r="F170" i="10" s="1"/>
  <c r="F334" i="10"/>
  <c r="F335" i="10" s="1"/>
  <c r="F389" i="10"/>
  <c r="F390" i="10" s="1"/>
  <c r="F400" i="10"/>
  <c r="F401" i="10" s="1"/>
  <c r="F313" i="10"/>
  <c r="F324" i="10"/>
  <c r="F346" i="10"/>
  <c r="F347" i="10" s="1"/>
  <c r="D596" i="10"/>
  <c r="F88" i="10"/>
  <c r="F231" i="10"/>
  <c r="F253" i="10"/>
  <c r="F363" i="10"/>
  <c r="F396" i="10"/>
  <c r="E572" i="10"/>
  <c r="E310" i="10"/>
  <c r="F561" i="10"/>
  <c r="F562" i="10" s="1"/>
  <c r="F605" i="10"/>
  <c r="F606" i="10" s="1"/>
  <c r="F221" i="10"/>
  <c r="F309" i="10"/>
  <c r="F320" i="10"/>
  <c r="F364" i="10"/>
  <c r="F397" i="10"/>
  <c r="F430" i="10"/>
  <c r="F452" i="10"/>
  <c r="F595" i="10"/>
  <c r="E115" i="10"/>
  <c r="E148" i="10"/>
  <c r="E412" i="10"/>
  <c r="D148" i="10"/>
  <c r="D432" i="10"/>
  <c r="E300" i="10"/>
  <c r="E531" i="10"/>
  <c r="F218" i="10"/>
  <c r="F251" i="10"/>
  <c r="F350" i="10"/>
  <c r="F383" i="10"/>
  <c r="F384" i="10" s="1"/>
  <c r="F482" i="10"/>
  <c r="F483" i="10" s="1"/>
  <c r="F504" i="10"/>
  <c r="F505" i="10" s="1"/>
  <c r="F526" i="10"/>
  <c r="D572" i="10"/>
  <c r="D617" i="10"/>
  <c r="E132" i="10"/>
  <c r="F10" i="10"/>
  <c r="F11" i="10" s="1"/>
  <c r="F54" i="10"/>
  <c r="F87" i="10"/>
  <c r="D177" i="10"/>
  <c r="F571" i="10"/>
  <c r="F616" i="10"/>
  <c r="E224" i="10"/>
  <c r="F200" i="10"/>
  <c r="F201" i="10" s="1"/>
  <c r="F222" i="10"/>
  <c r="F299" i="10"/>
  <c r="F343" i="10"/>
  <c r="F344" i="10" s="1"/>
  <c r="F530" i="10"/>
  <c r="F574" i="10"/>
  <c r="F575" i="10" s="1"/>
  <c r="F223" i="10"/>
  <c r="F234" i="10"/>
  <c r="F245" i="10"/>
  <c r="F246" i="10" s="1"/>
  <c r="F410" i="10"/>
  <c r="F454" i="10"/>
  <c r="F498" i="10"/>
  <c r="E314" i="10"/>
  <c r="E600" i="10"/>
  <c r="F434" i="10"/>
  <c r="F435" i="10" s="1"/>
  <c r="D535" i="10"/>
  <c r="F588" i="10"/>
  <c r="E63" i="10"/>
  <c r="F7" i="10"/>
  <c r="F40" i="10"/>
  <c r="F41" i="10" s="1"/>
  <c r="F62" i="10"/>
  <c r="E398" i="10"/>
  <c r="E432" i="10"/>
  <c r="E596" i="10"/>
  <c r="AK144" i="10"/>
  <c r="E51" i="10"/>
  <c r="E205" i="10"/>
  <c r="F61" i="10"/>
  <c r="F83" i="10"/>
  <c r="F84" i="10" s="1"/>
  <c r="F94" i="10"/>
  <c r="F127" i="10"/>
  <c r="F128" i="10" s="1"/>
  <c r="F138" i="10"/>
  <c r="F204" i="10"/>
  <c r="F567" i="10"/>
  <c r="F568" i="10" s="1"/>
  <c r="E152" i="10"/>
  <c r="F30" i="10"/>
  <c r="F74" i="10"/>
  <c r="F75" i="10" s="1"/>
  <c r="F118" i="10"/>
  <c r="F140" i="10"/>
  <c r="F151" i="10"/>
  <c r="F217" i="10"/>
  <c r="F239" i="10"/>
  <c r="F591" i="10"/>
  <c r="F592" i="10" s="1"/>
  <c r="F150" i="10"/>
  <c r="F238" i="10"/>
  <c r="D372" i="10"/>
  <c r="F458" i="10"/>
  <c r="F53" i="10"/>
  <c r="D90" i="10"/>
  <c r="F130" i="10"/>
  <c r="E351" i="10"/>
  <c r="AK310" i="10"/>
  <c r="AK27" i="10"/>
  <c r="AK360" i="10"/>
  <c r="AK47" i="10"/>
  <c r="D287" i="10"/>
  <c r="D24" i="10"/>
  <c r="AK381" i="10"/>
  <c r="F404" i="10"/>
  <c r="AK111" i="10"/>
  <c r="AK122" i="10"/>
  <c r="D314" i="10"/>
  <c r="D600" i="10"/>
  <c r="E455" i="10"/>
  <c r="E35" i="10"/>
  <c r="E177" i="10"/>
  <c r="AK464" i="10"/>
  <c r="E535" i="10"/>
  <c r="D579" i="10"/>
  <c r="E261" i="10"/>
  <c r="E24" i="10"/>
  <c r="F263" i="10"/>
  <c r="F264" i="10" s="1"/>
  <c r="F349" i="10"/>
  <c r="E417" i="10"/>
  <c r="E461" i="10"/>
  <c r="F534" i="10"/>
  <c r="F92" i="10"/>
  <c r="E520" i="10"/>
  <c r="E31" i="10"/>
  <c r="E287" i="10"/>
  <c r="AK444" i="10"/>
  <c r="E59" i="10"/>
  <c r="E167" i="10"/>
  <c r="F286" i="10"/>
  <c r="F416" i="10"/>
  <c r="F459" i="10"/>
  <c r="F114" i="10"/>
  <c r="F156" i="10"/>
  <c r="F415" i="10"/>
  <c r="F457" i="10"/>
  <c r="F529" i="10"/>
  <c r="D613" i="10"/>
  <c r="E95" i="10"/>
  <c r="F159" i="10"/>
  <c r="F160" i="10" s="1"/>
  <c r="E90" i="10"/>
  <c r="F337" i="10"/>
  <c r="F338" i="10" s="1"/>
  <c r="E16" i="10"/>
  <c r="D235" i="10"/>
  <c r="F235" i="10" s="1"/>
  <c r="E338" i="10"/>
  <c r="F14" i="10"/>
  <c r="F131" i="10"/>
  <c r="F411" i="10"/>
  <c r="F463" i="10"/>
  <c r="F464" i="10" s="1"/>
  <c r="E55" i="10"/>
  <c r="E141" i="10"/>
  <c r="F89" i="10"/>
  <c r="D310" i="10"/>
  <c r="F443" i="10"/>
  <c r="F444" i="10" s="1"/>
  <c r="F453" i="10"/>
  <c r="D527" i="10"/>
  <c r="F15" i="10"/>
  <c r="F26" i="10"/>
  <c r="F27" i="10" s="1"/>
  <c r="D300" i="10"/>
  <c r="E527" i="10"/>
  <c r="E254" i="10"/>
  <c r="E8" i="10"/>
  <c r="AK24" i="10"/>
  <c r="AK55" i="10"/>
  <c r="F101" i="10"/>
  <c r="D167" i="10"/>
  <c r="F176" i="10"/>
  <c r="F259" i="10"/>
  <c r="E372" i="10"/>
  <c r="D405" i="10"/>
  <c r="E477" i="10"/>
  <c r="D509" i="10"/>
  <c r="D568" i="10"/>
  <c r="E579" i="10"/>
  <c r="D219" i="10"/>
  <c r="F331" i="10"/>
  <c r="F332" i="10" s="1"/>
  <c r="F371" i="10"/>
  <c r="E405" i="10"/>
  <c r="F476" i="10"/>
  <c r="E509" i="10"/>
  <c r="F578" i="10"/>
  <c r="F599" i="10"/>
  <c r="D11" i="10"/>
  <c r="D240" i="10"/>
  <c r="E322" i="10"/>
  <c r="E157" i="10"/>
  <c r="F279" i="10"/>
  <c r="F280" i="10" s="1"/>
  <c r="F49" i="10"/>
  <c r="F134" i="10"/>
  <c r="F135" i="10" s="1"/>
  <c r="F155" i="10"/>
  <c r="F166" i="10"/>
  <c r="E219" i="10"/>
  <c r="E240" i="10"/>
  <c r="F321" i="10"/>
  <c r="D417" i="10"/>
  <c r="D427" i="10"/>
  <c r="E499" i="10"/>
  <c r="F508" i="10"/>
  <c r="D520" i="10"/>
  <c r="AK135" i="10"/>
  <c r="AK368" i="10"/>
  <c r="AK408" i="10"/>
  <c r="AK160" i="10"/>
  <c r="AK326" i="10"/>
  <c r="AK483" i="10"/>
  <c r="AK243" i="10"/>
  <c r="AK335" i="10"/>
  <c r="AK550" i="10"/>
  <c r="AK613" i="10"/>
  <c r="AK170" i="10"/>
  <c r="AK201" i="10"/>
  <c r="AK211" i="10"/>
  <c r="AK31" i="10"/>
  <c r="AK180" i="10"/>
  <c r="AK502" i="10"/>
  <c r="AK492" i="10"/>
  <c r="AK378" i="10"/>
  <c r="AK163" i="10"/>
  <c r="AK205" i="10"/>
  <c r="AK329" i="10"/>
  <c r="AK565" i="10"/>
  <c r="AK63" i="10"/>
  <c r="AK303" i="10"/>
  <c r="AK568" i="10"/>
  <c r="AK59" i="10"/>
  <c r="AK290" i="10"/>
  <c r="AK412" i="10"/>
  <c r="AK556" i="10"/>
  <c r="AK69" i="10"/>
  <c r="AK280" i="10"/>
  <c r="AK322" i="10"/>
  <c r="AK332" i="10"/>
  <c r="AK589" i="10"/>
  <c r="AK582" i="10"/>
  <c r="AK195" i="10"/>
  <c r="AK287" i="10"/>
  <c r="AK405" i="10"/>
  <c r="AK354" i="10"/>
  <c r="AK186" i="10"/>
  <c r="AK538" i="10"/>
  <c r="F494" i="10"/>
  <c r="F495" i="10" s="1"/>
  <c r="F615" i="10"/>
  <c r="D201" i="10"/>
  <c r="D326" i="10"/>
  <c r="D335" i="10"/>
  <c r="F431" i="10"/>
  <c r="D592" i="10"/>
  <c r="D20" i="10"/>
  <c r="D232" i="10"/>
  <c r="AK257" i="10"/>
  <c r="D461" i="10"/>
  <c r="AK505" i="10"/>
  <c r="F598" i="10"/>
  <c r="F581" i="10"/>
  <c r="F582" i="10" s="1"/>
  <c r="F194" i="10"/>
  <c r="F195" i="10" s="1"/>
  <c r="F229" i="10"/>
  <c r="D412" i="10"/>
  <c r="F97" i="10"/>
  <c r="F98" i="10" s="1"/>
  <c r="AK115" i="10"/>
  <c r="D128" i="10"/>
  <c r="AK141" i="10"/>
  <c r="D31" i="10"/>
  <c r="AK84" i="10"/>
  <c r="AK173" i="10"/>
  <c r="F517" i="10"/>
  <c r="D575" i="10"/>
  <c r="AK606" i="10"/>
  <c r="D606" i="10"/>
  <c r="AK51" i="10"/>
  <c r="AK387" i="10"/>
  <c r="F308" i="10"/>
  <c r="F518" i="10"/>
  <c r="F325" i="10"/>
  <c r="F519" i="10"/>
  <c r="F602" i="10"/>
  <c r="F603" i="10" s="1"/>
  <c r="D435" i="10"/>
  <c r="F611" i="10"/>
  <c r="D152" i="10"/>
  <c r="F34" i="10"/>
  <c r="AK90" i="10"/>
  <c r="D390" i="10"/>
  <c r="F210" i="10"/>
  <c r="F211" i="10" s="1"/>
  <c r="F18" i="10"/>
  <c r="F179" i="10"/>
  <c r="F180" i="10" s="1"/>
  <c r="AK249" i="10"/>
  <c r="D264" i="10"/>
  <c r="F272" i="10"/>
  <c r="F273" i="10" s="1"/>
  <c r="D347" i="10"/>
  <c r="AK467" i="10"/>
  <c r="AK477" i="10"/>
  <c r="F511" i="10"/>
  <c r="F512" i="10" s="1"/>
  <c r="AK535" i="10"/>
  <c r="AK544" i="10"/>
  <c r="AK600" i="10"/>
  <c r="D505" i="10"/>
  <c r="AK300" i="10"/>
  <c r="D135" i="10"/>
  <c r="F121" i="10"/>
  <c r="F122" i="10" s="1"/>
  <c r="D224" i="10"/>
  <c r="AK317" i="10"/>
  <c r="D483" i="10"/>
  <c r="F612" i="10"/>
  <c r="D84" i="10"/>
  <c r="AK470" i="10"/>
  <c r="F213" i="10"/>
  <c r="F214" i="10" s="1"/>
  <c r="AK277" i="10"/>
  <c r="AK66" i="10"/>
  <c r="D16" i="10"/>
  <c r="F426" i="10"/>
  <c r="AK432" i="10"/>
  <c r="AK480" i="10"/>
  <c r="D531" i="10"/>
  <c r="F23" i="10"/>
  <c r="AK98" i="10"/>
  <c r="AK157" i="10"/>
  <c r="AK441" i="10"/>
  <c r="D59" i="10"/>
  <c r="F58" i="10"/>
  <c r="D254" i="10"/>
  <c r="F252" i="10"/>
  <c r="F110" i="10"/>
  <c r="F111" i="10" s="1"/>
  <c r="D111" i="10"/>
  <c r="D322" i="10"/>
  <c r="F319" i="10"/>
  <c r="D378" i="10"/>
  <c r="F377" i="10"/>
  <c r="F378" i="10" s="1"/>
  <c r="F367" i="10"/>
  <c r="F368" i="10" s="1"/>
  <c r="D368" i="10"/>
  <c r="F93" i="10"/>
  <c r="D95" i="10"/>
  <c r="D261" i="10"/>
  <c r="F260" i="10"/>
  <c r="D51" i="10"/>
  <c r="F50" i="10"/>
  <c r="F386" i="10"/>
  <c r="F387" i="10" s="1"/>
  <c r="D277" i="10"/>
  <c r="F276" i="10"/>
  <c r="F77" i="10"/>
  <c r="F78" i="10" s="1"/>
  <c r="F328" i="10"/>
  <c r="F329" i="10" s="1"/>
  <c r="F359" i="10"/>
  <c r="F360" i="10" s="1"/>
  <c r="D27" i="10"/>
  <c r="AK16" i="10"/>
  <c r="E296" i="10"/>
  <c r="F295" i="10"/>
  <c r="F296" i="10" s="1"/>
  <c r="F113" i="10"/>
  <c r="F353" i="10"/>
  <c r="F354" i="10" s="1"/>
  <c r="F491" i="10"/>
  <c r="F492" i="10" s="1"/>
  <c r="D72" i="10"/>
  <c r="E232" i="10"/>
  <c r="F466" i="10"/>
  <c r="F467" i="10" s="1"/>
  <c r="F407" i="10"/>
  <c r="F408" i="10" s="1"/>
  <c r="D562" i="10"/>
  <c r="F107" i="10"/>
  <c r="F108" i="10" s="1"/>
  <c r="F414" i="10"/>
  <c r="F124" i="10"/>
  <c r="F125" i="10" s="1"/>
  <c r="D8" i="10"/>
  <c r="F6" i="10"/>
  <c r="E160" i="10"/>
  <c r="F175" i="10"/>
  <c r="AK214" i="10"/>
  <c r="F340" i="10"/>
  <c r="F341" i="10" s="1"/>
  <c r="D401" i="10"/>
  <c r="F425" i="10"/>
  <c r="E427" i="10"/>
  <c r="F460" i="10"/>
  <c r="D550" i="10"/>
  <c r="F549" i="10"/>
  <c r="F550" i="10" s="1"/>
  <c r="F237" i="10"/>
  <c r="D246" i="10"/>
  <c r="F429" i="10"/>
  <c r="F312" i="10"/>
  <c r="F19" i="10"/>
  <c r="E122" i="10"/>
  <c r="F146" i="10"/>
  <c r="F3" i="10"/>
  <c r="F4" i="10" s="1"/>
  <c r="F197" i="10"/>
  <c r="F198" i="10" s="1"/>
  <c r="E198" i="10"/>
  <c r="D499" i="10"/>
  <c r="D553" i="10"/>
  <c r="F552" i="10"/>
  <c r="F553" i="10" s="1"/>
  <c r="F584" i="10"/>
  <c r="F585" i="10" s="1"/>
  <c r="D585" i="10"/>
  <c r="F139" i="10"/>
  <c r="D141" i="10"/>
  <c r="D365" i="10"/>
  <c r="F362" i="10"/>
  <c r="D115" i="10"/>
  <c r="F577" i="10"/>
  <c r="D66" i="10"/>
  <c r="F65" i="10"/>
  <c r="F66" i="10" s="1"/>
  <c r="E326" i="10"/>
  <c r="F392" i="10"/>
  <c r="F393" i="10" s="1"/>
  <c r="D547" i="10"/>
  <c r="F546" i="10"/>
  <c r="F547" i="10" s="1"/>
  <c r="F555" i="10"/>
  <c r="F556" i="10" s="1"/>
  <c r="F570" i="10"/>
  <c r="F587" i="10"/>
  <c r="D589" i="10"/>
  <c r="D157" i="10"/>
  <c r="F154" i="10"/>
  <c r="F522" i="10"/>
  <c r="F523" i="10" s="1"/>
  <c r="D523" i="10"/>
  <c r="E44" i="10"/>
  <c r="F43" i="10"/>
  <c r="F44" i="10" s="1"/>
  <c r="AK125" i="10"/>
  <c r="D515" i="10"/>
  <c r="F514" i="10"/>
  <c r="F515" i="10" s="1"/>
  <c r="F188" i="10"/>
  <c r="F189" i="10" s="1"/>
  <c r="E20" i="10"/>
  <c r="F370" i="10"/>
  <c r="F165" i="10"/>
  <c r="F305" i="10"/>
  <c r="F306" i="10" s="1"/>
  <c r="F422" i="10"/>
  <c r="F423" i="10" s="1"/>
  <c r="D63" i="10"/>
  <c r="D81" i="10"/>
  <c r="F80" i="10"/>
  <c r="F81" i="10" s="1"/>
  <c r="F207" i="10"/>
  <c r="F208" i="10" s="1"/>
  <c r="F13" i="10"/>
  <c r="F46" i="10"/>
  <c r="F47" i="10" s="1"/>
  <c r="D55" i="10"/>
  <c r="F298" i="10"/>
  <c r="E603" i="10"/>
  <c r="D384" i="10"/>
  <c r="D102" i="10"/>
  <c r="E102" i="10"/>
  <c r="F266" i="10"/>
  <c r="F267" i="10" s="1"/>
  <c r="AK270" i="10"/>
  <c r="AK450" i="10"/>
  <c r="D455" i="10"/>
  <c r="F275" i="10"/>
  <c r="E277" i="10"/>
  <c r="F33" i="10"/>
  <c r="D35" i="10"/>
  <c r="F203" i="10"/>
  <c r="D205" i="10"/>
  <c r="D541" i="10"/>
  <c r="F540" i="10"/>
  <c r="F541" i="10" s="1"/>
  <c r="F497" i="10"/>
  <c r="F446" i="10"/>
  <c r="F447" i="10" s="1"/>
  <c r="F86" i="10"/>
  <c r="F172" i="10"/>
  <c r="F173" i="10" s="1"/>
  <c r="F230" i="10"/>
  <c r="F507" i="10"/>
  <c r="D477" i="10"/>
  <c r="F475" i="10"/>
  <c r="F182" i="10"/>
  <c r="F183" i="10" s="1"/>
  <c r="F216" i="10"/>
  <c r="F117" i="10"/>
  <c r="E119" i="10"/>
  <c r="D41" i="10"/>
  <c r="F57" i="10"/>
  <c r="F100" i="10"/>
  <c r="E283" i="10"/>
  <c r="F282" i="10"/>
  <c r="F283" i="10" s="1"/>
  <c r="AK390" i="10"/>
  <c r="AK509" i="10"/>
  <c r="D565" i="10"/>
  <c r="F564" i="10"/>
  <c r="F565" i="10" s="1"/>
  <c r="D486" i="10"/>
  <c r="F485" i="10"/>
  <c r="F486" i="10" s="1"/>
  <c r="F356" i="10"/>
  <c r="F357" i="10" s="1"/>
  <c r="AK617" i="10"/>
  <c r="F29" i="10"/>
  <c r="F104" i="10"/>
  <c r="F105" i="10" s="1"/>
  <c r="D170" i="10"/>
  <c r="F226" i="10"/>
  <c r="F227" i="10" s="1"/>
  <c r="AK347" i="10"/>
  <c r="F419" i="10"/>
  <c r="F420" i="10" s="1"/>
  <c r="F533" i="10"/>
  <c r="D75" i="10"/>
  <c r="AK417" i="10"/>
  <c r="AK531" i="10"/>
  <c r="E613" i="10"/>
  <c r="D470" i="10"/>
  <c r="F469" i="10"/>
  <c r="F470" i="10" s="1"/>
  <c r="AK473" i="10"/>
  <c r="F22" i="10"/>
  <c r="F191" i="10"/>
  <c r="F192" i="10" s="1"/>
  <c r="F380" i="10"/>
  <c r="F381" i="10" s="1"/>
  <c r="F440" i="10"/>
  <c r="F441" i="10" s="1"/>
  <c r="AK152" i="10"/>
  <c r="F162" i="10"/>
  <c r="F163" i="10" s="1"/>
  <c r="AK189" i="10"/>
  <c r="D249" i="10"/>
  <c r="F248" i="10"/>
  <c r="F249" i="10" s="1"/>
  <c r="F285" i="10"/>
  <c r="F292" i="10"/>
  <c r="F293" i="10" s="1"/>
  <c r="AK438" i="10"/>
  <c r="F525" i="10"/>
  <c r="F37" i="10"/>
  <c r="F38" i="10" s="1"/>
  <c r="F185" i="10"/>
  <c r="F186" i="10" s="1"/>
  <c r="AK41" i="10"/>
  <c r="AK183" i="10"/>
  <c r="D344" i="10"/>
  <c r="D351" i="10"/>
  <c r="D464" i="10"/>
  <c r="D398" i="10"/>
  <c r="F395" i="10"/>
  <c r="F242" i="10"/>
  <c r="F243" i="10" s="1"/>
  <c r="D243" i="10"/>
  <c r="AK341" i="10"/>
  <c r="D450" i="10"/>
  <c r="F449" i="10"/>
  <c r="F450" i="10" s="1"/>
  <c r="D489" i="10"/>
  <c r="F488" i="10"/>
  <c r="F489" i="10" s="1"/>
  <c r="D544" i="10"/>
  <c r="F543" i="10"/>
  <c r="F544" i="10" s="1"/>
  <c r="D69" i="10"/>
  <c r="F68" i="10"/>
  <c r="F69" i="10" s="1"/>
  <c r="F374" i="10"/>
  <c r="F375" i="10" s="1"/>
  <c r="D375" i="10"/>
  <c r="AK261" i="10"/>
  <c r="AK596" i="10"/>
  <c r="AK365" i="10"/>
  <c r="AK105" i="10"/>
  <c r="AH128" i="10"/>
  <c r="AI128" i="10" s="1"/>
  <c r="F256" i="10"/>
  <c r="F257" i="10" s="1"/>
  <c r="F501" i="10"/>
  <c r="F502" i="10" s="1"/>
  <c r="D502" i="10"/>
  <c r="F269" i="10"/>
  <c r="F270" i="10" s="1"/>
  <c r="F437" i="10"/>
  <c r="F438" i="10" s="1"/>
  <c r="F472" i="10"/>
  <c r="F473" i="10" s="1"/>
  <c r="F479" i="10"/>
  <c r="F480" i="10" s="1"/>
  <c r="AK527" i="10"/>
  <c r="F594" i="10"/>
  <c r="D132" i="10"/>
  <c r="F143" i="10"/>
  <c r="F144" i="10" s="1"/>
  <c r="AK240" i="10"/>
  <c r="F289" i="10"/>
  <c r="F290" i="10" s="1"/>
  <c r="F302" i="10"/>
  <c r="F303" i="10" s="1"/>
  <c r="F316" i="10"/>
  <c r="F317" i="10" s="1"/>
  <c r="F403" i="10"/>
  <c r="F537" i="10"/>
  <c r="F538" i="10" s="1"/>
  <c r="F558" i="10"/>
  <c r="F559" i="10" s="1"/>
  <c r="AK592" i="10"/>
  <c r="F608" i="10"/>
  <c r="F609" i="10" s="1"/>
  <c r="AK232" i="10"/>
  <c r="AK585" i="10"/>
  <c r="E617" i="10"/>
  <c r="D119" i="10"/>
  <c r="E365" i="10"/>
  <c r="AK423" i="10"/>
  <c r="AK264" i="10"/>
  <c r="AK427" i="10"/>
  <c r="AK499" i="10"/>
  <c r="AK486" i="10"/>
  <c r="AK384" i="10"/>
  <c r="AK398" i="10"/>
  <c r="AK296" i="10"/>
  <c r="AK11" i="10"/>
  <c r="AK246" i="10"/>
  <c r="AK562" i="10"/>
  <c r="AK227" i="10"/>
  <c r="AK208" i="10"/>
  <c r="AK435" i="10"/>
  <c r="AK455" i="10"/>
  <c r="AK512" i="10"/>
  <c r="AK119" i="10"/>
  <c r="AK132" i="10"/>
  <c r="AK177" i="10"/>
  <c r="AH461" i="10"/>
  <c r="AI461" i="10" s="1"/>
  <c r="AK254" i="10"/>
  <c r="AK102" i="10"/>
  <c r="AK235" i="10"/>
  <c r="AK267" i="10"/>
  <c r="AK293" i="10"/>
  <c r="AK148" i="10"/>
  <c r="AK523" i="10"/>
  <c r="AK603" i="10"/>
  <c r="AK224" i="10"/>
  <c r="AK72" i="10"/>
  <c r="AK192" i="10"/>
  <c r="AK559" i="10"/>
  <c r="AK273" i="10"/>
  <c r="AK75" i="10"/>
  <c r="AK38" i="10"/>
  <c r="AK128" i="10"/>
  <c r="AK344" i="10"/>
  <c r="AK306" i="10"/>
  <c r="AK78" i="10"/>
  <c r="AK447" i="10"/>
  <c r="AK461" i="10"/>
  <c r="AK35" i="10"/>
  <c r="AK219" i="10"/>
  <c r="AK314" i="10"/>
  <c r="AK357" i="10"/>
  <c r="AK579" i="10"/>
  <c r="AK609" i="10"/>
  <c r="AK81" i="10"/>
  <c r="AK393" i="10"/>
  <c r="AB619" i="10"/>
  <c r="AK20" i="10"/>
  <c r="AD619" i="10"/>
  <c r="AK553" i="10"/>
  <c r="AK167" i="10"/>
  <c r="AK401" i="10"/>
  <c r="AK520" i="10"/>
  <c r="AK44" i="10"/>
  <c r="AK515" i="10"/>
  <c r="T619" i="10"/>
  <c r="AK572" i="10"/>
  <c r="AK283" i="10"/>
  <c r="V619" i="10"/>
  <c r="AK108" i="10"/>
  <c r="AK375" i="10"/>
  <c r="AK575" i="10"/>
  <c r="AK547" i="10"/>
  <c r="AK198" i="10"/>
  <c r="AK489" i="10"/>
  <c r="AH338" i="10" l="1"/>
  <c r="AI338" i="10" s="1"/>
  <c r="P619" i="10"/>
  <c r="M619" i="10"/>
  <c r="H619" i="10"/>
  <c r="AH420" i="10"/>
  <c r="AI420" i="10" s="1"/>
  <c r="AK95" i="10"/>
  <c r="AE619" i="10"/>
  <c r="S619" i="10"/>
  <c r="F148" i="10"/>
  <c r="R619" i="10"/>
  <c r="U619" i="10"/>
  <c r="N619" i="10"/>
  <c r="Y619" i="10"/>
  <c r="Q619" i="10"/>
  <c r="G619" i="10"/>
  <c r="AA619" i="10"/>
  <c r="I619" i="10"/>
  <c r="W619" i="10"/>
  <c r="L619" i="10"/>
  <c r="J619" i="10"/>
  <c r="AC619" i="10"/>
  <c r="O619" i="10"/>
  <c r="K619" i="10"/>
  <c r="F326" i="10"/>
  <c r="F314" i="10"/>
  <c r="F572" i="10"/>
  <c r="F617" i="10"/>
  <c r="F8" i="10"/>
  <c r="F398" i="10"/>
  <c r="F596" i="10"/>
  <c r="F365" i="10"/>
  <c r="F115" i="10"/>
  <c r="F310" i="10"/>
  <c r="F224" i="10"/>
  <c r="F351" i="10"/>
  <c r="F455" i="10"/>
  <c r="F55" i="10"/>
  <c r="F300" i="10"/>
  <c r="F254" i="10"/>
  <c r="F412" i="10"/>
  <c r="F527" i="10"/>
  <c r="F531" i="10"/>
  <c r="F205" i="10"/>
  <c r="F600" i="10"/>
  <c r="F63" i="10"/>
  <c r="F499" i="10"/>
  <c r="F589" i="10"/>
  <c r="F152" i="10"/>
  <c r="F167" i="10"/>
  <c r="F240" i="10"/>
  <c r="F432" i="10"/>
  <c r="F219" i="10"/>
  <c r="F405" i="10"/>
  <c r="F119" i="10"/>
  <c r="F322" i="10"/>
  <c r="F31" i="10"/>
  <c r="F141" i="10"/>
  <c r="F535" i="10"/>
  <c r="F132" i="10"/>
  <c r="F417" i="10"/>
  <c r="F261" i="10"/>
  <c r="F102" i="10"/>
  <c r="F372" i="10"/>
  <c r="F287" i="10"/>
  <c r="F95" i="10"/>
  <c r="F461" i="10"/>
  <c r="F477" i="10"/>
  <c r="F613" i="10"/>
  <c r="F277" i="10"/>
  <c r="F509" i="10"/>
  <c r="F51" i="10"/>
  <c r="F579" i="10"/>
  <c r="F427" i="10"/>
  <c r="F157" i="10"/>
  <c r="F90" i="10"/>
  <c r="F232" i="10"/>
  <c r="F16" i="10"/>
  <c r="F177" i="10"/>
  <c r="F24" i="10"/>
  <c r="F520" i="10"/>
  <c r="F35" i="10"/>
  <c r="F20" i="10"/>
  <c r="F59" i="10"/>
  <c r="AF619" i="10" l="1"/>
  <c r="AH4" i="10"/>
  <c r="AI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tc={45C6A617-42CB-430E-90C2-D5C1C805411E}</author>
  </authors>
  <commentList>
    <comment ref="A65" authorId="0" shapeId="0" xr:uid="{45C6A617-42CB-430E-90C2-D5C1C80541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contact Dolores county assessor; the Dolores county bond and general valuation certs for this district had different gross and net AV from one another. </t>
      </text>
    </comment>
  </commentList>
</comments>
</file>

<file path=xl/sharedStrings.xml><?xml version="1.0" encoding="utf-8"?>
<sst xmlns="http://schemas.openxmlformats.org/spreadsheetml/2006/main" count="2510" uniqueCount="1094">
  <si>
    <t>DIST</t>
  </si>
  <si>
    <t>DISTRICT</t>
  </si>
  <si>
    <t>GROSS ASSESSED VALUATION</t>
  </si>
  <si>
    <t>TIF</t>
  </si>
  <si>
    <t>BOND</t>
  </si>
  <si>
    <t>ADAMS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</si>
  <si>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</si>
  <si>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</si>
  <si>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</si>
  <si>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</si>
  <si>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</si>
  <si>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</si>
  <si>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</si>
  <si>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</t>
  </si>
  <si>
    <t>Alamosa RE-11J</t>
  </si>
  <si>
    <t>Sangre De Cristo Re-22J</t>
  </si>
  <si>
    <t>ARAPAHOE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</si>
  <si>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</si>
  <si>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</si>
  <si>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</si>
  <si>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</si>
  <si>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</si>
  <si>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</si>
  <si>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</si>
  <si>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</t>
  </si>
  <si>
    <t>Archuleta County 50 Jt</t>
  </si>
  <si>
    <t>BACA</t>
  </si>
  <si>
    <t>Walsh RE-1</t>
  </si>
  <si>
    <t>Pritchett RE-3</t>
  </si>
  <si>
    <t>Springfield RE-4</t>
  </si>
  <si>
    <t>Vilas RE-5</t>
  </si>
  <si>
    <t>Campo RE-6</t>
  </si>
  <si>
    <t>BENT</t>
  </si>
  <si>
    <t>Las Animas RE-1</t>
  </si>
  <si>
    <t>McClave Re-2</t>
  </si>
  <si>
    <t>BOULDER</t>
  </si>
  <si>
    <t>St Vrain Valley RE1J</t>
  </si>
  <si>
    <t>Boulder Valley Re 2</t>
  </si>
  <si>
    <t>CHAFFEE</t>
  </si>
  <si>
    <t>Buena Vista R-31</t>
  </si>
  <si>
    <t>Salida R-32</t>
  </si>
  <si>
    <t>CHEYENNE</t>
  </si>
  <si>
    <t>Kit Carson R-1</t>
  </si>
  <si>
    <t>Cheyenne County Re-5</t>
  </si>
  <si>
    <t>CLEAR CREEK</t>
  </si>
  <si>
    <t>Clear Creek RE-1</t>
  </si>
  <si>
    <t>CONEJOS</t>
  </si>
  <si>
    <t>North Conejos RE-1J</t>
  </si>
  <si>
    <t>Sanford 6J</t>
  </si>
  <si>
    <t>South Conejos RE-10</t>
  </si>
  <si>
    <t>COSTILLA</t>
  </si>
  <si>
    <t>Centennial R-1</t>
  </si>
  <si>
    <t>Sierra Grande R-30</t>
  </si>
  <si>
    <t>CROWLEY</t>
  </si>
  <si>
    <t>Crowley County RE-1-J</t>
  </si>
  <si>
    <t>CUSTER</t>
  </si>
  <si>
    <t>Custer County School District C-1</t>
  </si>
  <si>
    <t>DELTA</t>
  </si>
  <si>
    <t>Delta County 50(J)</t>
  </si>
  <si>
    <t>DENVER</t>
  </si>
  <si>
    <t>Denver County 1</t>
  </si>
  <si>
    <t>DOLORES</t>
  </si>
  <si>
    <t>Dolores County RE No.2</t>
  </si>
  <si>
    <t>DOUGLAS</t>
  </si>
  <si>
    <t>Douglas County Re 1</t>
  </si>
  <si>
    <t>EAGLE</t>
  </si>
  <si>
    <t>Eagle County RE 50</t>
  </si>
  <si>
    <t>ELBERT</t>
  </si>
  <si>
    <t>Elizabeth School District</t>
  </si>
  <si>
    <t>Kiowa C-2</t>
  </si>
  <si>
    <t>Big Sandy 100J</t>
  </si>
  <si>
    <t>Elbert 200</t>
  </si>
  <si>
    <t>Agate 300</t>
  </si>
  <si>
    <t>EL PASO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</si>
  <si>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</si>
  <si>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</si>
  <si>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</si>
  <si>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</si>
  <si>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</si>
  <si>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</si>
  <si>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</si>
  <si>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</si>
  <si>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</si>
  <si>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</si>
  <si>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</si>
  <si>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</si>
  <si>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</si>
  <si>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</si>
  <si>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</si>
  <si>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FREMONT</t>
  </si>
  <si>
    <t>Canon City RE-1</t>
  </si>
  <si>
    <t>Fremont RE-2</t>
  </si>
  <si>
    <t>Cotopaxi RE-3</t>
  </si>
  <si>
    <t>GARFIELD</t>
  </si>
  <si>
    <t>Roaring Fork RE-1</t>
  </si>
  <si>
    <t>Garfield Re-2</t>
  </si>
  <si>
    <t>Garfield 16</t>
  </si>
  <si>
    <t>GILPIN</t>
  </si>
  <si>
    <t>Gilpin County RE-1</t>
  </si>
  <si>
    <t>GRAND</t>
  </si>
  <si>
    <t>West Grand 1-JT</t>
  </si>
  <si>
    <t>East Grand 2</t>
  </si>
  <si>
    <t>GUNNISON</t>
  </si>
  <si>
    <t>Gunnison Watershed RE1J</t>
  </si>
  <si>
    <t>HINSDALE</t>
  </si>
  <si>
    <t>Hinsdale County RE 1</t>
  </si>
  <si>
    <t>HUERFANO</t>
  </si>
  <si>
    <t>Huerfano Re-1</t>
  </si>
  <si>
    <t>La Veta Re-2</t>
  </si>
  <si>
    <t>JACKSON</t>
  </si>
  <si>
    <t>North Park R-1</t>
  </si>
  <si>
    <t>JEFFERSON</t>
  </si>
  <si>
    <t>Jefferson County R-1</t>
  </si>
  <si>
    <t>KIOWA</t>
  </si>
  <si>
    <t>Eads RE-1</t>
  </si>
  <si>
    <t>Plainview RE-2</t>
  </si>
  <si>
    <t>KIT CARSON</t>
  </si>
  <si>
    <t>Arriba-Flagler C-20</t>
  </si>
  <si>
    <t>Hi-Plains R-23</t>
  </si>
  <si>
    <t>Stratton R-4</t>
  </si>
  <si>
    <t>Bethune R-5</t>
  </si>
  <si>
    <t>Burlington RE-6J</t>
  </si>
  <si>
    <t>LAKE</t>
  </si>
  <si>
    <t>Lake County R-1</t>
  </si>
  <si>
    <t>LA PLATA</t>
  </si>
  <si>
    <t>Durango 9-R</t>
  </si>
  <si>
    <t>Bayfield 10 Jt-R</t>
  </si>
  <si>
    <t>Ignacio 11 JT</t>
  </si>
  <si>
    <t>LARIMER</t>
  </si>
  <si>
    <t>Poudre R-1</t>
  </si>
  <si>
    <t>Thompson R2-J</t>
  </si>
  <si>
    <t>Estes Park R-3</t>
  </si>
  <si>
    <t>LAS ANIMAS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</si>
  <si>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</si>
  <si>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</si>
  <si>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</si>
  <si>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</si>
  <si>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</si>
  <si>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</si>
  <si>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LINCOLN</t>
  </si>
  <si>
    <t>Genoa-Hugo C113</t>
  </si>
  <si>
    <t>Limon RE-4J</t>
  </si>
  <si>
    <t>Karval RE-23</t>
  </si>
  <si>
    <t>LOGAN</t>
  </si>
  <si>
    <t>Valley RE-1</t>
  </si>
  <si>
    <t>Frenchman RE-3</t>
  </si>
  <si>
    <t>Buffalo RE-4J</t>
  </si>
  <si>
    <t>Plateau RE-5</t>
  </si>
  <si>
    <t>MESA</t>
  </si>
  <si>
    <t>De Beque 49JT</t>
  </si>
  <si>
    <t>Plateau Valley 50</t>
  </si>
  <si>
    <t>Mesa County Valley 51</t>
  </si>
  <si>
    <t>MINERAL</t>
  </si>
  <si>
    <t>Creede School District</t>
  </si>
  <si>
    <t>MOFFAT</t>
  </si>
  <si>
    <t>Moffat County RE: No 1</t>
  </si>
  <si>
    <t>MONTEZUMA</t>
  </si>
  <si>
    <t>Montezuma-Cortez RE-1</t>
  </si>
  <si>
    <t>Dolores RE-4A</t>
  </si>
  <si>
    <t>Mancos Re-6</t>
  </si>
  <si>
    <t>MONTROSE</t>
  </si>
  <si>
    <t>Montrose County RE-1J</t>
  </si>
  <si>
    <t>West End RE-2</t>
  </si>
  <si>
    <t>MORGAN</t>
  </si>
  <si>
    <t>Brush RE-2(J)</t>
  </si>
  <si>
    <t>Fort Morgan Re-3</t>
  </si>
  <si>
    <t>Weldon Valley RE-20(J)</t>
  </si>
  <si>
    <t>Wiggins RE-50(J)</t>
  </si>
  <si>
    <t>OTERO</t>
  </si>
  <si>
    <t>East Otero R-1</t>
  </si>
  <si>
    <t>Rocky Ford R-2</t>
  </si>
  <si>
    <t>Manzanola 3J</t>
  </si>
  <si>
    <t>Fowler R-4J</t>
  </si>
  <si>
    <t>Cheraw 31</t>
  </si>
  <si>
    <t>Swink 33</t>
  </si>
  <si>
    <t>OURAY</t>
  </si>
  <si>
    <t>Ouray R-1</t>
  </si>
  <si>
    <t>Ridgway R-2</t>
  </si>
  <si>
    <t>PARK</t>
  </si>
  <si>
    <t>Platte Canyon 1</t>
  </si>
  <si>
    <t>Park County RE-2</t>
  </si>
  <si>
    <t>PHILLIPS</t>
  </si>
  <si>
    <t>Holyoke Re-1J</t>
  </si>
  <si>
    <t>Haxtun RE-2J</t>
  </si>
  <si>
    <t>PITKIN</t>
  </si>
  <si>
    <t>Aspen 1</t>
  </si>
  <si>
    <t>PROWERS</t>
  </si>
  <si>
    <t>Granada RE-1</t>
  </si>
  <si>
    <t>Lamar Re-2</t>
  </si>
  <si>
    <t>Holly RE-3</t>
  </si>
  <si>
    <t>Wiley RE-13 Jt</t>
  </si>
  <si>
    <t>PUEBLO</t>
  </si>
  <si>
    <t>Pueblo City 60</t>
  </si>
  <si>
    <t>Pueblo County 70</t>
  </si>
  <si>
    <t>RIO BLANCO</t>
  </si>
  <si>
    <t>Meeker RE-1</t>
  </si>
  <si>
    <t>Rangely RE-4</t>
  </si>
  <si>
    <t>RIO GRANDE</t>
  </si>
  <si>
    <t>Upper Rio Grande School District C-7</t>
  </si>
  <si>
    <t>Monte Vista C-8</t>
  </si>
  <si>
    <t>Sargent RE-33J</t>
  </si>
  <si>
    <t>ROUTT</t>
  </si>
  <si>
    <t>Hayden RE-1</t>
  </si>
  <si>
    <t>Steamboat Springs RE-2</t>
  </si>
  <si>
    <t>South Routt RE 3</t>
  </si>
  <si>
    <t>SAGUACHE</t>
  </si>
  <si>
    <t>Mountain Valley RE 1</t>
  </si>
  <si>
    <t>Moffat 2</t>
  </si>
  <si>
    <t>Center 26 JT</t>
  </si>
  <si>
    <t>SAN JUAN</t>
  </si>
  <si>
    <t>Silverton 1</t>
  </si>
  <si>
    <t>SAN MIGUEL</t>
  </si>
  <si>
    <t>Telluride R-1</t>
  </si>
  <si>
    <t>Norwood R-2J</t>
  </si>
  <si>
    <t>SEDGWICK</t>
  </si>
  <si>
    <t>Julesburg Re-1</t>
  </si>
  <si>
    <t>Revere School District</t>
  </si>
  <si>
    <t>SUMMIT</t>
  </si>
  <si>
    <t>Summit RE-1</t>
  </si>
  <si>
    <t>TELLER</t>
  </si>
  <si>
    <t>Cripple Creek-Victor RE-1</t>
  </si>
  <si>
    <t>Woodland Park Re-2</t>
  </si>
  <si>
    <t>WASHINGTON</t>
  </si>
  <si>
    <t>Akron R-1</t>
  </si>
  <si>
    <t>Arickaree R-2</t>
  </si>
  <si>
    <t>Otis R-3</t>
  </si>
  <si>
    <t>Lone Star 101</t>
  </si>
  <si>
    <t>Woodlin R-104</t>
  </si>
  <si>
    <t>WELD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</si>
  <si>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</si>
  <si>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</si>
  <si>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</si>
  <si>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</si>
  <si>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</si>
  <si>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</si>
  <si>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</si>
  <si>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</si>
  <si>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</si>
  <si>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</si>
  <si>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</si>
  <si>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</si>
  <si>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</t>
  </si>
  <si>
    <t>Yuma 1</t>
  </si>
  <si>
    <t>Wray RD-2</t>
  </si>
  <si>
    <t>Idalia RJ-3</t>
  </si>
  <si>
    <t>Liberty J-4</t>
  </si>
  <si>
    <t>BROOMFIELD</t>
  </si>
  <si>
    <t>COUNTY_NAME</t>
  </si>
  <si>
    <t>ORGANIZATION_NAME</t>
  </si>
  <si>
    <t>SCHOOL DISTRICT</t>
  </si>
  <si>
    <t>0010</t>
  </si>
  <si>
    <t>MAPLETON 1</t>
  </si>
  <si>
    <t xml:space="preserve">           MAPLETON 1 TOTAL</t>
  </si>
  <si>
    <t>0020</t>
  </si>
  <si>
    <t>ADAMS 12 FIVE STAR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</si>
  <si>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</si>
  <si>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</si>
  <si>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</si>
  <si>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</si>
  <si>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</si>
  <si>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</si>
  <si>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 xml:space="preserve">           BRIGHTON 27J TOTAL</t>
  </si>
  <si>
    <t>0050</t>
  </si>
  <si>
    <t>BENNETT 29J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</si>
  <si>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</si>
  <si>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</si>
  <si>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</si>
  <si>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</si>
  <si>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</si>
  <si>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</si>
  <si>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</si>
  <si>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</si>
  <si>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 RE-11J</t>
  </si>
  <si>
    <t xml:space="preserve">           ALAMOSA RE-11J TOTAL</t>
  </si>
  <si>
    <t>0110</t>
  </si>
  <si>
    <t>SANGRE DE CRISTO RE-22J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</si>
  <si>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</si>
  <si>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</si>
  <si>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</si>
  <si>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</si>
  <si>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</si>
  <si>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</si>
  <si>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</si>
  <si>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</si>
  <si>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</si>
  <si>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</si>
  <si>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</si>
  <si>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</si>
  <si>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</si>
  <si>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</si>
  <si>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</si>
  <si>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</si>
  <si>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</si>
  <si>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</si>
  <si>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</si>
  <si>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</si>
  <si>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</si>
  <si>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</si>
  <si>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</si>
  <si>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 COUNTY 50 JT</t>
  </si>
  <si>
    <t xml:space="preserve">           ARCHULETA COUNTY 50 JT TOTAL</t>
  </si>
  <si>
    <t>0230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</si>
  <si>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</si>
  <si>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</si>
  <si>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</si>
  <si>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</si>
  <si>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</si>
  <si>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</si>
  <si>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</si>
  <si>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</si>
  <si>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</si>
  <si>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</si>
  <si>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</si>
  <si>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</si>
  <si>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</si>
  <si>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</si>
  <si>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</si>
  <si>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</si>
  <si>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</si>
  <si>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</si>
  <si>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</si>
  <si>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</si>
  <si>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</si>
  <si>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ST VRAIN VALLEY RE-1J</t>
  </si>
  <si>
    <t xml:space="preserve">           ST VRAIN VALLEY RE-1J TOTAL</t>
  </si>
  <si>
    <t>0480</t>
  </si>
  <si>
    <t>BOULDER VALLEY RE- 2</t>
  </si>
  <si>
    <t xml:space="preserve">           BOULDER VALLEY RE- 2 TOTAL</t>
  </si>
  <si>
    <t>0490</t>
  </si>
  <si>
    <t>BUENA VISTA R-31</t>
  </si>
  <si>
    <t xml:space="preserve">           BUENA VISTA R-31 TOTAL</t>
  </si>
  <si>
    <t>0500</t>
  </si>
  <si>
    <t>SALIDA R-32(J)</t>
  </si>
  <si>
    <t xml:space="preserve">           SALIDA R-32(J) TOTAL</t>
  </si>
  <si>
    <t>0510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</si>
  <si>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</si>
  <si>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</si>
  <si>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</si>
  <si>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</si>
  <si>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</si>
  <si>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</si>
  <si>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</si>
  <si>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</si>
  <si>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</si>
  <si>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</si>
  <si>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</si>
  <si>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</si>
  <si>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</si>
  <si>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</si>
  <si>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</si>
  <si>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</si>
  <si>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</si>
  <si>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</si>
  <si>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</si>
  <si>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</si>
  <si>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</si>
  <si>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</si>
  <si>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</si>
  <si>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</si>
  <si>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 COUNTY RE-1-J</t>
  </si>
  <si>
    <t xml:space="preserve">           CROWLEY COUNTY RE-1-J TOTAL</t>
  </si>
  <si>
    <t>0860</t>
  </si>
  <si>
    <t>CUSTER COUNTY C1</t>
  </si>
  <si>
    <t xml:space="preserve">           CONSOLIDATED C-1 TOTAL</t>
  </si>
  <si>
    <t>0870</t>
  </si>
  <si>
    <t>DELTA COUNTY 50(J)</t>
  </si>
  <si>
    <t xml:space="preserve">           DELTA COUNTY 50(J) TOTAL</t>
  </si>
  <si>
    <t>0880</t>
  </si>
  <si>
    <t>DENVER COUNTY 1</t>
  </si>
  <si>
    <t xml:space="preserve">           DENVER COUNTY 1 TOTAL</t>
  </si>
  <si>
    <t>0890</t>
  </si>
  <si>
    <t>DOLORES RE NO.2</t>
  </si>
  <si>
    <t xml:space="preserve">           DOLORES COUNTY RE-2 TOTAL</t>
  </si>
  <si>
    <t>0900</t>
  </si>
  <si>
    <t>DOUGLAS COUNTY RE-1</t>
  </si>
  <si>
    <t xml:space="preserve">           DOUGLAS COUNTY RE-1 TOTAL</t>
  </si>
  <si>
    <t>0910</t>
  </si>
  <si>
    <t>EAGLE COUNTY RE 50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</si>
  <si>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</si>
  <si>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</si>
  <si>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</si>
  <si>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</si>
  <si>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</si>
  <si>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</si>
  <si>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</si>
  <si>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</si>
  <si>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</si>
  <si>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</si>
  <si>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</si>
  <si>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</si>
  <si>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</si>
  <si>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</si>
  <si>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</si>
  <si>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</si>
  <si>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</si>
  <si>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</si>
  <si>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</si>
  <si>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</si>
  <si>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</si>
  <si>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</si>
  <si>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</si>
  <si>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</si>
  <si>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</si>
  <si>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</si>
  <si>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</si>
  <si>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</si>
  <si>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</si>
  <si>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</si>
  <si>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</si>
  <si>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</si>
  <si>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</si>
  <si>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</si>
  <si>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</si>
  <si>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</si>
  <si>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</si>
  <si>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</si>
  <si>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</si>
  <si>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</si>
  <si>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</si>
  <si>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</si>
  <si>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</si>
  <si>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</si>
  <si>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</si>
  <si>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</si>
  <si>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</si>
  <si>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</si>
  <si>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</si>
  <si>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</si>
  <si>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</si>
  <si>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</si>
  <si>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</si>
  <si>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DISTRICT 49</t>
  </si>
  <si>
    <t xml:space="preserve">           FALCON 49 TOTAL</t>
  </si>
  <si>
    <t>1120</t>
  </si>
  <si>
    <t>EDISON 54JT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</si>
  <si>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</si>
  <si>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</si>
  <si>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</si>
  <si>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</si>
  <si>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</si>
  <si>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</si>
  <si>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</si>
  <si>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</si>
  <si>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</si>
  <si>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</si>
  <si>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</si>
  <si>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</si>
  <si>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</si>
  <si>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</si>
  <si>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</si>
  <si>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</si>
  <si>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</si>
  <si>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</si>
  <si>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</si>
  <si>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</si>
  <si>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</si>
  <si>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</si>
  <si>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</si>
  <si>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</si>
  <si>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</si>
  <si>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</si>
  <si>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WEST GRAND 1-JT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</si>
  <si>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</si>
  <si>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</si>
  <si>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</si>
  <si>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</si>
  <si>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</si>
  <si>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</si>
  <si>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</si>
  <si>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</si>
  <si>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</si>
  <si>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</si>
  <si>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</si>
  <si>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</si>
  <si>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</si>
  <si>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</si>
  <si>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</si>
  <si>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</si>
  <si>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</si>
  <si>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NORTH PARK R-1</t>
  </si>
  <si>
    <t xml:space="preserve">           NORTH PARK R-1 TOTAL</t>
  </si>
  <si>
    <t>1420</t>
  </si>
  <si>
    <t>JEFFERSON COUNTY R-1</t>
  </si>
  <si>
    <t xml:space="preserve">           JEFFERSON COUNTY R-1 TOTAL</t>
  </si>
  <si>
    <t>1430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</si>
  <si>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</si>
  <si>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</si>
  <si>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</si>
  <si>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</si>
  <si>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</si>
  <si>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</si>
  <si>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</si>
  <si>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</si>
  <si>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</si>
  <si>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</si>
  <si>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</si>
  <si>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</si>
  <si>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</si>
  <si>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</si>
  <si>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</si>
  <si>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</si>
  <si>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</si>
  <si>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</si>
  <si>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</si>
  <si>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 xml:space="preserve">           BURLINGTON RE-6J TOTAL</t>
  </si>
  <si>
    <t>1510</t>
  </si>
  <si>
    <t>LAKE COUNTY R-1</t>
  </si>
  <si>
    <t xml:space="preserve">           LAKE COUNTY R-1 TOTAL</t>
  </si>
  <si>
    <t>1520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</si>
  <si>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</si>
  <si>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</si>
  <si>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</si>
  <si>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</si>
  <si>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</si>
  <si>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</si>
  <si>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</si>
  <si>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</si>
  <si>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</si>
  <si>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</si>
  <si>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</si>
  <si>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</si>
  <si>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</si>
  <si>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</si>
  <si>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</si>
  <si>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</si>
  <si>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</si>
  <si>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</si>
  <si>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</si>
  <si>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</si>
  <si>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</si>
  <si>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</si>
  <si>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</si>
  <si>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</si>
  <si>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</si>
  <si>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</si>
  <si>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</si>
  <si>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</si>
  <si>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</si>
  <si>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</si>
  <si>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</si>
  <si>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</si>
  <si>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</si>
  <si>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</si>
  <si>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</si>
  <si>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</si>
  <si>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</si>
  <si>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</si>
  <si>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</si>
  <si>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</si>
  <si>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</si>
  <si>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</si>
  <si>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</si>
  <si>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</si>
  <si>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</si>
  <si>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</si>
  <si>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</si>
  <si>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</si>
  <si>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</si>
  <si>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</si>
  <si>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</si>
  <si>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</si>
  <si>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</si>
  <si>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</si>
  <si>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</si>
  <si>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</si>
  <si>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</si>
  <si>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</si>
  <si>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</si>
  <si>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</si>
  <si>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</si>
  <si>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</si>
  <si>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</si>
  <si>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</si>
  <si>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</si>
  <si>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</si>
  <si>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CREEDE CONSOLIDATED 1</t>
  </si>
  <si>
    <t xml:space="preserve">           CREEDE CONSOLIDATED 1 TOTAL</t>
  </si>
  <si>
    <t>2020</t>
  </si>
  <si>
    <t>MOFFAT COUNTY RE-1</t>
  </si>
  <si>
    <t xml:space="preserve">           MOFFAT COUNTY RE-1 TOTAL</t>
  </si>
  <si>
    <t>2035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</si>
  <si>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</si>
  <si>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</si>
  <si>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</si>
  <si>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</si>
  <si>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</si>
  <si>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</si>
  <si>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</si>
  <si>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</si>
  <si>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</si>
  <si>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</si>
  <si>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</si>
  <si>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</si>
  <si>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</si>
  <si>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</si>
  <si>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</si>
  <si>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</si>
  <si>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</si>
  <si>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</si>
  <si>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</si>
  <si>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</si>
  <si>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</si>
  <si>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</si>
  <si>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</si>
  <si>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</si>
  <si>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</si>
  <si>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</si>
  <si>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</si>
  <si>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</si>
  <si>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</si>
  <si>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</si>
  <si>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</si>
  <si>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</si>
  <si>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</si>
  <si>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</si>
  <si>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</si>
  <si>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</si>
  <si>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</si>
  <si>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</si>
  <si>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</si>
  <si>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</si>
  <si>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</si>
  <si>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</si>
  <si>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</si>
  <si>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</si>
  <si>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</si>
  <si>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</si>
  <si>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</si>
  <si>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</si>
  <si>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</si>
  <si>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</si>
  <si>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</si>
  <si>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</si>
  <si>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</si>
  <si>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</si>
  <si>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</si>
  <si>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</si>
  <si>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</si>
  <si>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HOLYOKE RE-1J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</si>
  <si>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</si>
  <si>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</si>
  <si>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</si>
  <si>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</si>
  <si>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</si>
  <si>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</si>
  <si>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</si>
  <si>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</si>
  <si>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</si>
  <si>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</si>
  <si>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</si>
  <si>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</si>
  <si>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</si>
  <si>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</si>
  <si>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</si>
  <si>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</si>
  <si>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</si>
  <si>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</si>
  <si>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</si>
  <si>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</si>
  <si>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</si>
  <si>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</si>
  <si>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</si>
  <si>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</si>
  <si>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</si>
  <si>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</si>
  <si>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</si>
  <si>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</si>
  <si>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</si>
  <si>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</si>
  <si>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</si>
  <si>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</si>
  <si>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</si>
  <si>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</si>
  <si>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</si>
  <si>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</si>
  <si>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</si>
  <si>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</si>
  <si>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</si>
  <si>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</si>
  <si>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</si>
  <si>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</si>
  <si>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</si>
  <si>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</si>
  <si>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</si>
  <si>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</si>
  <si>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</si>
  <si>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</si>
  <si>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</si>
  <si>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</si>
  <si>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</si>
  <si>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</si>
  <si>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</si>
  <si>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</si>
  <si>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</si>
  <si>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</si>
  <si>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</si>
  <si>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</si>
  <si>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</si>
  <si>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</si>
  <si>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</si>
  <si>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</si>
  <si>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</si>
  <si>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</si>
  <si>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</si>
  <si>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</si>
  <si>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</si>
  <si>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</si>
  <si>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</si>
  <si>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</si>
  <si>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</si>
  <si>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REVERE SCHOOL DISTRICT</t>
  </si>
  <si>
    <t xml:space="preserve">           REVERE SCHOOL DISTRICT TOTAL</t>
  </si>
  <si>
    <t>3000</t>
  </si>
  <si>
    <t>SUMMIT RE-1</t>
  </si>
  <si>
    <t xml:space="preserve">           SUMMIT RE-1 TOTAL</t>
  </si>
  <si>
    <t>3010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</si>
  <si>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</si>
  <si>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</si>
  <si>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</si>
  <si>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</si>
  <si>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</si>
  <si>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</si>
  <si>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</si>
  <si>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</si>
  <si>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</si>
  <si>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</si>
  <si>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</si>
  <si>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</si>
  <si>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</si>
  <si>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</si>
  <si>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</si>
  <si>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</si>
  <si>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</si>
  <si>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</si>
  <si>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</si>
  <si>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</si>
  <si>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</si>
  <si>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</si>
  <si>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</si>
  <si>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</si>
  <si>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</si>
  <si>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</si>
  <si>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</si>
  <si>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</si>
  <si>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</si>
  <si>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</si>
  <si>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</si>
  <si>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</si>
  <si>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</si>
  <si>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</si>
  <si>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</si>
  <si>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</si>
  <si>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</si>
  <si>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</si>
  <si>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</si>
  <si>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</si>
  <si>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</si>
  <si>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</si>
  <si>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</si>
  <si>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</si>
  <si>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</si>
  <si>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</si>
  <si>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</si>
  <si>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</si>
  <si>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</si>
  <si>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</si>
  <si>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</si>
  <si>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</si>
  <si>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</si>
  <si>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</si>
  <si>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</si>
  <si>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</si>
  <si>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</si>
  <si>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</si>
  <si>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</si>
  <si>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</si>
  <si>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</si>
  <si>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</si>
  <si>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</si>
  <si>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</si>
  <si>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</si>
  <si>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</si>
  <si>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</si>
  <si>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</si>
  <si>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 xml:space="preserve">Only added in custer counties at the moment. </t>
  </si>
  <si>
    <t>PRIMARY COUNTY</t>
  </si>
  <si>
    <t>Total</t>
  </si>
  <si>
    <t>Combined Name</t>
  </si>
  <si>
    <t>ADAMS-Mapleton 1</t>
  </si>
  <si>
    <t>ADAMS-Adams 12 Five Star Schools</t>
  </si>
  <si>
    <t>BROOMFIELD-Adams 12 Five Star Schools</t>
  </si>
  <si>
    <t>ADAMS-Adams County 14</t>
  </si>
  <si>
    <t>ADAMS-School District 27J</t>
  </si>
  <si>
    <t>BROOMFIELD-School District 27J</t>
  </si>
  <si>
    <t>WELD-School District 27J</t>
  </si>
  <si>
    <t>ADAMS-Bennett 29J</t>
  </si>
  <si>
    <t>ARAPAHOE-Bennett 29J</t>
  </si>
  <si>
    <t>ADAMS-Strasburg 31J</t>
  </si>
  <si>
    <t>ARAPAHOE-Strasburg 31J</t>
  </si>
  <si>
    <t>ADAMS-Westminster Public Schools</t>
  </si>
  <si>
    <t>ALAMOSA-Alamosa RE-11J</t>
  </si>
  <si>
    <t>CONEJOS-Alamosa RE-11J</t>
  </si>
  <si>
    <t>ALAMOSA-Sangre De Cristo Re-22J</t>
  </si>
  <si>
    <t>SAGUACHE-Sangre De Cristo Re-22J</t>
  </si>
  <si>
    <t>ARAPAHOE-Englewood 1</t>
  </si>
  <si>
    <t>ARAPAHOE-Sheridan 2</t>
  </si>
  <si>
    <t>ARAPAHOE-Cherry Creek 5</t>
  </si>
  <si>
    <t>ARAPAHOE-Littleton 6</t>
  </si>
  <si>
    <t>ADAMS-Deer Trail 26J</t>
  </si>
  <si>
    <t>ARAPAHOE-Deer Trail 26J</t>
  </si>
  <si>
    <t>ADAMS-Adams-Arapahoe 28J</t>
  </si>
  <si>
    <t>ARAPAHOE-Adams-Arapahoe 28J</t>
  </si>
  <si>
    <t>ADAMS-Byers 32J</t>
  </si>
  <si>
    <t>ARAPAHOE-Byers 32J</t>
  </si>
  <si>
    <t>ARCHULETA-Archuleta County 50 Jt</t>
  </si>
  <si>
    <t>HINSDALE-Archuleta County 50 Jt</t>
  </si>
  <si>
    <t>BACA-Walsh RE-1</t>
  </si>
  <si>
    <t>BACA-Pritchett RE-3</t>
  </si>
  <si>
    <t>BACA-Springfield RE-4</t>
  </si>
  <si>
    <t>BACA-Vilas RE-5</t>
  </si>
  <si>
    <t>BACA-Campo RE-6</t>
  </si>
  <si>
    <t>BENT-Las Animas RE-1</t>
  </si>
  <si>
    <t>BENT-McClave Re-2</t>
  </si>
  <si>
    <t>BOULDER-St Vrain Valley RE1J</t>
  </si>
  <si>
    <t>BROOMFIELD-St Vrain Valley RE1J</t>
  </si>
  <si>
    <t>LARIMER-St Vrain Valley RE1J</t>
  </si>
  <si>
    <t>WELD-St Vrain Valley RE1J</t>
  </si>
  <si>
    <t>BOULDER-Boulder Valley Re 2</t>
  </si>
  <si>
    <t>BROOMFIELD-Boulder Valley Re 2</t>
  </si>
  <si>
    <t>GILPIN-Boulder Valley Re 2</t>
  </si>
  <si>
    <t>CHAFFEE-Buena Vista R-31</t>
  </si>
  <si>
    <t>CHAFFEE-Salida R-32</t>
  </si>
  <si>
    <t>FREMONT-Salida R-32</t>
  </si>
  <si>
    <t>CHEYENNE-Kit Carson R-1</t>
  </si>
  <si>
    <t>CHEYENNE-Cheyenne County Re-5</t>
  </si>
  <si>
    <t>CLEAR CREEK-Clear Creek RE-1</t>
  </si>
  <si>
    <t>ALAMOSA-North Conejos RE-1J</t>
  </si>
  <si>
    <t>CONEJOS-North Conejos RE-1J</t>
  </si>
  <si>
    <t>ALAMOSA-Sanford 6J</t>
  </si>
  <si>
    <t>CONEJOS-Sanford 6J</t>
  </si>
  <si>
    <t>CONEJOS-South Conejos RE-10</t>
  </si>
  <si>
    <t>COSTILLA-Centennial R-1</t>
  </si>
  <si>
    <t>COSTILLA-Sierra Grande R-30</t>
  </si>
  <si>
    <t>CROWLEY-Crowley County RE-1-J</t>
  </si>
  <si>
    <t>LINCOLN-Crowley County RE-1-J</t>
  </si>
  <si>
    <t>CUSTER-Custer County School District C-1</t>
  </si>
  <si>
    <t>DELTA-Delta County 50(J)</t>
  </si>
  <si>
    <t>GUNNISON-Delta County 50(J)</t>
  </si>
  <si>
    <t>MESA-Delta County 50(J)</t>
  </si>
  <si>
    <t>MONTROSE-Delta County 50(J)</t>
  </si>
  <si>
    <t>DENVER-Denver County 1</t>
  </si>
  <si>
    <t>DOLORES-Dolores County RE No.2</t>
  </si>
  <si>
    <t>SAN MIGUEL-Dolores County RE No.2</t>
  </si>
  <si>
    <t>DOUGLAS-Douglas County Re 1</t>
  </si>
  <si>
    <t>ELBERT-Douglas County Re 1</t>
  </si>
  <si>
    <t>EAGLE-Eagle County RE 50</t>
  </si>
  <si>
    <t>GARFIELD-Eagle County RE 50</t>
  </si>
  <si>
    <t>ROUTT-Eagle County RE 50</t>
  </si>
  <si>
    <t>ELBERT-Elizabeth School District</t>
  </si>
  <si>
    <t>ELBERT-Kiowa C-2</t>
  </si>
  <si>
    <t>EL PASO-Big Sandy 100J</t>
  </si>
  <si>
    <t>ELBERT-Big Sandy 100J</t>
  </si>
  <si>
    <t>ELBERT-Elbert 200</t>
  </si>
  <si>
    <t>ELBERT-Agate 300</t>
  </si>
  <si>
    <t>EL PASO-Calhan RJ-1</t>
  </si>
  <si>
    <t>ELBERT-Calhan RJ-1</t>
  </si>
  <si>
    <t>EL PASO-Harrison 2</t>
  </si>
  <si>
    <t>EL PASO-Widefield 3</t>
  </si>
  <si>
    <t>EL PASO-Fountain 8</t>
  </si>
  <si>
    <t>EL PASO-Colorado Springs 11</t>
  </si>
  <si>
    <t>EL PASO-Cheyenne Mountain 12</t>
  </si>
  <si>
    <t>EL PASO-Manitou Springs 14</t>
  </si>
  <si>
    <t>EL PASO-Academy 20</t>
  </si>
  <si>
    <t>EL PASO-Ellicott 22</t>
  </si>
  <si>
    <t>EL PASO-Peyton 23 Jt</t>
  </si>
  <si>
    <t>ELBERT-Peyton 23 Jt</t>
  </si>
  <si>
    <t>EL PASO-Hanover 28</t>
  </si>
  <si>
    <t>EL PASO-Lewis-Palmer 38</t>
  </si>
  <si>
    <t>EL PASO-District 49</t>
  </si>
  <si>
    <t>EL PASO-Edison 54 JT</t>
  </si>
  <si>
    <t>LINCOLN-Edison 54 JT</t>
  </si>
  <si>
    <t>PUEBLO-Edison 54 JT</t>
  </si>
  <si>
    <t>EL PASO-Miami/Yoder 60 JT</t>
  </si>
  <si>
    <t>ELBERT-Miami/Yoder 60 JT</t>
  </si>
  <si>
    <t>LINCOLN-Miami/Yoder 60 JT</t>
  </si>
  <si>
    <t>FREMONT-Canon City RE-1</t>
  </si>
  <si>
    <t>CUSTER-Fremont RE-2</t>
  </si>
  <si>
    <t>EL PASO-Fremont RE-2</t>
  </si>
  <si>
    <t>FREMONT-Fremont RE-2</t>
  </si>
  <si>
    <t>FREMONT-Cotopaxi RE-3</t>
  </si>
  <si>
    <t>EAGLE-Roaring Fork RE-1</t>
  </si>
  <si>
    <t>GARFIELD-Roaring Fork RE-1</t>
  </si>
  <si>
    <t>PITKIN-Roaring Fork RE-1</t>
  </si>
  <si>
    <t>GARFIELD-Garfield Re-2</t>
  </si>
  <si>
    <t>GARFIELD-Garfield 16</t>
  </si>
  <si>
    <t>GILPIN-Gilpin County RE-1</t>
  </si>
  <si>
    <t>EAGLE-West Grand 1-JT</t>
  </si>
  <si>
    <t>GRAND-West Grand 1-JT</t>
  </si>
  <si>
    <t>SUMMIT-West Grand 1-JT</t>
  </si>
  <si>
    <t>GRAND-East Grand 2</t>
  </si>
  <si>
    <t>GUNNISON-Gunnison Watershed RE1J</t>
  </si>
  <si>
    <t>SAGUACHE-Gunnison Watershed RE1J</t>
  </si>
  <si>
    <t>HINSDALE-Hinsdale County RE 1</t>
  </si>
  <si>
    <t>HUERFANO-Huerfano Re-1</t>
  </si>
  <si>
    <t>HUERFANO-La Veta Re-2</t>
  </si>
  <si>
    <t>JACKSON-North Park R-1</t>
  </si>
  <si>
    <t>BROOMFIELD-Jefferson County R-1</t>
  </si>
  <si>
    <t>JEFFERSON-Jefferson County R-1</t>
  </si>
  <si>
    <t>KIOWA-Eads RE-1</t>
  </si>
  <si>
    <t>KIOWA-Plainview RE-2</t>
  </si>
  <si>
    <t>KIT CARSON-Arriba-Flagler C-20</t>
  </si>
  <si>
    <t>LINCOLN-Arriba-Flagler C-20</t>
  </si>
  <si>
    <t>KIT CARSON-Hi-Plains R-23</t>
  </si>
  <si>
    <t>KIT CARSON-Stratton R-4</t>
  </si>
  <si>
    <t>KIT CARSON-Bethune R-5</t>
  </si>
  <si>
    <t>KIT CARSON-Burlington RE-6J</t>
  </si>
  <si>
    <t>YUMA-Burlington RE-6J</t>
  </si>
  <si>
    <t>LAKE-Lake County R-1</t>
  </si>
  <si>
    <t>LA PLATA-Durango 9-R</t>
  </si>
  <si>
    <t>ARCHULETA-Bayfield 10 Jt-R</t>
  </si>
  <si>
    <t>LA PLATA-Bayfield 10 Jt-R</t>
  </si>
  <si>
    <t>ARCHULETA-Ignacio 11 JT</t>
  </si>
  <si>
    <t>LA PLATA-Ignacio 11 JT</t>
  </si>
  <si>
    <t>LARIMER-Poudre R-1</t>
  </si>
  <si>
    <t>BOULDER-Thompson R2-J</t>
  </si>
  <si>
    <t>LARIMER-Thompson R2-J</t>
  </si>
  <si>
    <t>WELD-Thompson R2-J</t>
  </si>
  <si>
    <t>BOULDER-Estes Park R-3</t>
  </si>
  <si>
    <t>LARIMER-Estes Park R-3</t>
  </si>
  <si>
    <t>LAS ANIMAS-Trinidad 1</t>
  </si>
  <si>
    <t>LAS ANIMAS-Primero Reorganized 2</t>
  </si>
  <si>
    <t>LAS ANIMAS-Hoehne Reorganized 3</t>
  </si>
  <si>
    <t>LAS ANIMAS-Aguilar Reorganized 6</t>
  </si>
  <si>
    <t>LAS ANIMAS-Branson Reorganized 82</t>
  </si>
  <si>
    <t>LAS ANIMAS-Kim Reorganized 88</t>
  </si>
  <si>
    <t>LINCOLN-Genoa-Hugo C113</t>
  </si>
  <si>
    <t>ELBERT-Limon RE-4J</t>
  </si>
  <si>
    <t>LINCOLN-Limon RE-4J</t>
  </si>
  <si>
    <t>LINCOLN-Karval RE-23</t>
  </si>
  <si>
    <t>LOGAN-Valley RE-1</t>
  </si>
  <si>
    <t>LOGAN-Frenchman RE-3</t>
  </si>
  <si>
    <t>LOGAN-Buffalo RE-4J</t>
  </si>
  <si>
    <t>MORGAN-Buffalo RE-4J</t>
  </si>
  <si>
    <t>WASHINGTON-Buffalo RE-4J</t>
  </si>
  <si>
    <t>LOGAN-Plateau RE-5</t>
  </si>
  <si>
    <t>GARFIELD-De Beque 49JT</t>
  </si>
  <si>
    <t>MESA-De Beque 49JT</t>
  </si>
  <si>
    <t>MESA-Plateau Valley 50</t>
  </si>
  <si>
    <t>MESA-Mesa County Valley 51</t>
  </si>
  <si>
    <t>MINERAL-Creede School District</t>
  </si>
  <si>
    <t>MOFFAT-Moffat County RE: No 1</t>
  </si>
  <si>
    <t>MONTEZUMA-Montezuma-Cortez RE-1</t>
  </si>
  <si>
    <t>MONTEZUMA-Dolores RE-4A</t>
  </si>
  <si>
    <t>MONTEZUMA-Mancos Re-6</t>
  </si>
  <si>
    <t>GUNNISON-Montrose County RE-1J</t>
  </si>
  <si>
    <t>MONTROSE-Montrose County RE-1J</t>
  </si>
  <si>
    <t>OURAY-Montrose County RE-1J</t>
  </si>
  <si>
    <t>MONTROSE-West End RE-2</t>
  </si>
  <si>
    <t>MORGAN-Brush RE-2(J)</t>
  </si>
  <si>
    <t>WASHINGTON-Brush RE-2(J)</t>
  </si>
  <si>
    <t>MORGAN-Fort Morgan Re-3</t>
  </si>
  <si>
    <t>MORGAN-Weldon Valley RE-20(J)</t>
  </si>
  <si>
    <t>WELD-Weldon Valley RE-20(J)</t>
  </si>
  <si>
    <t>ADAMS-Wiggins RE-50(J)</t>
  </si>
  <si>
    <t>MORGAN-Wiggins RE-50(J)</t>
  </si>
  <si>
    <t>WELD-Wiggins RE-50(J)</t>
  </si>
  <si>
    <t>OTERO-East Otero R-1</t>
  </si>
  <si>
    <t>OTERO-Rocky Ford R-2</t>
  </si>
  <si>
    <t>CROWLEY-Manzanola 3J</t>
  </si>
  <si>
    <t>OTERO-Manzanola 3J</t>
  </si>
  <si>
    <t>CROWLEY-Fowler R-4J</t>
  </si>
  <si>
    <t>OTERO-Fowler R-4J</t>
  </si>
  <si>
    <t>PUEBLO-Fowler R-4J</t>
  </si>
  <si>
    <t>OTERO-Cheraw 31</t>
  </si>
  <si>
    <t>OTERO-Swink 33</t>
  </si>
  <si>
    <t>OURAY-Ouray R-1</t>
  </si>
  <si>
    <t>OURAY-Ridgway R-2</t>
  </si>
  <si>
    <t>PARK-Platte Canyon 1</t>
  </si>
  <si>
    <t>PARK-Park County RE-2</t>
  </si>
  <si>
    <t>PHILLIPS-Holyoke Re-1J</t>
  </si>
  <si>
    <t>SEDGWICK-Holyoke Re-1J</t>
  </si>
  <si>
    <t>YUMA-Holyoke Re-1J</t>
  </si>
  <si>
    <t>LOGAN-Haxtun RE-2J</t>
  </si>
  <si>
    <t>PHILLIPS-Haxtun RE-2J</t>
  </si>
  <si>
    <t>SEDGWICK-Haxtun RE-2J</t>
  </si>
  <si>
    <t>YUMA-Haxtun RE-2J</t>
  </si>
  <si>
    <t>PITKIN-Aspen 1</t>
  </si>
  <si>
    <t>PROWERS-Granada RE-1</t>
  </si>
  <si>
    <t>PROWERS-Lamar Re-2</t>
  </si>
  <si>
    <t>PROWERS-Holly RE-3</t>
  </si>
  <si>
    <t>BENT-Wiley RE-13 Jt</t>
  </si>
  <si>
    <t>PROWERS-Wiley RE-13 Jt</t>
  </si>
  <si>
    <t>PUEBLO-Pueblo City 60</t>
  </si>
  <si>
    <t>PUEBLO-Pueblo County 70</t>
  </si>
  <si>
    <t>RIO BLANCO-Meeker RE-1</t>
  </si>
  <si>
    <t>RIO BLANCO-Rangely RE-4</t>
  </si>
  <si>
    <t>RIO GRANDE-Upper Rio Grande School District C-7</t>
  </si>
  <si>
    <t>RIO GRANDE-Monte Vista C-8</t>
  </si>
  <si>
    <t>ALAMOSA-Sargent RE-33J</t>
  </si>
  <si>
    <t>RIO GRANDE-Sargent RE-33J</t>
  </si>
  <si>
    <t>ROUTT-Hayden RE-1</t>
  </si>
  <si>
    <t>ROUTT-Steamboat Springs RE-2</t>
  </si>
  <si>
    <t>RIO BLANCO-South Routt RE 3</t>
  </si>
  <si>
    <t>ROUTT-South Routt RE 3</t>
  </si>
  <si>
    <t>SAGUACHE-Mountain Valley RE 1</t>
  </si>
  <si>
    <t>SAGUACHE-Moffat 2</t>
  </si>
  <si>
    <t>ALAMOSA-Center 26 JT</t>
  </si>
  <si>
    <t>RIO GRANDE-Center 26 JT</t>
  </si>
  <si>
    <t>SAGUACHE-Center 26 JT</t>
  </si>
  <si>
    <t>SAN JUAN-Silverton 1</t>
  </si>
  <si>
    <t>SAN MIGUEL-Telluride R-1</t>
  </si>
  <si>
    <t>MONTROSE-Norwood R-2J</t>
  </si>
  <si>
    <t>SAN MIGUEL-Norwood R-2J</t>
  </si>
  <si>
    <t>PHILLIPS-Julesburg Re-1</t>
  </si>
  <si>
    <t>SEDGWICK-Julesburg Re-1</t>
  </si>
  <si>
    <t>SEDGWICK-Revere School District</t>
  </si>
  <si>
    <t>SUMMIT-Summit RE-1</t>
  </si>
  <si>
    <t>TELLER-Cripple Creek-Victor RE-1</t>
  </si>
  <si>
    <t>TELLER-Woodland Park Re-2</t>
  </si>
  <si>
    <t>WASHINGTON-Akron R-1</t>
  </si>
  <si>
    <t>WASHINGTON-Arickaree R-2</t>
  </si>
  <si>
    <t>WASHINGTON-Otis R-3</t>
  </si>
  <si>
    <t>WASHINGTON-Lone Star 101</t>
  </si>
  <si>
    <t>WASHINGTON-Woodlin R-104</t>
  </si>
  <si>
    <t>WELD-Weld County RE-1</t>
  </si>
  <si>
    <t>WELD-Eaton RE-2</t>
  </si>
  <si>
    <t>ADAMS-Weld County School District RE-3J</t>
  </si>
  <si>
    <t>WELD-Weld County School District RE-3J</t>
  </si>
  <si>
    <t>WELD-Weld RE-4</t>
  </si>
  <si>
    <t>LARIMER-Johnstown-Milliken RE-5J</t>
  </si>
  <si>
    <t>WELD-Johnstown-Milliken RE-5J</t>
  </si>
  <si>
    <t>WELD-Greeley 6</t>
  </si>
  <si>
    <t>WELD-Platte Valley RE-7</t>
  </si>
  <si>
    <t>BROOMFIELD-Weld Re-8 Schools</t>
  </si>
  <si>
    <t>WELD-Weld Re-8 Schools</t>
  </si>
  <si>
    <t>WELD-Ault-Highland RE-9</t>
  </si>
  <si>
    <t>MORGAN-Briggsdale RE-10</t>
  </si>
  <si>
    <t>WELD-Briggsdale RE-10</t>
  </si>
  <si>
    <t>LOGAN-Prairie RE-11</t>
  </si>
  <si>
    <t>WELD-Prairie RE-11</t>
  </si>
  <si>
    <t>WELD-Pawnee RE-12</t>
  </si>
  <si>
    <t>YUMA-Yuma 1</t>
  </si>
  <si>
    <t>YUMA-Wray RD-2</t>
  </si>
  <si>
    <t>KIT CARSON-Idalia RJ-3</t>
  </si>
  <si>
    <t>YUMA-Idalia RJ-3</t>
  </si>
  <si>
    <t>KIT CARSON-Liberty J-4</t>
  </si>
  <si>
    <t>YUMA-Liberty J-4</t>
  </si>
  <si>
    <t>DOLORES-Telluride R-1</t>
  </si>
  <si>
    <t>NET ASSESSED VALUATION
(Column D minus column E)</t>
  </si>
  <si>
    <t>ABATEMENT</t>
  </si>
  <si>
    <t>ABATEMENTS (sum of total)</t>
  </si>
  <si>
    <t>TOTAL PROGRAM/GENERAL FUND MILLS 
(Sum of columns J through P)</t>
  </si>
  <si>
    <t>TRANSPORTATION 
MILLS</t>
  </si>
  <si>
    <t>SPECIAL BUILDING AND TECH FUND MILLS 
(Sum of Total)</t>
  </si>
  <si>
    <t>DEBT FREE SCHOOLS MILLS/ SUPPLEMENTAL CAPTIAL CONTRUCTION, TECHNOLOGY AND MAINT. FUND MILLS
(Sum of Total)</t>
  </si>
  <si>
    <t>TOTAL MILL LEVY
(Sum of columns Q through V)</t>
  </si>
  <si>
    <t>Mill Levy to buyout Total Program Funding (ML2)</t>
  </si>
  <si>
    <t>TOTAL PROGRAM FUNDING 
(GT1)</t>
  </si>
  <si>
    <t>TOTAL STATE SHARE (GT5)</t>
  </si>
  <si>
    <t>GROSS ASSESSED VALUATION
(Round the amount if it has cents)</t>
  </si>
  <si>
    <t>DISTRICT
_NUMBER</t>
  </si>
  <si>
    <t>TIF
(Round the amount if it has cents)</t>
  </si>
  <si>
    <t>VOTER APPROVED OVERRIDE MILLS 
(sum of total)</t>
  </si>
  <si>
    <t>TEMPORARY 
TAX CREDIT
HB20-1418</t>
  </si>
  <si>
    <t xml:space="preserve">CATEGORICAL 
BUYOUT MILLS </t>
  </si>
  <si>
    <t xml:space="preserve">TOTAL PROGRAM 
EXCESS MILLS </t>
  </si>
  <si>
    <t>1995 HOLD 
HARMLESS</t>
  </si>
  <si>
    <t>EXCESS HOLD 
HARMLESS</t>
  </si>
  <si>
    <t>OTHER 
MILLS</t>
  </si>
  <si>
    <t>TOTAL 
PROGRAM
HB20-1418</t>
  </si>
  <si>
    <t>Note of Total Program Mills (</t>
  </si>
  <si>
    <t xml:space="preserve">GENERAL FUND 
MILLS
</t>
  </si>
  <si>
    <t xml:space="preserve">NET ASSESSED VALUATION 
</t>
  </si>
  <si>
    <t xml:space="preserve">ABATEMENTS 
</t>
  </si>
  <si>
    <t>DISTRICT NUMBER</t>
  </si>
  <si>
    <t>COUNTY OF ASSESSED VALUATION</t>
  </si>
  <si>
    <t>NET ASSESSED VALUATION</t>
  </si>
  <si>
    <t>HB20-1418 TOTAL PRGM MILLS</t>
  </si>
  <si>
    <t>TEMP TAX CREDIT</t>
  </si>
  <si>
    <t>NET TOTAL PRGM MILLS</t>
  </si>
  <si>
    <t>CAT BUYOUT MILLS</t>
  </si>
  <si>
    <t>TOTAL PROGRAM RESERVE MILLS</t>
  </si>
  <si>
    <t>HOLD HARMLESS OVERRIDE MILLS</t>
  </si>
  <si>
    <t>EXCESS HOLD HARMLESS OVERRIDE MILLS</t>
  </si>
  <si>
    <t>VOTER APPROVED OVERRIDE MILLS</t>
  </si>
  <si>
    <t>ABATE MILLS</t>
  </si>
  <si>
    <t>BOND REDEMP. MILLS</t>
  </si>
  <si>
    <t>TRANSP. MILLS</t>
  </si>
  <si>
    <t>SPECIAL BLDG. &amp; TECH MILLS</t>
  </si>
  <si>
    <t>SUPPL. CAP. CONST. TECH DEF MAINT.</t>
  </si>
  <si>
    <t>OTHER MILLS</t>
  </si>
  <si>
    <t>TOTAL MILL LEVY</t>
  </si>
  <si>
    <t>SOT CALCULATION</t>
  </si>
  <si>
    <t>SOT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</si>
</sst>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#,##0.000"/>
    <numFmt numFmtId="166" formatCode="#,##0.0_);\(#,##0.0\)"/>
    <numFmt numFmtId="167" formatCode="&quot;$&quot;#,##0"/>
    <numFmt numFmtId="168" formatCode="0.000"/>
    <numFmt numFmtId="169" formatCode="0.00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1DE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168" fontId="0" fillId="0" borderId="0" xfId="3" applyNumberFormat="1" applyFont="1" applyFill="1"/>
    <xf numFmtId="41" fontId="0" fillId="0" borderId="0" xfId="3" applyNumberFormat="1" applyFont="1" applyFill="1"/>
    <xf numFmtId="4" fontId="0" fillId="0" borderId="0" xfId="0" applyNumberFormat="1"/>
    <xf numFmtId="165" fontId="0" fillId="0" borderId="0" xfId="0" applyNumberFormat="1"/>
    <xf numFmtId="164" fontId="0" fillId="0" borderId="0" xfId="0" quotePrefix="1" applyNumberFormat="1"/>
    <xf numFmtId="49" fontId="0" fillId="0" borderId="0" xfId="0" applyNumberFormat="1"/>
    <xf numFmtId="0" fontId="3" fillId="0" borderId="0" xfId="2"/>
    <xf numFmtId="0" fontId="3" fillId="0" borderId="0" xfId="2" applyAlignment="1">
      <alignment horizontal="left"/>
    </xf>
    <xf numFmtId="169" fontId="0" fillId="0" borderId="0" xfId="0" applyNumberForma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38" fontId="4" fillId="0" borderId="0" xfId="2" applyNumberFormat="1" applyFont="1" applyAlignment="1">
      <alignment horizontal="center"/>
    </xf>
    <xf numFmtId="166" fontId="3" fillId="0" borderId="0" xfId="2" applyNumberFormat="1" applyAlignment="1">
      <alignment horizontal="left"/>
    </xf>
    <xf numFmtId="167" fontId="6" fillId="0" borderId="0" xfId="2" applyNumberFormat="1" applyFont="1"/>
    <xf numFmtId="167" fontId="4" fillId="0" borderId="0" xfId="2" applyNumberFormat="1" applyFont="1"/>
    <xf numFmtId="168" fontId="0" fillId="0" borderId="0" xfId="0" applyNumberFormat="1"/>
    <xf numFmtId="167" fontId="3" fillId="0" borderId="0" xfId="2" applyNumberFormat="1" applyAlignment="1">
      <alignment horizontal="left"/>
    </xf>
    <xf numFmtId="167" fontId="3" fillId="0" borderId="0" xfId="2" applyNumberFormat="1"/>
    <xf numFmtId="0" fontId="3" fillId="0" borderId="0" xfId="2" quotePrefix="1"/>
    <xf numFmtId="38" fontId="3" fillId="0" borderId="0" xfId="2" applyNumberFormat="1"/>
    <xf numFmtId="167" fontId="4" fillId="0" borderId="0" xfId="2" applyNumberFormat="1" applyFont="1" applyAlignment="1">
      <alignment horizontal="left"/>
    </xf>
    <xf numFmtId="167" fontId="4" fillId="0" borderId="0" xfId="2" applyNumberFormat="1" applyFont="1" applyAlignment="1">
      <alignment horizontal="right"/>
    </xf>
    <xf numFmtId="4" fontId="3" fillId="0" borderId="0" xfId="2" applyNumberFormat="1" applyProtection="1">
      <protection locked="0"/>
    </xf>
    <xf numFmtId="4" fontId="3" fillId="0" borderId="0" xfId="2" applyNumberFormat="1" applyAlignment="1">
      <alignment horizontal="left"/>
    </xf>
    <xf numFmtId="167" fontId="6" fillId="0" borderId="0" xfId="2" applyNumberFormat="1" applyFont="1" applyAlignment="1">
      <alignment horizontal="right"/>
    </xf>
    <xf numFmtId="49" fontId="3" fillId="0" borderId="0" xfId="2" applyNumberFormat="1"/>
    <xf numFmtId="4" fontId="3" fillId="0" borderId="0" xfId="2" quotePrefix="1" applyNumberFormat="1" applyAlignment="1" applyProtection="1">
      <alignment horizontal="left"/>
      <protection locked="0"/>
    </xf>
    <xf numFmtId="41" fontId="2" fillId="0" borderId="0" xfId="3" applyNumberFormat="1" applyFont="1" applyFill="1"/>
    <xf numFmtId="14" fontId="0" fillId="0" borderId="0" xfId="0" applyNumberFormat="1"/>
    <xf numFmtId="0" fontId="7" fillId="0" borderId="0" xfId="0" applyFont="1"/>
    <xf numFmtId="165" fontId="7" fillId="0" borderId="0" xfId="0" applyNumberFormat="1" applyFont="1"/>
    <xf numFmtId="4" fontId="0" fillId="2" borderId="0" xfId="0" applyNumberFormat="1" applyFill="1"/>
    <xf numFmtId="44" fontId="0" fillId="4" borderId="0" xfId="5" applyFont="1" applyFill="1"/>
    <xf numFmtId="44" fontId="0" fillId="0" borderId="0" xfId="5" applyFont="1" applyFill="1"/>
    <xf numFmtId="44" fontId="0" fillId="0" borderId="0" xfId="0" applyNumberFormat="1"/>
    <xf numFmtId="0" fontId="2" fillId="0" borderId="0" xfId="3" applyNumberFormat="1" applyFont="1" applyFill="1" applyAlignment="1"/>
    <xf numFmtId="0" fontId="2" fillId="0" borderId="0" xfId="3" applyNumberFormat="1" applyFont="1" applyFill="1" applyAlignment="1">
      <alignment horizontal="centerContinuous"/>
    </xf>
    <xf numFmtId="0" fontId="0" fillId="0" borderId="0" xfId="3" applyNumberFormat="1" applyFont="1" applyFill="1"/>
    <xf numFmtId="4" fontId="7" fillId="2" borderId="2" xfId="0" applyNumberFormat="1" applyFont="1" applyFill="1" applyBorder="1" applyAlignment="1">
      <alignment horizontal="left" vertical="top" wrapText="1"/>
    </xf>
    <xf numFmtId="165" fontId="7" fillId="5" borderId="0" xfId="0" applyNumberFormat="1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 wrapText="1"/>
    </xf>
    <xf numFmtId="165" fontId="7" fillId="6" borderId="0" xfId="0" applyNumberFormat="1" applyFont="1" applyFill="1" applyAlignment="1">
      <alignment horizontal="left" vertical="top" wrapText="1"/>
    </xf>
    <xf numFmtId="168" fontId="8" fillId="7" borderId="2" xfId="1" applyNumberFormat="1" applyFont="1" applyFill="1" applyBorder="1" applyAlignment="1">
      <alignment horizontal="center" vertical="top" wrapText="1"/>
    </xf>
    <xf numFmtId="44" fontId="8" fillId="7" borderId="2" xfId="3" applyNumberFormat="1" applyFont="1" applyFill="1" applyBorder="1" applyAlignment="1">
      <alignment horizontal="center" vertical="top" wrapText="1"/>
    </xf>
    <xf numFmtId="164" fontId="0" fillId="2" borderId="2" xfId="0" applyNumberFormat="1" applyFill="1" applyBorder="1"/>
    <xf numFmtId="0" fontId="0" fillId="2" borderId="2" xfId="0" applyFill="1" applyBorder="1"/>
    <xf numFmtId="44" fontId="0" fillId="4" borderId="2" xfId="0" applyNumberFormat="1" applyFill="1" applyBorder="1"/>
    <xf numFmtId="44" fontId="2" fillId="0" borderId="2" xfId="5" applyFont="1" applyFill="1" applyBorder="1"/>
    <xf numFmtId="44" fontId="7" fillId="2" borderId="0" xfId="5" applyFont="1" applyFill="1" applyAlignment="1">
      <alignment vertical="top" wrapText="1"/>
    </xf>
    <xf numFmtId="44" fontId="7" fillId="4" borderId="0" xfId="5" applyFont="1" applyFill="1" applyAlignment="1">
      <alignment vertical="top" wrapText="1"/>
    </xf>
    <xf numFmtId="164" fontId="7" fillId="2" borderId="2" xfId="0" applyNumberFormat="1" applyFont="1" applyFill="1" applyBorder="1"/>
    <xf numFmtId="0" fontId="7" fillId="2" borderId="2" xfId="0" applyFont="1" applyFill="1" applyBorder="1"/>
    <xf numFmtId="44" fontId="7" fillId="5" borderId="0" xfId="5" applyFont="1" applyFill="1" applyAlignment="1">
      <alignment vertical="top" wrapText="1"/>
    </xf>
    <xf numFmtId="44" fontId="7" fillId="0" borderId="0" xfId="5" applyFont="1" applyAlignment="1">
      <alignment vertical="top" wrapText="1"/>
    </xf>
    <xf numFmtId="44" fontId="2" fillId="0" borderId="0" xfId="5" applyFont="1"/>
    <xf numFmtId="44" fontId="0" fillId="0" borderId="2" xfId="0" applyNumberFormat="1" applyBorder="1"/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wrapText="1"/>
    </xf>
    <xf numFmtId="38" fontId="5" fillId="0" borderId="1" xfId="2" applyNumberFormat="1" applyFont="1" applyBorder="1" applyAlignment="1">
      <alignment horizontal="right" wrapText="1"/>
    </xf>
    <xf numFmtId="168" fontId="5" fillId="0" borderId="1" xfId="2" applyNumberFormat="1" applyFont="1" applyBorder="1" applyAlignment="1">
      <alignment horizontal="right" wrapText="1"/>
    </xf>
    <xf numFmtId="168" fontId="5" fillId="0" borderId="1" xfId="2" applyNumberFormat="1" applyFont="1" applyBorder="1" applyAlignment="1">
      <alignment horizontal="center" wrapText="1"/>
    </xf>
    <xf numFmtId="4" fontId="5" fillId="0" borderId="1" xfId="2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69" fontId="0" fillId="0" borderId="0" xfId="0" applyNumberFormat="1" applyAlignment="1">
      <alignment wrapText="1"/>
    </xf>
    <xf numFmtId="164" fontId="7" fillId="0" borderId="0" xfId="0" applyNumberFormat="1" applyFont="1"/>
    <xf numFmtId="4" fontId="7" fillId="2" borderId="0" xfId="0" applyNumberFormat="1" applyFont="1" applyFill="1"/>
    <xf numFmtId="44" fontId="7" fillId="0" borderId="0" xfId="0" applyNumberFormat="1" applyFont="1"/>
  </cellXfs>
  <cellStyles count="6">
    <cellStyle name="Comma" xfId="3" builtinId="3"/>
    <cellStyle name="Currency" xfId="5" builtinId="4"/>
    <cellStyle name="Normal" xfId="0" builtinId="0"/>
    <cellStyle name="Normal 2" xfId="4" xr:uid="{2B50F904-A68F-4850-8819-14D1451AAA1D}"/>
    <cellStyle name="Normal 2 2" xfId="2" xr:uid="{5D5F8134-35DE-41A9-B444-518CB90B1B2C}"/>
    <cellStyle name="Normal 5" xfId="1" xr:uid="{A63B9E06-0EAC-4E40-9A78-370F4562E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eves, Kim" id="{92940019-7025-4746-8069-FDC666CD57FF}" userId="Reeves, Kim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5" dT="2025-10-02T21:52:04.27" personId="{92940019-7025-4746-8069-FDC666CD57FF}" id="{45C6A617-42CB-430E-90C2-D5C1C805411E}">
    <text xml:space="preserve">Need to contact Dolores county assessor; the Dolores county bond and general valuation certs for this district had different gross and net AV from one another.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276A-98E2-47F0-BEDA-9007FE12FDE5}">
  <dimension ref="A1:AK739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.1796875" style="8" customWidth="1"/>
    <col min="2" max="2" width="13.26953125" style="8" customWidth="1"/>
    <col min="3" max="3" width="39" style="9" customWidth="1"/>
    <col min="4" max="4" width="14.81640625" bestFit="1" customWidth="1"/>
    <col min="5" max="5" width="13.81640625" bestFit="1" customWidth="1"/>
    <col min="6" max="6" width="14.81640625" bestFit="1" customWidth="1"/>
    <col min="7" max="7" width="13.453125" bestFit="1" customWidth="1"/>
    <col min="8" max="8" width="10.54296875" bestFit="1" customWidth="1"/>
    <col min="9" max="9" width="11.26953125" bestFit="1" customWidth="1"/>
    <col min="10" max="10" width="4.54296875" hidden="1" customWidth="1"/>
    <col min="11" max="11" width="8.54296875" bestFit="1" customWidth="1"/>
    <col min="12" max="12" width="2.81640625" hidden="1" customWidth="1"/>
    <col min="13" max="13" width="10.54296875" bestFit="1" customWidth="1"/>
    <col min="14" max="14" width="11.26953125" bestFit="1" customWidth="1"/>
    <col min="15" max="15" width="4.26953125" hidden="1" customWidth="1"/>
    <col min="16" max="16" width="11.26953125" bestFit="1" customWidth="1"/>
    <col min="17" max="17" width="5.7265625" hidden="1" customWidth="1"/>
    <col min="18" max="18" width="11.26953125" bestFit="1" customWidth="1"/>
    <col min="19" max="19" width="0" hidden="1" customWidth="1"/>
    <col min="20" max="20" width="10" customWidth="1"/>
    <col min="21" max="21" width="0" hidden="1" customWidth="1"/>
    <col min="22" max="22" width="9.26953125" bestFit="1" customWidth="1"/>
    <col min="23" max="23" width="0" hidden="1" customWidth="1"/>
    <col min="25" max="25" width="0" hidden="1" customWidth="1"/>
    <col min="26" max="26" width="9" bestFit="1" customWidth="1"/>
    <col min="27" max="27" width="0" hidden="1" customWidth="1"/>
    <col min="28" max="28" width="12.81640625" bestFit="1" customWidth="1"/>
    <col min="29" max="29" width="0" hidden="1" customWidth="1"/>
    <col min="30" max="30" width="7.26953125" bestFit="1" customWidth="1"/>
    <col min="31" max="31" width="0" hidden="1" customWidth="1"/>
    <col min="32" max="32" width="11.54296875" bestFit="1" customWidth="1"/>
    <col min="34" max="34" width="12.7265625" customWidth="1"/>
    <col min="35" max="35" width="10.08984375" style="10" customWidth="1"/>
  </cols>
  <sheetData>
    <row r="1" spans="1:37" s="64" customFormat="1" ht="65.5" x14ac:dyDescent="0.35">
      <c r="A1" s="58" t="s">
        <v>1074</v>
      </c>
      <c r="B1" s="59" t="s">
        <v>1075</v>
      </c>
      <c r="C1" s="59" t="s">
        <v>249</v>
      </c>
      <c r="D1" s="60" t="s">
        <v>2</v>
      </c>
      <c r="E1" s="60" t="s">
        <v>3</v>
      </c>
      <c r="F1" s="60" t="s">
        <v>1076</v>
      </c>
      <c r="G1" s="61" t="s">
        <v>1077</v>
      </c>
      <c r="H1" s="60" t="s">
        <v>1078</v>
      </c>
      <c r="I1" s="61" t="s">
        <v>1079</v>
      </c>
      <c r="J1" s="62"/>
      <c r="K1" s="61" t="s">
        <v>1080</v>
      </c>
      <c r="L1" s="62"/>
      <c r="M1" s="61" t="s">
        <v>1081</v>
      </c>
      <c r="N1" s="61" t="s">
        <v>1082</v>
      </c>
      <c r="O1" s="62"/>
      <c r="P1" s="61" t="s">
        <v>1083</v>
      </c>
      <c r="Q1" s="62"/>
      <c r="R1" s="61" t="s">
        <v>1084</v>
      </c>
      <c r="S1" s="62"/>
      <c r="T1" s="61" t="s">
        <v>1085</v>
      </c>
      <c r="U1" s="63"/>
      <c r="V1" s="61" t="s">
        <v>1086</v>
      </c>
      <c r="W1" s="62"/>
      <c r="X1" s="61" t="s">
        <v>1087</v>
      </c>
      <c r="Y1" s="62"/>
      <c r="Z1" s="61" t="s">
        <v>1088</v>
      </c>
      <c r="AA1" s="62"/>
      <c r="AB1" s="62" t="s">
        <v>1089</v>
      </c>
      <c r="AC1" s="62"/>
      <c r="AD1" s="61" t="s">
        <v>1090</v>
      </c>
      <c r="AE1" s="62"/>
      <c r="AF1" s="61" t="s">
        <v>1091</v>
      </c>
      <c r="AH1" s="64" t="s">
        <v>1092</v>
      </c>
      <c r="AI1" s="65" t="s">
        <v>1093</v>
      </c>
    </row>
    <row r="2" spans="1:37" x14ac:dyDescent="0.35">
      <c r="B2" s="12"/>
      <c r="C2" s="12"/>
      <c r="D2" s="12"/>
      <c r="E2" s="12"/>
      <c r="F2" s="13"/>
    </row>
    <row r="3" spans="1:37" x14ac:dyDescent="0.35">
      <c r="A3" s="8" t="s">
        <v>250</v>
      </c>
      <c r="B3" s="14" t="s">
        <v>5</v>
      </c>
      <c r="C3" s="9" t="s">
        <v>251</v>
      </c>
      <c r="D3" s="15">
        <f>SUMIFS('Valuations ByCounty'!$E$2:$E$260,'Valuations ByCounty'!$A$2:$A$260,A3,'Valuations ByCounty'!$B2:$B260,B3)</f>
        <v>1417864834.28</v>
      </c>
      <c r="E3" s="15">
        <f>SUMIFS('Valuations ByCounty'!$F$2:$F$260,'Valuations ByCounty'!$A$2:$A$260,A3,'Valuations ByCounty'!$B2:$B260,B3)</f>
        <v>29695478.93</v>
      </c>
      <c r="F3" s="15">
        <f>D3-E3</f>
        <v>1388169355.3499999</v>
      </c>
    </row>
    <row r="4" spans="1:37" x14ac:dyDescent="0.35">
      <c r="A4" s="8" t="s">
        <v>250</v>
      </c>
      <c r="C4" s="11" t="s">
        <v>252</v>
      </c>
      <c r="D4" s="16">
        <f>SUM(D3)</f>
        <v>1417864834.28</v>
      </c>
      <c r="E4" s="16">
        <f>SUM(E3)</f>
        <v>29695478.93</v>
      </c>
      <c r="F4" s="16">
        <f>SUM(F3)</f>
        <v>1388169355.3499999</v>
      </c>
      <c r="G4" s="2">
        <f>VLOOKUP(A4,ByDistrict!$A$3:$AA$180,8,FALSE)</f>
        <v>27</v>
      </c>
      <c r="H4" s="2">
        <f>VLOOKUP($A$4,ByDistrict!$A$3:$AA$180,9,FALSE)</f>
        <v>0</v>
      </c>
      <c r="I4" s="2">
        <f>VLOOKUP($A$4,ByDistrict!$A$3:$AA$180,10,FALSE)</f>
        <v>27</v>
      </c>
      <c r="J4" s="2">
        <f>VLOOKUP($A$4,ByDistrict!$A$3:$AA$180,9,FALSE)</f>
        <v>0</v>
      </c>
      <c r="K4" s="2">
        <f>VLOOKUP($A$4,ByDistrict!$A$3:$AA$180,11,FALSE)</f>
        <v>0</v>
      </c>
      <c r="L4" s="2">
        <f>VLOOKUP($A$4,ByDistrict!$A$3:$AA$180,9,FALSE)</f>
        <v>0</v>
      </c>
      <c r="M4" s="2">
        <f>VLOOKUP($A$4,ByDistrict!$A$3:$AA$180,12,FALSE)</f>
        <v>0</v>
      </c>
      <c r="N4" s="2">
        <f>VLOOKUP($A$4,ByDistrict!$A$3:$AA$180,13,FALSE)</f>
        <v>0.154</v>
      </c>
      <c r="O4" s="2">
        <f>VLOOKUP($A$4,ByDistrict!$A$3:$AA$180,9,FALSE)</f>
        <v>0</v>
      </c>
      <c r="P4" s="2">
        <f>VLOOKUP($A$4,ByDistrict!$A$3:$AA$180,14,FALSE)</f>
        <v>0</v>
      </c>
      <c r="Q4" s="2">
        <f>VLOOKUP($A$4,ByDistrict!$A$3:$AA$180,9,FALSE)</f>
        <v>0</v>
      </c>
      <c r="R4" s="2">
        <f>VLOOKUP($A$4,ByDistrict!$A$3:$AA$180,15,FALSE)</f>
        <v>14.432</v>
      </c>
      <c r="S4" s="2">
        <f>VLOOKUP($A$4,ByDistrict!$A$3:$AA$180,9,FALSE)</f>
        <v>0</v>
      </c>
      <c r="T4" s="2">
        <f>VLOOKUP($A$4,ByDistrict!$A$3:$AA$180,16,FALSE)</f>
        <v>1.4570000000000001</v>
      </c>
      <c r="U4" s="2">
        <f>VLOOKUP($A$4,ByDistrict!$A$3:$AA$180,9,FALSE)</f>
        <v>0</v>
      </c>
      <c r="V4" s="2">
        <f>VLOOKUP($A$4,ByDistrict!$A$3:$AA$180,18,FALSE)</f>
        <v>10.680999999999999</v>
      </c>
      <c r="W4" s="2">
        <f>VLOOKUP($A$4,ByDistrict!$A$3:$AA$180,9,FALSE)</f>
        <v>0</v>
      </c>
      <c r="X4" s="2">
        <f>VLOOKUP($A$4,ByDistrict!$A$3:$AA$180,19,FALSE)</f>
        <v>0</v>
      </c>
      <c r="Y4" s="2">
        <f>VLOOKUP($A$4,ByDistrict!$A$3:$AA$180,9,FALSE)</f>
        <v>0</v>
      </c>
      <c r="Z4" s="2">
        <f>VLOOKUP($A$4,ByDistrict!$A$3:$AA$180,20,FALSE)</f>
        <v>0</v>
      </c>
      <c r="AA4" s="2">
        <f>VLOOKUP($A$4,ByDistrict!$A$3:$AA$180,9,FALSE)</f>
        <v>0</v>
      </c>
      <c r="AB4" s="2">
        <f>VLOOKUP($A$4,ByDistrict!$A$3:$AA$180,21,FALSE)</f>
        <v>0</v>
      </c>
      <c r="AC4" s="2">
        <f>VLOOKUP($A$4,ByDistrict!$A$3:$AA$180,9,FALSE)</f>
        <v>0</v>
      </c>
      <c r="AD4" s="2">
        <f>VLOOKUP($A$4,ByDistrict!$A$3:$AA$180,22,FALSE)</f>
        <v>0</v>
      </c>
      <c r="AE4" s="2">
        <f>VLOOKUP($A$4,ByDistrict!$A$3:$AA$180,9,FALSE)</f>
        <v>0</v>
      </c>
      <c r="AF4" s="2">
        <f>VLOOKUP($A$4,ByDistrict!$A$3:$AA$180,23,FALSE)</f>
        <v>53.723999999999997</v>
      </c>
      <c r="AG4" s="17"/>
      <c r="AH4" s="17">
        <f>+AF4-R4-V4</f>
        <v>28.610999999999997</v>
      </c>
      <c r="AI4" s="10">
        <f>+AH4/AF4</f>
        <v>0.53255528255528251</v>
      </c>
      <c r="AK4" s="17">
        <f>+N4+P4+R4</f>
        <v>14.586</v>
      </c>
    </row>
    <row r="5" spans="1:37" x14ac:dyDescent="0.35">
      <c r="C5" s="11"/>
      <c r="D5" s="15"/>
      <c r="E5" s="18"/>
      <c r="F5" s="1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7" x14ac:dyDescent="0.35">
      <c r="A6" s="8" t="s">
        <v>253</v>
      </c>
      <c r="B6" s="14" t="s">
        <v>5</v>
      </c>
      <c r="C6" s="9" t="s">
        <v>254</v>
      </c>
      <c r="D6" s="15">
        <f>SUMIFS('Valuations ByCounty'!$E$2:$E$260,'Valuations ByCounty'!$A$2:$A$260,A6,'Valuations ByCounty'!$B2:$B260,B6)</f>
        <v>3956435459</v>
      </c>
      <c r="E6" s="15">
        <f>SUMIFS('Valuations ByCounty'!$F$2:$F$260,'Valuations ByCounty'!$A$2:$A$260,A6,'Valuations ByCounty'!$B2:$B260,B6)</f>
        <v>338389129</v>
      </c>
      <c r="F6" s="15">
        <f>D6-E6</f>
        <v>3618046330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7" x14ac:dyDescent="0.35">
      <c r="A7" s="8" t="s">
        <v>253</v>
      </c>
      <c r="B7" s="14" t="s">
        <v>246</v>
      </c>
      <c r="C7" s="9" t="s">
        <v>254</v>
      </c>
      <c r="D7" s="15">
        <f>SUMIFS('Valuations ByCounty'!$E$2:$E$260,'Valuations ByCounty'!$A$2:$A$260,A7,'Valuations ByCounty'!$B2:$B260,B7)</f>
        <v>1027636110</v>
      </c>
      <c r="E7" s="15">
        <f>SUMIFS('Valuations ByCounty'!$F$2:$F$260,'Valuations ByCounty'!$A$2:$A$260,A7,'Valuations ByCounty'!$B2:$B260,B7)</f>
        <v>163755089</v>
      </c>
      <c r="F7" s="15">
        <f>D7-E7</f>
        <v>863881021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7" x14ac:dyDescent="0.35">
      <c r="A8" s="8" t="s">
        <v>253</v>
      </c>
      <c r="C8" s="11" t="s">
        <v>255</v>
      </c>
      <c r="D8" s="16">
        <f>SUM(D6:D7)</f>
        <v>4984071569</v>
      </c>
      <c r="E8" s="16">
        <f>SUM(E6:E7)</f>
        <v>502144218</v>
      </c>
      <c r="F8" s="16">
        <f>SUM(F6:F7)</f>
        <v>4481927351</v>
      </c>
      <c r="G8" s="2">
        <f>VLOOKUP(A8,ByDistrict!$A$3:$AA$180,8,FALSE)</f>
        <v>27</v>
      </c>
      <c r="H8" s="2">
        <f>VLOOKUP(A8,ByDistrict!$A$3:$AA$180,9,FALSE)</f>
        <v>0</v>
      </c>
      <c r="I8" s="2">
        <f>VLOOKUP(A8,ByDistrict!$A$3:$AA$180,10,FALSE)</f>
        <v>27</v>
      </c>
      <c r="J8" s="2">
        <f>VLOOKUP($A$4,ByDistrict!$A$3:$AA$180,9,FALSE)</f>
        <v>0</v>
      </c>
      <c r="K8" s="2">
        <f>VLOOKUP(A8,ByDistrict!$A$3:$AA$180,11,FALSE)</f>
        <v>0</v>
      </c>
      <c r="L8" s="2">
        <f>VLOOKUP($A$4,ByDistrict!$A$3:$AA$180,9,FALSE)</f>
        <v>0</v>
      </c>
      <c r="M8" s="2">
        <f>VLOOKUP(A8,ByDistrict!$A$3:$AA$180,12,FALSE)</f>
        <v>0</v>
      </c>
      <c r="N8" s="2">
        <f>VLOOKUP(A8,ByDistrict!$A$3:$AA$180,13,FALSE)</f>
        <v>0</v>
      </c>
      <c r="O8" s="2">
        <f>VLOOKUP($A$4,ByDistrict!$A$3:$AA$180,9,FALSE)</f>
        <v>0</v>
      </c>
      <c r="P8" s="2">
        <f>VLOOKUP(A8,ByDistrict!$A$3:$AA$180,14,FALSE)</f>
        <v>0</v>
      </c>
      <c r="Q8" s="2">
        <f>VLOOKUP($A$4,ByDistrict!$A$3:$AA$180,9,FALSE)</f>
        <v>0</v>
      </c>
      <c r="R8" s="2">
        <f>VLOOKUP(A8,ByDistrict!$A$3:$AA$180,15,FALSE)</f>
        <v>24.428999999999998</v>
      </c>
      <c r="S8" s="2">
        <f>VLOOKUP($A$4,ByDistrict!$A$3:$AA$180,9,FALSE)</f>
        <v>0</v>
      </c>
      <c r="T8" s="2">
        <f>VLOOKUP(A8,ByDistrict!$A$3:$AA$180,16,FALSE)</f>
        <v>0.86199999999999999</v>
      </c>
      <c r="U8" s="2">
        <f>VLOOKUP($A$4,ByDistrict!$A$3:$AA$180,9,FALSE)</f>
        <v>0</v>
      </c>
      <c r="V8" s="2">
        <f>VLOOKUP(A8,ByDistrict!$A$3:$AA$180,18,FALSE)</f>
        <v>18.664999999999999</v>
      </c>
      <c r="W8" s="2">
        <f>VLOOKUP($A$4,ByDistrict!$A$3:$AA$180,9,FALSE)</f>
        <v>0</v>
      </c>
      <c r="X8" s="2">
        <f>VLOOKUP(A8,ByDistrict!$A$3:$AA$180,19,FALSE)</f>
        <v>0</v>
      </c>
      <c r="Y8" s="2">
        <f>VLOOKUP($A$4,ByDistrict!$A$3:$AA$180,9,FALSE)</f>
        <v>0</v>
      </c>
      <c r="Z8" s="2">
        <f>VLOOKUP(A8,ByDistrict!$A$3:$AA$180,20,FALSE)</f>
        <v>0</v>
      </c>
      <c r="AA8" s="2">
        <f>VLOOKUP($A$4,ByDistrict!$A$3:$AA$180,9,FALSE)</f>
        <v>0</v>
      </c>
      <c r="AB8" s="2">
        <f>VLOOKUP(A8,ByDistrict!$A$3:$AA$180,21,FALSE)</f>
        <v>0</v>
      </c>
      <c r="AC8" s="2">
        <f>VLOOKUP($A$4,ByDistrict!$A$3:$AA$180,9,FALSE)</f>
        <v>0</v>
      </c>
      <c r="AD8" s="2">
        <f>VLOOKUP(A8,ByDistrict!$A$3:$AA$180,22,FALSE)</f>
        <v>0</v>
      </c>
      <c r="AE8" s="2">
        <f>VLOOKUP($A$4,ByDistrict!$A$3:$AA$180,9,FALSE)</f>
        <v>0</v>
      </c>
      <c r="AF8" s="2">
        <f>VLOOKUP(A8,ByDistrict!$A$3:$AA$180,23,FALSE)</f>
        <v>70.956000000000003</v>
      </c>
      <c r="AG8" s="17"/>
      <c r="AH8" s="17">
        <f>+AF8-R8-V8</f>
        <v>27.862000000000002</v>
      </c>
      <c r="AI8" s="10">
        <f>+AH8/AF8</f>
        <v>0.39266587744517728</v>
      </c>
      <c r="AK8" s="17">
        <f>+N8+P8+R8</f>
        <v>24.428999999999998</v>
      </c>
    </row>
    <row r="9" spans="1:37" x14ac:dyDescent="0.35">
      <c r="C9" s="11"/>
      <c r="D9" s="15"/>
      <c r="E9" s="15"/>
      <c r="F9" s="1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7" x14ac:dyDescent="0.35">
      <c r="A10" s="20" t="s">
        <v>256</v>
      </c>
      <c r="B10" s="14" t="s">
        <v>5</v>
      </c>
      <c r="C10" s="9" t="s">
        <v>257</v>
      </c>
      <c r="D10" s="15">
        <f>SUMIFS('Valuations ByCounty'!$E$2:$E$260,'Valuations ByCounty'!$A$2:$A$260,A10,'Valuations ByCounty'!$B2:$B260,B10)</f>
        <v>1451359596</v>
      </c>
      <c r="E10" s="15">
        <f>SUMIFS('Valuations ByCounty'!$F$2:$F$260,'Valuations ByCounty'!$A$2:$A$260,A10,'Valuations ByCounty'!$B2:$B260,B10)</f>
        <v>14541390</v>
      </c>
      <c r="F10" s="15">
        <f>D10-E10</f>
        <v>1436818206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7" x14ac:dyDescent="0.35">
      <c r="A11" s="20" t="s">
        <v>256</v>
      </c>
      <c r="B11" s="21"/>
      <c r="C11" s="11" t="s">
        <v>258</v>
      </c>
      <c r="D11" s="16">
        <f>SUM(D10)</f>
        <v>1451359596</v>
      </c>
      <c r="E11" s="16">
        <f>SUM(E10)</f>
        <v>14541390</v>
      </c>
      <c r="F11" s="16">
        <f>SUM(F10)</f>
        <v>1436818206</v>
      </c>
      <c r="G11" s="2">
        <f>VLOOKUP(A11,ByDistrict!$A$3:$AA$180,8,FALSE)</f>
        <v>27</v>
      </c>
      <c r="H11" s="2">
        <f>VLOOKUP(A11,ByDistrict!$A$3:$AA$180,9,FALSE)</f>
        <v>0</v>
      </c>
      <c r="I11" s="2">
        <f>VLOOKUP(A11,ByDistrict!$A$3:$AA$180,10,FALSE)</f>
        <v>27</v>
      </c>
      <c r="J11" s="2">
        <f>VLOOKUP($A$4,ByDistrict!$A$3:$AA$180,9,FALSE)</f>
        <v>0</v>
      </c>
      <c r="K11" s="2">
        <f>VLOOKUP(A11,ByDistrict!$A$3:$AA$180,11,FALSE)</f>
        <v>0</v>
      </c>
      <c r="L11" s="2">
        <f>VLOOKUP($A$4,ByDistrict!$A$3:$AA$180,9,FALSE)</f>
        <v>0</v>
      </c>
      <c r="M11" s="2">
        <f>VLOOKUP(A11,ByDistrict!$A$3:$AA$180,12,FALSE)</f>
        <v>0</v>
      </c>
      <c r="N11" s="2">
        <f>VLOOKUP(A11,ByDistrict!$A$3:$AA$180,13,FALSE)</f>
        <v>0</v>
      </c>
      <c r="O11" s="2">
        <f>VLOOKUP($A$4,ByDistrict!$A$3:$AA$180,9,FALSE)</f>
        <v>0</v>
      </c>
      <c r="P11" s="2">
        <f>VLOOKUP(A11,ByDistrict!$A$3:$AA$180,14,FALSE)</f>
        <v>0</v>
      </c>
      <c r="Q11" s="2">
        <f>VLOOKUP($A$4,ByDistrict!$A$3:$AA$180,9,FALSE)</f>
        <v>0</v>
      </c>
      <c r="R11" s="2">
        <f>VLOOKUP(A11,ByDistrict!$A$3:$AA$180,15,FALSE)</f>
        <v>10.362</v>
      </c>
      <c r="S11" s="2">
        <f>VLOOKUP($A$4,ByDistrict!$A$3:$AA$180,9,FALSE)</f>
        <v>0</v>
      </c>
      <c r="T11" s="2">
        <f>VLOOKUP(A11,ByDistrict!$A$3:$AA$180,16,FALSE)</f>
        <v>0.6</v>
      </c>
      <c r="U11" s="2">
        <f>VLOOKUP($A$4,ByDistrict!$A$3:$AA$180,9,FALSE)</f>
        <v>0</v>
      </c>
      <c r="V11" s="2">
        <f>VLOOKUP(A11,ByDistrict!$A$3:$AA$180,18,FALSE)</f>
        <v>9.4339999999999993</v>
      </c>
      <c r="W11" s="2">
        <f>VLOOKUP($A$4,ByDistrict!$A$3:$AA$180,9,FALSE)</f>
        <v>0</v>
      </c>
      <c r="X11" s="2">
        <f>VLOOKUP(A11,ByDistrict!$A$3:$AA$180,19,FALSE)</f>
        <v>0</v>
      </c>
      <c r="Y11" s="2">
        <f>VLOOKUP($A$4,ByDistrict!$A$3:$AA$180,9,FALSE)</f>
        <v>0</v>
      </c>
      <c r="Z11" s="2">
        <f>VLOOKUP(A11,ByDistrict!$A$3:$AA$180,20,FALSE)</f>
        <v>0</v>
      </c>
      <c r="AA11" s="2">
        <f>VLOOKUP($A$4,ByDistrict!$A$3:$AA$180,9,FALSE)</f>
        <v>0</v>
      </c>
      <c r="AB11" s="2">
        <f>VLOOKUP(A11,ByDistrict!$A$3:$AA$180,21,FALSE)</f>
        <v>0</v>
      </c>
      <c r="AC11" s="2">
        <f>VLOOKUP($A$4,ByDistrict!$A$3:$AA$180,9,FALSE)</f>
        <v>0</v>
      </c>
      <c r="AD11" s="2">
        <f>VLOOKUP(A11,ByDistrict!$A$3:$AA$180,22,FALSE)</f>
        <v>0</v>
      </c>
      <c r="AE11" s="2">
        <f>VLOOKUP($A$4,ByDistrict!$A$3:$AA$180,9,FALSE)</f>
        <v>0</v>
      </c>
      <c r="AF11" s="2">
        <f>VLOOKUP(A11,ByDistrict!$A$3:$AA$180,23,FALSE)</f>
        <v>47.396000000000001</v>
      </c>
      <c r="AG11" s="17"/>
      <c r="AH11" s="17">
        <f>+AF11-R11-V11</f>
        <v>27.6</v>
      </c>
      <c r="AI11" s="10">
        <f>+AH11/AF11</f>
        <v>0.58232762258418436</v>
      </c>
      <c r="AK11" s="17">
        <f>+N11+P11+R11</f>
        <v>10.362</v>
      </c>
    </row>
    <row r="12" spans="1:37" x14ac:dyDescent="0.35">
      <c r="B12" s="21"/>
      <c r="C12" s="11"/>
      <c r="D12" s="15"/>
      <c r="E12" s="15"/>
      <c r="F12" s="19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7" x14ac:dyDescent="0.35">
      <c r="A13" s="8" t="s">
        <v>259</v>
      </c>
      <c r="B13" s="14" t="s">
        <v>5</v>
      </c>
      <c r="C13" s="9" t="s">
        <v>260</v>
      </c>
      <c r="D13" s="15">
        <f>SUMIFS('Valuations ByCounty'!$E$2:$E$260,'Valuations ByCounty'!$A$2:$A$260,A13,'Valuations ByCounty'!$B2:$B260,B13)</f>
        <v>3487670320</v>
      </c>
      <c r="E13" s="15">
        <f>SUMIFS('Valuations ByCounty'!$F$2:$F$260,'Valuations ByCounty'!$A$2:$A$260,A13,'Valuations ByCounty'!$B2:$B260,B13)</f>
        <v>252706150</v>
      </c>
      <c r="F13" s="15">
        <f>D13-E13</f>
        <v>3234964170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7" x14ac:dyDescent="0.35">
      <c r="A14" s="8" t="s">
        <v>259</v>
      </c>
      <c r="B14" s="14" t="s">
        <v>246</v>
      </c>
      <c r="C14" s="9" t="s">
        <v>260</v>
      </c>
      <c r="D14" s="15">
        <f>SUMIFS('Valuations ByCounty'!$E$2:$E$260,'Valuations ByCounty'!$A$2:$A$260,A14,'Valuations ByCounty'!$B2:$B260,B14)</f>
        <v>19610</v>
      </c>
      <c r="E14" s="15">
        <f>SUMIFS('Valuations ByCounty'!$F$2:$F$260,'Valuations ByCounty'!$A$2:$A$260,A14,'Valuations ByCounty'!$B2:$B260,B14)</f>
        <v>0</v>
      </c>
      <c r="F14" s="15">
        <f>D14-E14</f>
        <v>19610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7" x14ac:dyDescent="0.35">
      <c r="A15" s="8" t="s">
        <v>259</v>
      </c>
      <c r="B15" s="14" t="s">
        <v>228</v>
      </c>
      <c r="C15" s="9" t="s">
        <v>260</v>
      </c>
      <c r="D15" s="15">
        <f>SUMIFS('Valuations ByCounty'!$E$2:$E$260,'Valuations ByCounty'!$A$2:$A$260,A15,'Valuations ByCounty'!$B2:$B260,B15)</f>
        <v>115724070</v>
      </c>
      <c r="E15" s="15">
        <f>SUMIFS('Valuations ByCounty'!$F$2:$F$260,'Valuations ByCounty'!$A$2:$A$260,A15,'Valuations ByCounty'!$B2:$B260,B15)</f>
        <v>11591107</v>
      </c>
      <c r="F15" s="15">
        <f>D15-E15</f>
        <v>104132963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7" x14ac:dyDescent="0.35">
      <c r="A16" s="8" t="s">
        <v>259</v>
      </c>
      <c r="C16" s="11" t="s">
        <v>261</v>
      </c>
      <c r="D16" s="16">
        <f>SUM(D13:D15)</f>
        <v>3603414000</v>
      </c>
      <c r="E16" s="16">
        <f>SUM(E13:E15)</f>
        <v>264297257</v>
      </c>
      <c r="F16" s="16">
        <f>SUM(F13:F15)</f>
        <v>3339116743</v>
      </c>
      <c r="G16" s="2">
        <f>VLOOKUP(A16,ByDistrict!$A$3:$AA$180,8,FALSE)</f>
        <v>27</v>
      </c>
      <c r="H16" s="2">
        <f>VLOOKUP(A16,ByDistrict!$A$3:$AA$180,9,FALSE)</f>
        <v>0</v>
      </c>
      <c r="I16" s="2">
        <f>VLOOKUP(A16,ByDistrict!$A$3:$AA$180,10,FALSE)</f>
        <v>27</v>
      </c>
      <c r="J16" s="2">
        <f>VLOOKUP($A$4,ByDistrict!$A$3:$AA$180,9,FALSE)</f>
        <v>0</v>
      </c>
      <c r="K16" s="2">
        <f>VLOOKUP(A16,ByDistrict!$A$3:$AA$180,11,FALSE)</f>
        <v>0</v>
      </c>
      <c r="L16" s="2">
        <f>VLOOKUP($A$4,ByDistrict!$A$3:$AA$180,9,FALSE)</f>
        <v>0</v>
      </c>
      <c r="M16" s="2">
        <f>VLOOKUP(A16,ByDistrict!$A$3:$AA$180,12,FALSE)</f>
        <v>0</v>
      </c>
      <c r="N16" s="2">
        <f>VLOOKUP(A16,ByDistrict!$A$3:$AA$180,13,FALSE)</f>
        <v>0</v>
      </c>
      <c r="O16" s="2">
        <f>VLOOKUP($A$4,ByDistrict!$A$3:$AA$180,9,FALSE)</f>
        <v>0</v>
      </c>
      <c r="P16" s="2">
        <f>VLOOKUP(A16,ByDistrict!$A$3:$AA$180,14,FALSE)</f>
        <v>0</v>
      </c>
      <c r="Q16" s="2">
        <f>VLOOKUP($A$4,ByDistrict!$A$3:$AA$180,9,FALSE)</f>
        <v>0</v>
      </c>
      <c r="R16" s="2">
        <f>VLOOKUP(A16,ByDistrict!$A$3:$AA$180,15,FALSE)</f>
        <v>8.2249999999999996</v>
      </c>
      <c r="S16" s="2">
        <f>VLOOKUP($A$4,ByDistrict!$A$3:$AA$180,9,FALSE)</f>
        <v>0</v>
      </c>
      <c r="T16" s="2">
        <f>VLOOKUP(A16,ByDistrict!$A$3:$AA$180,16,FALSE)</f>
        <v>1.024</v>
      </c>
      <c r="U16" s="2">
        <f>VLOOKUP($A$4,ByDistrict!$A$3:$AA$180,9,FALSE)</f>
        <v>0</v>
      </c>
      <c r="V16" s="2">
        <f>VLOOKUP(A16,ByDistrict!$A$3:$AA$180,18,FALSE)</f>
        <v>20.041</v>
      </c>
      <c r="W16" s="2">
        <f>VLOOKUP($A$4,ByDistrict!$A$3:$AA$180,9,FALSE)</f>
        <v>0</v>
      </c>
      <c r="X16" s="2">
        <f>VLOOKUP(A16,ByDistrict!$A$3:$AA$180,19,FALSE)</f>
        <v>0</v>
      </c>
      <c r="Y16" s="2">
        <f>VLOOKUP($A$4,ByDistrict!$A$3:$AA$180,9,FALSE)</f>
        <v>0</v>
      </c>
      <c r="Z16" s="2">
        <f>VLOOKUP(A16,ByDistrict!$A$3:$AA$180,20,FALSE)</f>
        <v>0</v>
      </c>
      <c r="AA16" s="2">
        <f>VLOOKUP($A$4,ByDistrict!$A$3:$AA$180,9,FALSE)</f>
        <v>0</v>
      </c>
      <c r="AB16" s="2">
        <f>VLOOKUP(A16,ByDistrict!$A$3:$AA$180,21,FALSE)</f>
        <v>0</v>
      </c>
      <c r="AC16" s="2">
        <f>VLOOKUP($A$4,ByDistrict!$A$3:$AA$180,9,FALSE)</f>
        <v>0</v>
      </c>
      <c r="AD16" s="2">
        <f>VLOOKUP(A16,ByDistrict!$A$3:$AA$180,22,FALSE)</f>
        <v>0</v>
      </c>
      <c r="AE16" s="2">
        <f>VLOOKUP($A$4,ByDistrict!$A$3:$AA$180,9,FALSE)</f>
        <v>0</v>
      </c>
      <c r="AF16" s="2">
        <f>VLOOKUP(A16,ByDistrict!$A$3:$AA$180,23,FALSE)</f>
        <v>56.290000000000006</v>
      </c>
      <c r="AG16" s="17"/>
      <c r="AH16" s="17">
        <f>+AF16-R16-V16</f>
        <v>28.024000000000004</v>
      </c>
      <c r="AI16" s="10">
        <f>+AH16/AF16</f>
        <v>0.49785041748090247</v>
      </c>
      <c r="AK16" s="17">
        <f>+N16+P16+R16</f>
        <v>8.2249999999999996</v>
      </c>
    </row>
    <row r="17" spans="1:37" x14ac:dyDescent="0.35">
      <c r="C17" s="11"/>
      <c r="D17" s="15"/>
      <c r="E17" s="15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7" x14ac:dyDescent="0.35">
      <c r="A18" s="8" t="s">
        <v>262</v>
      </c>
      <c r="B18" s="14" t="s">
        <v>5</v>
      </c>
      <c r="C18" s="9" t="s">
        <v>263</v>
      </c>
      <c r="D18" s="15">
        <f>SUMIFS('Valuations ByCounty'!$E$2:$E$260,'Valuations ByCounty'!$A$2:$A$260,A18,'Valuations ByCounty'!$B2:$B260,B18)</f>
        <v>328048329</v>
      </c>
      <c r="E18" s="15">
        <f>SUMIFS('Valuations ByCounty'!$F$2:$F$260,'Valuations ByCounty'!$A$2:$A$260,A18,'Valuations ByCounty'!$B2:$B260,B18)</f>
        <v>0</v>
      </c>
      <c r="F18" s="15">
        <f>D18-E18</f>
        <v>328048329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7" x14ac:dyDescent="0.35">
      <c r="A19" s="8" t="s">
        <v>262</v>
      </c>
      <c r="B19" s="14" t="s">
        <v>16</v>
      </c>
      <c r="C19" s="9" t="s">
        <v>263</v>
      </c>
      <c r="D19" s="15">
        <f>SUMIFS('Valuations ByCounty'!$E$2:$E$260,'Valuations ByCounty'!$A$2:$A$260,A19,'Valuations ByCounty'!$B2:$B260,B19)</f>
        <v>527339339</v>
      </c>
      <c r="E19" s="15">
        <f>SUMIFS('Valuations ByCounty'!$F$2:$F$260,'Valuations ByCounty'!$A$2:$A$260,A19,'Valuations ByCounty'!$B2:$B260,B19)</f>
        <v>0</v>
      </c>
      <c r="F19" s="15">
        <f>D19-E19</f>
        <v>527339339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7" x14ac:dyDescent="0.35">
      <c r="A20" s="8" t="s">
        <v>262</v>
      </c>
      <c r="C20" s="11" t="s">
        <v>264</v>
      </c>
      <c r="D20" s="16">
        <f>SUM(D18:D19)</f>
        <v>855387668</v>
      </c>
      <c r="E20" s="16">
        <f>SUM(E18:E19)</f>
        <v>0</v>
      </c>
      <c r="F20" s="16">
        <f>SUM(F18:F19)</f>
        <v>855387668</v>
      </c>
      <c r="G20" s="2">
        <f>VLOOKUP(A20,ByDistrict!$A$3:$AA$180,8,FALSE)</f>
        <v>25.265000000000001</v>
      </c>
      <c r="H20" s="2">
        <f>VLOOKUP(A20,ByDistrict!$A$3:$AA$180,9,FALSE)</f>
        <v>0</v>
      </c>
      <c r="I20" s="2">
        <f>VLOOKUP(A20,ByDistrict!$A$3:$AA$180,10,FALSE)</f>
        <v>25.058</v>
      </c>
      <c r="J20" s="2">
        <f>VLOOKUP($A$4,ByDistrict!$A$3:$AA$180,9,FALSE)</f>
        <v>0</v>
      </c>
      <c r="K20" s="2">
        <f>VLOOKUP(A20,ByDistrict!$A$3:$AA$180,11,FALSE)</f>
        <v>0.20699999999999999</v>
      </c>
      <c r="L20" s="2">
        <f>VLOOKUP($A$4,ByDistrict!$A$3:$AA$180,9,FALSE)</f>
        <v>0</v>
      </c>
      <c r="M20" s="2">
        <f>VLOOKUP(A20,ByDistrict!$A$3:$AA$180,12,FALSE)</f>
        <v>0</v>
      </c>
      <c r="N20" s="2">
        <f>VLOOKUP(A20,ByDistrict!$A$3:$AA$180,13,FALSE)</f>
        <v>0</v>
      </c>
      <c r="O20" s="2">
        <f>VLOOKUP($A$4,ByDistrict!$A$3:$AA$180,9,FALSE)</f>
        <v>0</v>
      </c>
      <c r="P20" s="2">
        <f>VLOOKUP(A20,ByDistrict!$A$3:$AA$180,14,FALSE)</f>
        <v>0</v>
      </c>
      <c r="Q20" s="2">
        <f>VLOOKUP($A$4,ByDistrict!$A$3:$AA$180,9,FALSE)</f>
        <v>0</v>
      </c>
      <c r="R20" s="2">
        <f>VLOOKUP(A20,ByDistrict!$A$3:$AA$180,15,FALSE)</f>
        <v>0</v>
      </c>
      <c r="S20" s="2">
        <f>VLOOKUP($A$4,ByDistrict!$A$3:$AA$180,9,FALSE)</f>
        <v>0</v>
      </c>
      <c r="T20" s="2">
        <f>VLOOKUP(A20,ByDistrict!$A$3:$AA$180,16,FALSE)</f>
        <v>0.115</v>
      </c>
      <c r="U20" s="2">
        <f>VLOOKUP($A$4,ByDistrict!$A$3:$AA$180,9,FALSE)</f>
        <v>0</v>
      </c>
      <c r="V20" s="2">
        <f>VLOOKUP(A20,ByDistrict!$A$3:$AA$180,18,FALSE)</f>
        <v>0</v>
      </c>
      <c r="W20" s="2">
        <f>VLOOKUP($A$4,ByDistrict!$A$3:$AA$180,9,FALSE)</f>
        <v>0</v>
      </c>
      <c r="X20" s="2">
        <f>VLOOKUP(A20,ByDistrict!$A$3:$AA$180,19,FALSE)</f>
        <v>0</v>
      </c>
      <c r="Y20" s="2">
        <f>VLOOKUP($A$4,ByDistrict!$A$3:$AA$180,9,FALSE)</f>
        <v>0</v>
      </c>
      <c r="Z20" s="2">
        <f>VLOOKUP(A20,ByDistrict!$A$3:$AA$180,20,FALSE)</f>
        <v>0</v>
      </c>
      <c r="AA20" s="2">
        <f>VLOOKUP($A$4,ByDistrict!$A$3:$AA$180,9,FALSE)</f>
        <v>0</v>
      </c>
      <c r="AB20" s="2">
        <f>VLOOKUP(A20,ByDistrict!$A$3:$AA$180,21,FALSE)</f>
        <v>0</v>
      </c>
      <c r="AC20" s="2">
        <f>VLOOKUP($A$4,ByDistrict!$A$3:$AA$180,9,FALSE)</f>
        <v>0</v>
      </c>
      <c r="AD20" s="2">
        <f>VLOOKUP(A20,ByDistrict!$A$3:$AA$180,22,FALSE)</f>
        <v>0</v>
      </c>
      <c r="AE20" s="2">
        <f>VLOOKUP($A$4,ByDistrict!$A$3:$AA$180,9,FALSE)</f>
        <v>0</v>
      </c>
      <c r="AF20" s="2">
        <f>VLOOKUP(A20,ByDistrict!$A$3:$AA$180,23,FALSE)</f>
        <v>25.38</v>
      </c>
      <c r="AG20" s="17"/>
      <c r="AH20" s="17">
        <f>+AF20-R20-V20</f>
        <v>25.38</v>
      </c>
      <c r="AI20" s="10">
        <f>+AH20/AF20</f>
        <v>1</v>
      </c>
      <c r="AK20" s="17">
        <f>+N20+P20+R20</f>
        <v>0</v>
      </c>
    </row>
    <row r="21" spans="1:37" x14ac:dyDescent="0.35">
      <c r="C21" s="11"/>
      <c r="D21" s="15"/>
      <c r="E21" s="15"/>
      <c r="F21" s="19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7" x14ac:dyDescent="0.35">
      <c r="A22" s="8" t="s">
        <v>265</v>
      </c>
      <c r="B22" s="14" t="s">
        <v>5</v>
      </c>
      <c r="C22" s="9" t="s">
        <v>266</v>
      </c>
      <c r="D22" s="15">
        <f>SUMIFS('Valuations ByCounty'!$E$2:$E$260,'Valuations ByCounty'!$A$2:$A$260,A22,'Valuations ByCounty'!$B2:$B260,B22)</f>
        <v>99022025</v>
      </c>
      <c r="E22" s="15">
        <f>SUMIFS('Valuations ByCounty'!$F$2:$F$260,'Valuations ByCounty'!$A$2:$A$260,A22,'Valuations ByCounty'!$B2:$B260,B22)</f>
        <v>0</v>
      </c>
      <c r="F22" s="15">
        <f>D22-E22</f>
        <v>99022025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7" x14ac:dyDescent="0.35">
      <c r="A23" s="8" t="s">
        <v>265</v>
      </c>
      <c r="B23" s="14" t="s">
        <v>16</v>
      </c>
      <c r="C23" s="9" t="s">
        <v>266</v>
      </c>
      <c r="D23" s="15">
        <f>SUMIFS('Valuations ByCounty'!$E$2:$E$260,'Valuations ByCounty'!$A$2:$A$260,A23,'Valuations ByCounty'!$B2:$B260,B23)</f>
        <v>45431058</v>
      </c>
      <c r="E23" s="15">
        <f>SUMIFS('Valuations ByCounty'!$F$2:$F$260,'Valuations ByCounty'!$A$2:$A$260,A23,'Valuations ByCounty'!$B2:$B260,B23)</f>
        <v>0</v>
      </c>
      <c r="F23" s="15">
        <f>D23-E23</f>
        <v>45431058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7" x14ac:dyDescent="0.35">
      <c r="A24" s="8" t="s">
        <v>265</v>
      </c>
      <c r="C24" s="11" t="s">
        <v>267</v>
      </c>
      <c r="D24" s="16">
        <f>SUM(D22:D23)</f>
        <v>144453083</v>
      </c>
      <c r="E24" s="16">
        <f>SUM(E22:E23)</f>
        <v>0</v>
      </c>
      <c r="F24" s="16">
        <f>SUM(F22:F23)</f>
        <v>144453083</v>
      </c>
      <c r="G24" s="2">
        <f>VLOOKUP(A24,ByDistrict!$A$3:$AA$180,8,FALSE)</f>
        <v>27</v>
      </c>
      <c r="H24" s="2">
        <f>VLOOKUP(A24,ByDistrict!$A$3:$AA$180,9,FALSE)</f>
        <v>0</v>
      </c>
      <c r="I24" s="2">
        <f>VLOOKUP(A24,ByDistrict!$A$3:$AA$180,10,FALSE)</f>
        <v>27</v>
      </c>
      <c r="J24" s="2">
        <f>VLOOKUP($A$4,ByDistrict!$A$3:$AA$180,9,FALSE)</f>
        <v>0</v>
      </c>
      <c r="K24" s="2">
        <f>VLOOKUP(A24,ByDistrict!$A$3:$AA$180,11,FALSE)</f>
        <v>0</v>
      </c>
      <c r="L24" s="2">
        <f>VLOOKUP($A$4,ByDistrict!$A$3:$AA$180,9,FALSE)</f>
        <v>0</v>
      </c>
      <c r="M24" s="2">
        <f>VLOOKUP(A24,ByDistrict!$A$3:$AA$180,12,FALSE)</f>
        <v>0</v>
      </c>
      <c r="N24" s="2">
        <f>VLOOKUP(A24,ByDistrict!$A$3:$AA$180,13,FALSE)</f>
        <v>0</v>
      </c>
      <c r="O24" s="2">
        <f>VLOOKUP($A$4,ByDistrict!$A$3:$AA$180,9,FALSE)</f>
        <v>0</v>
      </c>
      <c r="P24" s="2">
        <f>VLOOKUP(A24,ByDistrict!$A$3:$AA$180,14,FALSE)</f>
        <v>0</v>
      </c>
      <c r="Q24" s="2">
        <f>VLOOKUP($A$4,ByDistrict!$A$3:$AA$180,9,FALSE)</f>
        <v>0</v>
      </c>
      <c r="R24" s="2">
        <f>VLOOKUP(A24,ByDistrict!$A$3:$AA$180,15,FALSE)</f>
        <v>2.0760000000000001</v>
      </c>
      <c r="S24" s="2">
        <f>VLOOKUP($A$4,ByDistrict!$A$3:$AA$180,9,FALSE)</f>
        <v>0</v>
      </c>
      <c r="T24" s="2">
        <f>VLOOKUP(A24,ByDistrict!$A$3:$AA$180,16,FALSE)</f>
        <v>0.109</v>
      </c>
      <c r="U24" s="2">
        <f>VLOOKUP($A$4,ByDistrict!$A$3:$AA$180,9,FALSE)</f>
        <v>0</v>
      </c>
      <c r="V24" s="2">
        <f>VLOOKUP(A24,ByDistrict!$A$3:$AA$180,18,FALSE)</f>
        <v>9.3460000000000001</v>
      </c>
      <c r="W24" s="2">
        <f>VLOOKUP($A$4,ByDistrict!$A$3:$AA$180,9,FALSE)</f>
        <v>0</v>
      </c>
      <c r="X24" s="2">
        <f>VLOOKUP(A24,ByDistrict!$A$3:$AA$180,19,FALSE)</f>
        <v>0</v>
      </c>
      <c r="Y24" s="2">
        <f>VLOOKUP($A$4,ByDistrict!$A$3:$AA$180,9,FALSE)</f>
        <v>0</v>
      </c>
      <c r="Z24" s="2">
        <f>VLOOKUP(A24,ByDistrict!$A$3:$AA$180,20,FALSE)</f>
        <v>0</v>
      </c>
      <c r="AA24" s="2">
        <f>VLOOKUP($A$4,ByDistrict!$A$3:$AA$180,9,FALSE)</f>
        <v>0</v>
      </c>
      <c r="AB24" s="2">
        <f>VLOOKUP(A24,ByDistrict!$A$3:$AA$180,21,FALSE)</f>
        <v>0</v>
      </c>
      <c r="AC24" s="2">
        <f>VLOOKUP($A$4,ByDistrict!$A$3:$AA$180,9,FALSE)</f>
        <v>0</v>
      </c>
      <c r="AD24" s="2">
        <f>VLOOKUP(A24,ByDistrict!$A$3:$AA$180,22,FALSE)</f>
        <v>0</v>
      </c>
      <c r="AE24" s="2">
        <f>VLOOKUP($A$4,ByDistrict!$A$3:$AA$180,9,FALSE)</f>
        <v>0</v>
      </c>
      <c r="AF24" s="2">
        <f>VLOOKUP(A24,ByDistrict!$A$3:$AA$180,23,FALSE)</f>
        <v>38.531000000000006</v>
      </c>
      <c r="AG24" s="17"/>
      <c r="AH24" s="17">
        <f>+AF24-R24-V24</f>
        <v>27.109000000000005</v>
      </c>
      <c r="AI24" s="10">
        <f>+AH24/AF24</f>
        <v>0.70356336456359814</v>
      </c>
      <c r="AK24" s="17">
        <f>+N24+P24+R24</f>
        <v>2.0760000000000001</v>
      </c>
    </row>
    <row r="25" spans="1:37" x14ac:dyDescent="0.35">
      <c r="C25" s="11"/>
      <c r="D25" s="15"/>
      <c r="E25" s="15"/>
      <c r="F25" s="19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7" x14ac:dyDescent="0.35">
      <c r="A26" s="8" t="s">
        <v>268</v>
      </c>
      <c r="B26" s="14" t="s">
        <v>5</v>
      </c>
      <c r="C26" s="9" t="s">
        <v>269</v>
      </c>
      <c r="D26" s="15">
        <f>SUMIFS('Valuations ByCounty'!$E$2:$E$260,'Valuations ByCounty'!$A$2:$A$260,A26,'Valuations ByCounty'!$B2:$B260,B26)</f>
        <v>1254906978</v>
      </c>
      <c r="E26" s="15">
        <f>SUMIFS('Valuations ByCounty'!$F$2:$F$260,'Valuations ByCounty'!$A$2:$A$260,A26,'Valuations ByCounty'!$B2:$B260,B26)</f>
        <v>1107911</v>
      </c>
      <c r="F26" s="15">
        <f>D26-E26</f>
        <v>1253799067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7" x14ac:dyDescent="0.35">
      <c r="A27" s="8" t="s">
        <v>268</v>
      </c>
      <c r="C27" s="11" t="s">
        <v>270</v>
      </c>
      <c r="D27" s="16">
        <f>SUM(D26)</f>
        <v>1254906978</v>
      </c>
      <c r="E27" s="16">
        <f>SUM(E26)</f>
        <v>1107911</v>
      </c>
      <c r="F27" s="16">
        <f>SUM(F26)</f>
        <v>1253799067</v>
      </c>
      <c r="G27" s="2">
        <f>VLOOKUP(A27,ByDistrict!$A$3:$AA$180,8,FALSE)</f>
        <v>27</v>
      </c>
      <c r="H27" s="2">
        <f>VLOOKUP(A27,ByDistrict!$A$3:$AA$180,9,FALSE)</f>
        <v>0</v>
      </c>
      <c r="I27" s="2">
        <f>VLOOKUP(A27,ByDistrict!$A$3:$AA$180,10,FALSE)</f>
        <v>27</v>
      </c>
      <c r="J27" s="2">
        <f>VLOOKUP($A$4,ByDistrict!$A$3:$AA$180,9,FALSE)</f>
        <v>0</v>
      </c>
      <c r="K27" s="2">
        <f>VLOOKUP(A27,ByDistrict!$A$3:$AA$180,11,FALSE)</f>
        <v>0</v>
      </c>
      <c r="L27" s="2">
        <f>VLOOKUP($A$4,ByDistrict!$A$3:$AA$180,9,FALSE)</f>
        <v>0</v>
      </c>
      <c r="M27" s="2">
        <f>VLOOKUP(A27,ByDistrict!$A$3:$AA$180,12,FALSE)</f>
        <v>0</v>
      </c>
      <c r="N27" s="2">
        <f>VLOOKUP(A27,ByDistrict!$A$3:$AA$180,13,FALSE)</f>
        <v>0.41399999999999998</v>
      </c>
      <c r="O27" s="2">
        <f>VLOOKUP($A$4,ByDistrict!$A$3:$AA$180,9,FALSE)</f>
        <v>0</v>
      </c>
      <c r="P27" s="2">
        <f>VLOOKUP(A27,ByDistrict!$A$3:$AA$180,14,FALSE)</f>
        <v>0</v>
      </c>
      <c r="Q27" s="2">
        <f>VLOOKUP($A$4,ByDistrict!$A$3:$AA$180,9,FALSE)</f>
        <v>0</v>
      </c>
      <c r="R27" s="2">
        <f>VLOOKUP(A27,ByDistrict!$A$3:$AA$180,15,FALSE)</f>
        <v>22.44</v>
      </c>
      <c r="S27" s="2">
        <f>VLOOKUP($A$4,ByDistrict!$A$3:$AA$180,9,FALSE)</f>
        <v>0</v>
      </c>
      <c r="T27" s="2">
        <f>VLOOKUP(A27,ByDistrict!$A$3:$AA$180,16,FALSE)</f>
        <v>0.79700000000000004</v>
      </c>
      <c r="U27" s="2">
        <f>VLOOKUP($A$4,ByDistrict!$A$3:$AA$180,9,FALSE)</f>
        <v>0</v>
      </c>
      <c r="V27" s="2">
        <f>VLOOKUP(A27,ByDistrict!$A$3:$AA$180,18,FALSE)</f>
        <v>7.0190000000000001</v>
      </c>
      <c r="W27" s="2">
        <f>VLOOKUP($A$4,ByDistrict!$A$3:$AA$180,9,FALSE)</f>
        <v>0</v>
      </c>
      <c r="X27" s="2">
        <f>VLOOKUP(A27,ByDistrict!$A$3:$AA$180,19,FALSE)</f>
        <v>0</v>
      </c>
      <c r="Y27" s="2">
        <f>VLOOKUP($A$4,ByDistrict!$A$3:$AA$180,9,FALSE)</f>
        <v>0</v>
      </c>
      <c r="Z27" s="2">
        <f>VLOOKUP(A27,ByDistrict!$A$3:$AA$180,20,FALSE)</f>
        <v>0</v>
      </c>
      <c r="AA27" s="2">
        <f>VLOOKUP($A$4,ByDistrict!$A$3:$AA$180,9,FALSE)</f>
        <v>0</v>
      </c>
      <c r="AB27" s="2">
        <f>VLOOKUP(A27,ByDistrict!$A$3:$AA$180,21,FALSE)</f>
        <v>0</v>
      </c>
      <c r="AC27" s="2">
        <f>VLOOKUP($A$4,ByDistrict!$A$3:$AA$180,9,FALSE)</f>
        <v>0</v>
      </c>
      <c r="AD27" s="2">
        <f>VLOOKUP(A27,ByDistrict!$A$3:$AA$180,22,FALSE)</f>
        <v>0</v>
      </c>
      <c r="AE27" s="2">
        <f>VLOOKUP($A$4,ByDistrict!$A$3:$AA$180,9,FALSE)</f>
        <v>0</v>
      </c>
      <c r="AF27" s="2">
        <f>VLOOKUP(A27,ByDistrict!$A$3:$AA$180,23,FALSE)</f>
        <v>57.669999999999995</v>
      </c>
      <c r="AG27" s="17"/>
      <c r="AH27" s="17">
        <f>+AF27-R27-V27</f>
        <v>28.210999999999991</v>
      </c>
      <c r="AI27" s="10">
        <f>+AH27/AF27</f>
        <v>0.48917981619559553</v>
      </c>
      <c r="AK27" s="17">
        <f>+N27+P27+R27</f>
        <v>22.854000000000003</v>
      </c>
    </row>
    <row r="28" spans="1:37" x14ac:dyDescent="0.35">
      <c r="C28" s="11"/>
      <c r="D28" s="15"/>
      <c r="E28" s="15"/>
      <c r="F28" s="19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7" x14ac:dyDescent="0.35">
      <c r="A29" s="8" t="s">
        <v>271</v>
      </c>
      <c r="B29" s="14" t="s">
        <v>13</v>
      </c>
      <c r="C29" s="9" t="s">
        <v>272</v>
      </c>
      <c r="D29" s="15">
        <f>SUMIFS('Valuations ByCounty'!$E$2:$E$260,'Valuations ByCounty'!$A$2:$A$260,A29,'Valuations ByCounty'!$B2:$B260,B29)</f>
        <v>192010441</v>
      </c>
      <c r="E29" s="15">
        <f>SUMIFS('Valuations ByCounty'!$F$2:$F$260,'Valuations ByCounty'!$A$2:$A$260,A29,'Valuations ByCounty'!$B2:$B260,B29)</f>
        <v>0</v>
      </c>
      <c r="F29" s="15">
        <f>D29-E29</f>
        <v>192010441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7" x14ac:dyDescent="0.35">
      <c r="A30" s="8" t="s">
        <v>271</v>
      </c>
      <c r="B30" s="14" t="s">
        <v>46</v>
      </c>
      <c r="C30" s="9" t="s">
        <v>272</v>
      </c>
      <c r="D30" s="15">
        <f>SUMIFS('Valuations ByCounty'!$E$2:$E$260,'Valuations ByCounty'!$A$2:$A$260,A30,'Valuations ByCounty'!$B2:$B260,B30)</f>
        <v>3545304</v>
      </c>
      <c r="E30" s="15">
        <f>SUMIFS('Valuations ByCounty'!$F$2:$F$260,'Valuations ByCounty'!$A$2:$A$260,A30,'Valuations ByCounty'!$B2:$B260,B30)</f>
        <v>0</v>
      </c>
      <c r="F30" s="15">
        <f>D30-E30</f>
        <v>3545304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7" x14ac:dyDescent="0.35">
      <c r="A31" s="8" t="s">
        <v>271</v>
      </c>
      <c r="C31" s="11" t="s">
        <v>273</v>
      </c>
      <c r="D31" s="16">
        <f>SUM(D29:D30)</f>
        <v>195555745</v>
      </c>
      <c r="E31" s="16">
        <f>SUM(E29:E30)</f>
        <v>0</v>
      </c>
      <c r="F31" s="16">
        <f>SUM(F29:F30)</f>
        <v>195555745</v>
      </c>
      <c r="G31" s="2">
        <f>VLOOKUP(A31,ByDistrict!$A$3:$AA$180,8,FALSE)</f>
        <v>27</v>
      </c>
      <c r="H31" s="2">
        <f>VLOOKUP(A31,ByDistrict!$A$3:$AA$180,9,FALSE)</f>
        <v>0</v>
      </c>
      <c r="I31" s="2">
        <f>VLOOKUP(A31,ByDistrict!$A$3:$AA$180,10,FALSE)</f>
        <v>27</v>
      </c>
      <c r="J31" s="2">
        <f>VLOOKUP($A$4,ByDistrict!$A$3:$AA$180,9,FALSE)</f>
        <v>0</v>
      </c>
      <c r="K31" s="2">
        <f>VLOOKUP(A31,ByDistrict!$A$3:$AA$180,11,FALSE)</f>
        <v>0</v>
      </c>
      <c r="L31" s="2">
        <f>VLOOKUP($A$4,ByDistrict!$A$3:$AA$180,9,FALSE)</f>
        <v>0</v>
      </c>
      <c r="M31" s="2">
        <f>VLOOKUP(A31,ByDistrict!$A$3:$AA$180,12,FALSE)</f>
        <v>0</v>
      </c>
      <c r="N31" s="2">
        <f>VLOOKUP(A31,ByDistrict!$A$3:$AA$180,13,FALSE)</f>
        <v>0</v>
      </c>
      <c r="O31" s="2">
        <f>VLOOKUP($A$4,ByDistrict!$A$3:$AA$180,9,FALSE)</f>
        <v>0</v>
      </c>
      <c r="P31" s="2">
        <f>VLOOKUP(A31,ByDistrict!$A$3:$AA$180,14,FALSE)</f>
        <v>0</v>
      </c>
      <c r="Q31" s="2">
        <f>VLOOKUP($A$4,ByDistrict!$A$3:$AA$180,9,FALSE)</f>
        <v>0</v>
      </c>
      <c r="R31" s="2">
        <f>VLOOKUP(A31,ByDistrict!$A$3:$AA$180,15,FALSE)</f>
        <v>0</v>
      </c>
      <c r="S31" s="2">
        <f>VLOOKUP($A$4,ByDistrict!$A$3:$AA$180,9,FALSE)</f>
        <v>0</v>
      </c>
      <c r="T31" s="2">
        <f>VLOOKUP(A31,ByDistrict!$A$3:$AA$180,16,FALSE)</f>
        <v>6.7000000000000004E-2</v>
      </c>
      <c r="U31" s="2">
        <f>VLOOKUP($A$4,ByDistrict!$A$3:$AA$180,9,FALSE)</f>
        <v>0</v>
      </c>
      <c r="V31" s="2">
        <f>VLOOKUP(A31,ByDistrict!$A$3:$AA$180,18,FALSE)</f>
        <v>5.0640000000000001</v>
      </c>
      <c r="W31" s="2">
        <f>VLOOKUP($A$4,ByDistrict!$A$3:$AA$180,9,FALSE)</f>
        <v>0</v>
      </c>
      <c r="X31" s="2">
        <f>VLOOKUP(A31,ByDistrict!$A$3:$AA$180,19,FALSE)</f>
        <v>0</v>
      </c>
      <c r="Y31" s="2">
        <f>VLOOKUP($A$4,ByDistrict!$A$3:$AA$180,9,FALSE)</f>
        <v>0</v>
      </c>
      <c r="Z31" s="2">
        <f>VLOOKUP(A31,ByDistrict!$A$3:$AA$180,20,FALSE)</f>
        <v>0</v>
      </c>
      <c r="AA31" s="2">
        <f>VLOOKUP($A$4,ByDistrict!$A$3:$AA$180,9,FALSE)</f>
        <v>0</v>
      </c>
      <c r="AB31" s="2">
        <f>VLOOKUP(A31,ByDistrict!$A$3:$AA$180,21,FALSE)</f>
        <v>0</v>
      </c>
      <c r="AC31" s="2">
        <f>VLOOKUP($A$4,ByDistrict!$A$3:$AA$180,9,FALSE)</f>
        <v>0</v>
      </c>
      <c r="AD31" s="2">
        <f>VLOOKUP(A31,ByDistrict!$A$3:$AA$180,22,FALSE)</f>
        <v>0</v>
      </c>
      <c r="AE31" s="2">
        <f>VLOOKUP($A$4,ByDistrict!$A$3:$AA$180,9,FALSE)</f>
        <v>0</v>
      </c>
      <c r="AF31" s="2">
        <f>VLOOKUP(A31,ByDistrict!$A$3:$AA$180,23,FALSE)</f>
        <v>32.131</v>
      </c>
      <c r="AG31" s="17"/>
      <c r="AH31" s="17">
        <f>+AF31-R31-V31</f>
        <v>27.067</v>
      </c>
      <c r="AI31" s="10">
        <f>+AH31/AF31</f>
        <v>0.84239519467181223</v>
      </c>
      <c r="AK31" s="17">
        <f>+N31+P31+R31</f>
        <v>0</v>
      </c>
    </row>
    <row r="32" spans="1:37" x14ac:dyDescent="0.35">
      <c r="C32" s="11"/>
      <c r="D32" s="22"/>
      <c r="E32" s="18"/>
      <c r="F32" s="1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7" x14ac:dyDescent="0.35">
      <c r="A33" s="8" t="s">
        <v>274</v>
      </c>
      <c r="B33" s="14" t="s">
        <v>13</v>
      </c>
      <c r="C33" s="9" t="s">
        <v>275</v>
      </c>
      <c r="D33" s="15">
        <f>SUMIFS('Valuations ByCounty'!$E$2:$E$260,'Valuations ByCounty'!$A$2:$A$260,A33,'Valuations ByCounty'!$B2:$B260,B33)</f>
        <v>44924995</v>
      </c>
      <c r="E33" s="15">
        <f>SUMIFS('Valuations ByCounty'!$F$2:$F$260,'Valuations ByCounty'!$A$2:$A$260,A33,'Valuations ByCounty'!$B2:$B260,B33)</f>
        <v>0</v>
      </c>
      <c r="F33" s="15">
        <f>D33-E33</f>
        <v>44924995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7" x14ac:dyDescent="0.35">
      <c r="A34" s="8" t="s">
        <v>274</v>
      </c>
      <c r="B34" s="14" t="s">
        <v>205</v>
      </c>
      <c r="C34" s="9" t="s">
        <v>275</v>
      </c>
      <c r="D34" s="15">
        <f>SUMIFS('Valuations ByCounty'!$E$2:$E$260,'Valuations ByCounty'!$A$2:$A$260,A34,'Valuations ByCounty'!$B2:$B260,B34)</f>
        <v>6812557</v>
      </c>
      <c r="E34" s="15">
        <f>SUMIFS('Valuations ByCounty'!$F$2:$F$260,'Valuations ByCounty'!$A$2:$A$260,A34,'Valuations ByCounty'!$B2:$B260,B34)</f>
        <v>0</v>
      </c>
      <c r="F34" s="15">
        <f>D34-E34</f>
        <v>6812557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7" x14ac:dyDescent="0.35">
      <c r="A35" s="8" t="s">
        <v>274</v>
      </c>
      <c r="C35" s="11" t="s">
        <v>276</v>
      </c>
      <c r="D35" s="23">
        <f>SUM(D33:D34)</f>
        <v>51737552</v>
      </c>
      <c r="E35" s="23">
        <f>SUM(E33:E34)</f>
        <v>0</v>
      </c>
      <c r="F35" s="16">
        <f>SUM(F33:F34)</f>
        <v>51737552</v>
      </c>
      <c r="G35" s="2">
        <f>VLOOKUP(A35,ByDistrict!$A$3:$AA$180,8,FALSE)</f>
        <v>27</v>
      </c>
      <c r="H35" s="2">
        <f>VLOOKUP(A35,ByDistrict!$A$3:$AA$180,9,FALSE)</f>
        <v>0</v>
      </c>
      <c r="I35" s="2">
        <f>VLOOKUP(A35,ByDistrict!$A$3:$AA$180,10,FALSE)</f>
        <v>27</v>
      </c>
      <c r="J35" s="2">
        <f>VLOOKUP($A$4,ByDistrict!$A$3:$AA$180,9,FALSE)</f>
        <v>0</v>
      </c>
      <c r="K35" s="2">
        <f>VLOOKUP(A35,ByDistrict!$A$3:$AA$180,11,FALSE)</f>
        <v>0</v>
      </c>
      <c r="L35" s="2">
        <f>VLOOKUP($A$4,ByDistrict!$A$3:$AA$180,9,FALSE)</f>
        <v>0</v>
      </c>
      <c r="M35" s="2">
        <f>VLOOKUP(A35,ByDistrict!$A$3:$AA$180,12,FALSE)</f>
        <v>0</v>
      </c>
      <c r="N35" s="2">
        <f>VLOOKUP(A35,ByDistrict!$A$3:$AA$180,13,FALSE)</f>
        <v>0</v>
      </c>
      <c r="O35" s="2">
        <f>VLOOKUP($A$4,ByDistrict!$A$3:$AA$180,9,FALSE)</f>
        <v>0</v>
      </c>
      <c r="P35" s="2">
        <f>VLOOKUP(A35,ByDistrict!$A$3:$AA$180,14,FALSE)</f>
        <v>0</v>
      </c>
      <c r="Q35" s="2">
        <f>VLOOKUP($A$4,ByDistrict!$A$3:$AA$180,9,FALSE)</f>
        <v>0</v>
      </c>
      <c r="R35" s="2">
        <f>VLOOKUP(A35,ByDistrict!$A$3:$AA$180,15,FALSE)</f>
        <v>0</v>
      </c>
      <c r="S35" s="2">
        <f>VLOOKUP($A$4,ByDistrict!$A$3:$AA$180,9,FALSE)</f>
        <v>0</v>
      </c>
      <c r="T35" s="2">
        <f>VLOOKUP(A35,ByDistrict!$A$3:$AA$180,16,FALSE)</f>
        <v>0.13</v>
      </c>
      <c r="U35" s="2">
        <f>VLOOKUP($A$4,ByDistrict!$A$3:$AA$180,9,FALSE)</f>
        <v>0</v>
      </c>
      <c r="V35" s="2">
        <f>VLOOKUP(A35,ByDistrict!$A$3:$AA$180,18,FALSE)</f>
        <v>6.13</v>
      </c>
      <c r="W35" s="2">
        <f>VLOOKUP($A$4,ByDistrict!$A$3:$AA$180,9,FALSE)</f>
        <v>0</v>
      </c>
      <c r="X35" s="2">
        <f>VLOOKUP(A35,ByDistrict!$A$3:$AA$180,19,FALSE)</f>
        <v>0</v>
      </c>
      <c r="Y35" s="2">
        <f>VLOOKUP($A$4,ByDistrict!$A$3:$AA$180,9,FALSE)</f>
        <v>0</v>
      </c>
      <c r="Z35" s="2">
        <f>VLOOKUP(A35,ByDistrict!$A$3:$AA$180,20,FALSE)</f>
        <v>0</v>
      </c>
      <c r="AA35" s="2">
        <f>VLOOKUP($A$4,ByDistrict!$A$3:$AA$180,9,FALSE)</f>
        <v>0</v>
      </c>
      <c r="AB35" s="2">
        <f>VLOOKUP(A35,ByDistrict!$A$3:$AA$180,21,FALSE)</f>
        <v>0</v>
      </c>
      <c r="AC35" s="2">
        <f>VLOOKUP($A$4,ByDistrict!$A$3:$AA$180,9,FALSE)</f>
        <v>0</v>
      </c>
      <c r="AD35" s="2">
        <f>VLOOKUP(A35,ByDistrict!$A$3:$AA$180,22,FALSE)</f>
        <v>0</v>
      </c>
      <c r="AE35" s="2">
        <f>VLOOKUP($A$4,ByDistrict!$A$3:$AA$180,9,FALSE)</f>
        <v>0</v>
      </c>
      <c r="AF35" s="2">
        <f>VLOOKUP(A35,ByDistrict!$A$3:$AA$180,23,FALSE)</f>
        <v>33.26</v>
      </c>
      <c r="AG35" s="17"/>
      <c r="AH35" s="17">
        <f>+AF35-R35-V35</f>
        <v>27.13</v>
      </c>
      <c r="AI35" s="10">
        <f>+AH35/AF35</f>
        <v>0.81569452796151531</v>
      </c>
      <c r="AK35" s="17">
        <f>+N35+P35+R35</f>
        <v>0</v>
      </c>
    </row>
    <row r="36" spans="1:37" x14ac:dyDescent="0.35">
      <c r="C36" s="11"/>
      <c r="D36" s="22"/>
      <c r="E36" s="18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7" x14ac:dyDescent="0.35">
      <c r="A37" s="8" t="s">
        <v>277</v>
      </c>
      <c r="B37" s="14" t="s">
        <v>16</v>
      </c>
      <c r="C37" s="9" t="s">
        <v>278</v>
      </c>
      <c r="D37" s="15">
        <f>SUMIFS('Valuations ByCounty'!$E$2:$E$260,'Valuations ByCounty'!$A$2:$A$260,A37,'Valuations ByCounty'!$B2:$B260,B37)</f>
        <v>989506267</v>
      </c>
      <c r="E37" s="15">
        <f>SUMIFS('Valuations ByCounty'!$F$2:$F$260,'Valuations ByCounty'!$A$2:$A$260,A37,'Valuations ByCounty'!$B2:$B260,B37)</f>
        <v>68648495</v>
      </c>
      <c r="F37" s="15">
        <f>D37-E37</f>
        <v>920857772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7" x14ac:dyDescent="0.35">
      <c r="A38" s="8" t="s">
        <v>277</v>
      </c>
      <c r="C38" s="11" t="s">
        <v>279</v>
      </c>
      <c r="D38" s="16">
        <f>SUM(D37)</f>
        <v>989506267</v>
      </c>
      <c r="E38" s="16">
        <f>SUM(E37)</f>
        <v>68648495</v>
      </c>
      <c r="F38" s="16">
        <f>SUM(F37)</f>
        <v>920857772</v>
      </c>
      <c r="G38" s="2">
        <f>VLOOKUP(A38,ByDistrict!$A$3:$AA$180,8,FALSE)</f>
        <v>27</v>
      </c>
      <c r="H38" s="2">
        <f>VLOOKUP(A38,ByDistrict!$A$3:$AA$180,9,FALSE)</f>
        <v>0.105</v>
      </c>
      <c r="I38" s="2">
        <f>VLOOKUP(A38,ByDistrict!$A$3:$AA$180,10,FALSE)</f>
        <v>26.895</v>
      </c>
      <c r="J38" s="2">
        <f>VLOOKUP($A$4,ByDistrict!$A$3:$AA$180,9,FALSE)</f>
        <v>0</v>
      </c>
      <c r="K38" s="2">
        <f>VLOOKUP(A38,ByDistrict!$A$3:$AA$180,11,FALSE)</f>
        <v>0</v>
      </c>
      <c r="L38" s="2">
        <f>VLOOKUP($A$4,ByDistrict!$A$3:$AA$180,9,FALSE)</f>
        <v>0</v>
      </c>
      <c r="M38" s="2">
        <f>VLOOKUP(A38,ByDistrict!$A$3:$AA$180,12,FALSE)</f>
        <v>0</v>
      </c>
      <c r="N38" s="2">
        <f>VLOOKUP(A38,ByDistrict!$A$3:$AA$180,13,FALSE)</f>
        <v>0</v>
      </c>
      <c r="O38" s="2">
        <f>VLOOKUP($A$4,ByDistrict!$A$3:$AA$180,9,FALSE)</f>
        <v>0</v>
      </c>
      <c r="P38" s="2">
        <f>VLOOKUP(A38,ByDistrict!$A$3:$AA$180,14,FALSE)</f>
        <v>0</v>
      </c>
      <c r="Q38" s="2">
        <f>VLOOKUP($A$4,ByDistrict!$A$3:$AA$180,9,FALSE)</f>
        <v>0</v>
      </c>
      <c r="R38" s="2">
        <f>VLOOKUP(A38,ByDistrict!$A$3:$AA$180,15,FALSE)</f>
        <v>6.6849999999999996</v>
      </c>
      <c r="S38" s="2">
        <f>VLOOKUP($A$4,ByDistrict!$A$3:$AA$180,9,FALSE)</f>
        <v>0</v>
      </c>
      <c r="T38" s="2">
        <f>VLOOKUP(A38,ByDistrict!$A$3:$AA$180,16,FALSE)</f>
        <v>0.68700000000000006</v>
      </c>
      <c r="U38" s="2">
        <f>VLOOKUP($A$4,ByDistrict!$A$3:$AA$180,9,FALSE)</f>
        <v>0</v>
      </c>
      <c r="V38" s="2">
        <f>VLOOKUP(A38,ByDistrict!$A$3:$AA$180,18,FALSE)</f>
        <v>9.9849999999999994</v>
      </c>
      <c r="W38" s="2">
        <f>VLOOKUP($A$4,ByDistrict!$A$3:$AA$180,9,FALSE)</f>
        <v>0</v>
      </c>
      <c r="X38" s="2">
        <f>VLOOKUP(A38,ByDistrict!$A$3:$AA$180,19,FALSE)</f>
        <v>0</v>
      </c>
      <c r="Y38" s="2">
        <f>VLOOKUP($A$4,ByDistrict!$A$3:$AA$180,9,FALSE)</f>
        <v>0</v>
      </c>
      <c r="Z38" s="2">
        <f>VLOOKUP(A38,ByDistrict!$A$3:$AA$180,20,FALSE)</f>
        <v>0</v>
      </c>
      <c r="AA38" s="2">
        <f>VLOOKUP($A$4,ByDistrict!$A$3:$AA$180,9,FALSE)</f>
        <v>0</v>
      </c>
      <c r="AB38" s="2">
        <f>VLOOKUP(A38,ByDistrict!$A$3:$AA$180,21,FALSE)</f>
        <v>6.819</v>
      </c>
      <c r="AC38" s="2">
        <f>VLOOKUP($A$4,ByDistrict!$A$3:$AA$180,9,FALSE)</f>
        <v>0</v>
      </c>
      <c r="AD38" s="2">
        <f>VLOOKUP(A38,ByDistrict!$A$3:$AA$180,22,FALSE)</f>
        <v>0</v>
      </c>
      <c r="AE38" s="2">
        <f>VLOOKUP($A$4,ByDistrict!$A$3:$AA$180,9,FALSE)</f>
        <v>0</v>
      </c>
      <c r="AF38" s="2">
        <f>VLOOKUP(A38,ByDistrict!$A$3:$AA$180,23,FALSE)</f>
        <v>51.070999999999998</v>
      </c>
      <c r="AG38" s="17"/>
      <c r="AH38" s="17">
        <f>+AF38-R38-V38</f>
        <v>34.400999999999996</v>
      </c>
      <c r="AI38" s="10">
        <f>+AH38/AF38</f>
        <v>0.67359166650349511</v>
      </c>
      <c r="AK38" s="17">
        <f>+N38+P38+R38</f>
        <v>6.6849999999999996</v>
      </c>
    </row>
    <row r="39" spans="1:37" x14ac:dyDescent="0.35">
      <c r="C39" s="11"/>
      <c r="D39" s="22"/>
      <c r="E39" s="18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7" x14ac:dyDescent="0.35">
      <c r="A40" s="8" t="s">
        <v>280</v>
      </c>
      <c r="B40" s="14" t="s">
        <v>16</v>
      </c>
      <c r="C40" s="9" t="s">
        <v>281</v>
      </c>
      <c r="D40" s="15">
        <f>SUMIFS('Valuations ByCounty'!$E$2:$E$260,'Valuations ByCounty'!$A$2:$A$260,A40,'Valuations ByCounty'!$B2:$B260,B40)</f>
        <v>414343338</v>
      </c>
      <c r="E40" s="15">
        <f>SUMIFS('Valuations ByCounty'!$F$2:$F$260,'Valuations ByCounty'!$A$2:$A$260,A40,'Valuations ByCounty'!$B2:$B260,B40)</f>
        <v>39148802</v>
      </c>
      <c r="F40" s="15">
        <f>D40-E40</f>
        <v>375194536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7" x14ac:dyDescent="0.35">
      <c r="A41" s="8" t="s">
        <v>280</v>
      </c>
      <c r="C41" s="11" t="s">
        <v>282</v>
      </c>
      <c r="D41" s="16">
        <f>SUM(D40)</f>
        <v>414343338</v>
      </c>
      <c r="E41" s="16">
        <f>SUM(E40)</f>
        <v>39148802</v>
      </c>
      <c r="F41" s="16">
        <f>SUM(F40)</f>
        <v>375194536</v>
      </c>
      <c r="G41" s="2">
        <f>VLOOKUP(A41,ByDistrict!$A$3:$AA$180,8,FALSE)</f>
        <v>27</v>
      </c>
      <c r="H41" s="2">
        <f>VLOOKUP(A41,ByDistrict!$A$3:$AA$180,9,FALSE)</f>
        <v>1.0529999999999999</v>
      </c>
      <c r="I41" s="2">
        <f>VLOOKUP(A41,ByDistrict!$A$3:$AA$180,10,FALSE)</f>
        <v>25.946999999999999</v>
      </c>
      <c r="J41" s="2">
        <f>VLOOKUP($A$4,ByDistrict!$A$3:$AA$180,9,FALSE)</f>
        <v>0</v>
      </c>
      <c r="K41" s="2">
        <f>VLOOKUP(A41,ByDistrict!$A$3:$AA$180,11,FALSE)</f>
        <v>0</v>
      </c>
      <c r="L41" s="2">
        <f>VLOOKUP($A$4,ByDistrict!$A$3:$AA$180,9,FALSE)</f>
        <v>0</v>
      </c>
      <c r="M41" s="2">
        <f>VLOOKUP(A41,ByDistrict!$A$3:$AA$180,12,FALSE)</f>
        <v>0</v>
      </c>
      <c r="N41" s="2">
        <f>VLOOKUP(A41,ByDistrict!$A$3:$AA$180,13,FALSE)</f>
        <v>0</v>
      </c>
      <c r="O41" s="2">
        <f>VLOOKUP($A$4,ByDistrict!$A$3:$AA$180,9,FALSE)</f>
        <v>0</v>
      </c>
      <c r="P41" s="2">
        <f>VLOOKUP(A41,ByDistrict!$A$3:$AA$180,14,FALSE)</f>
        <v>0</v>
      </c>
      <c r="Q41" s="2">
        <f>VLOOKUP($A$4,ByDistrict!$A$3:$AA$180,9,FALSE)</f>
        <v>0</v>
      </c>
      <c r="R41" s="2">
        <f>VLOOKUP(A41,ByDistrict!$A$3:$AA$180,15,FALSE)</f>
        <v>10.186999999999999</v>
      </c>
      <c r="S41" s="2">
        <f>VLOOKUP($A$4,ByDistrict!$A$3:$AA$180,9,FALSE)</f>
        <v>0</v>
      </c>
      <c r="T41" s="2">
        <f>VLOOKUP(A41,ByDistrict!$A$3:$AA$180,16,FALSE)</f>
        <v>1.427</v>
      </c>
      <c r="U41" s="2">
        <f>VLOOKUP($A$4,ByDistrict!$A$3:$AA$180,9,FALSE)</f>
        <v>0</v>
      </c>
      <c r="V41" s="2">
        <f>VLOOKUP(A41,ByDistrict!$A$3:$AA$180,18,FALSE)</f>
        <v>4.3860000000000001</v>
      </c>
      <c r="W41" s="2">
        <f>VLOOKUP($A$4,ByDistrict!$A$3:$AA$180,9,FALSE)</f>
        <v>0</v>
      </c>
      <c r="X41" s="2">
        <f>VLOOKUP(A41,ByDistrict!$A$3:$AA$180,19,FALSE)</f>
        <v>0</v>
      </c>
      <c r="Y41" s="2">
        <f>VLOOKUP($A$4,ByDistrict!$A$3:$AA$180,9,FALSE)</f>
        <v>0</v>
      </c>
      <c r="Z41" s="2">
        <f>VLOOKUP(A41,ByDistrict!$A$3:$AA$180,20,FALSE)</f>
        <v>0</v>
      </c>
      <c r="AA41" s="2">
        <f>VLOOKUP($A$4,ByDistrict!$A$3:$AA$180,9,FALSE)</f>
        <v>0</v>
      </c>
      <c r="AB41" s="2">
        <f>VLOOKUP(A41,ByDistrict!$A$3:$AA$180,21,FALSE)</f>
        <v>0</v>
      </c>
      <c r="AC41" s="2">
        <f>VLOOKUP($A$4,ByDistrict!$A$3:$AA$180,9,FALSE)</f>
        <v>0</v>
      </c>
      <c r="AD41" s="2">
        <f>VLOOKUP(A41,ByDistrict!$A$3:$AA$180,22,FALSE)</f>
        <v>0</v>
      </c>
      <c r="AE41" s="2">
        <f>VLOOKUP($A$4,ByDistrict!$A$3:$AA$180,9,FALSE)</f>
        <v>0</v>
      </c>
      <c r="AF41" s="2">
        <f>VLOOKUP(A41,ByDistrict!$A$3:$AA$180,23,FALSE)</f>
        <v>41.947000000000003</v>
      </c>
      <c r="AG41" s="17"/>
      <c r="AH41" s="17">
        <f>+AF41-R41-V41</f>
        <v>27.374000000000006</v>
      </c>
      <c r="AI41" s="10">
        <f>+AH41/AF41</f>
        <v>0.65258540539251919</v>
      </c>
      <c r="AK41" s="17">
        <f>+N41+P41+R41</f>
        <v>10.186999999999999</v>
      </c>
    </row>
    <row r="42" spans="1:37" x14ac:dyDescent="0.35">
      <c r="C42" s="11"/>
      <c r="D42" s="15"/>
      <c r="E42" s="15"/>
      <c r="F42" s="1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7" x14ac:dyDescent="0.35">
      <c r="A43" s="24" t="s">
        <v>283</v>
      </c>
      <c r="B43" s="14" t="s">
        <v>16</v>
      </c>
      <c r="C43" s="9" t="s">
        <v>284</v>
      </c>
      <c r="D43" s="15">
        <f>SUMIFS('Valuations ByCounty'!$E$2:$E$260,'Valuations ByCounty'!$A$2:$A$260,A43,'Valuations ByCounty'!$B2:$B260,B43)</f>
        <v>9525023544</v>
      </c>
      <c r="E43" s="15">
        <f>SUMIFS('Valuations ByCounty'!$F$2:$F$260,'Valuations ByCounty'!$A$2:$A$260,A43,'Valuations ByCounty'!$B2:$B260,B43)</f>
        <v>65109142</v>
      </c>
      <c r="F43" s="15">
        <f>D43-E43</f>
        <v>9459914402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7" x14ac:dyDescent="0.35">
      <c r="A44" s="24" t="s">
        <v>283</v>
      </c>
      <c r="C44" s="11" t="s">
        <v>285</v>
      </c>
      <c r="D44" s="16">
        <f>SUM(D43)</f>
        <v>9525023544</v>
      </c>
      <c r="E44" s="16">
        <f>SUM(E43)</f>
        <v>65109142</v>
      </c>
      <c r="F44" s="16">
        <f>SUM(F43)</f>
        <v>9459914402</v>
      </c>
      <c r="G44" s="2">
        <f>VLOOKUP(A44,ByDistrict!$A$3:$AA$180,8,FALSE)</f>
        <v>18.756</v>
      </c>
      <c r="H44" s="2">
        <f>VLOOKUP(A44,ByDistrict!$A$3:$AA$180,9,FALSE)</f>
        <v>0</v>
      </c>
      <c r="I44" s="2">
        <f>VLOOKUP(A44,ByDistrict!$A$3:$AA$180,10,FALSE)</f>
        <v>18.756</v>
      </c>
      <c r="J44" s="2">
        <f>VLOOKUP($A$4,ByDistrict!$A$3:$AA$180,9,FALSE)</f>
        <v>0</v>
      </c>
      <c r="K44" s="2">
        <f>VLOOKUP(A44,ByDistrict!$A$3:$AA$180,11,FALSE)</f>
        <v>0</v>
      </c>
      <c r="L44" s="2">
        <f>VLOOKUP($A$4,ByDistrict!$A$3:$AA$180,9,FALSE)</f>
        <v>0</v>
      </c>
      <c r="M44" s="2">
        <f>VLOOKUP(A44,ByDistrict!$A$3:$AA$180,12,FALSE)</f>
        <v>0</v>
      </c>
      <c r="N44" s="2">
        <f>VLOOKUP(A44,ByDistrict!$A$3:$AA$180,13,FALSE)</f>
        <v>0.68200000000000005</v>
      </c>
      <c r="O44" s="2">
        <f>VLOOKUP($A$4,ByDistrict!$A$3:$AA$180,9,FALSE)</f>
        <v>0</v>
      </c>
      <c r="P44" s="2">
        <f>VLOOKUP(A44,ByDistrict!$A$3:$AA$180,14,FALSE)</f>
        <v>4.1000000000000002E-2</v>
      </c>
      <c r="Q44" s="2">
        <f>VLOOKUP($A$4,ByDistrict!$A$3:$AA$180,9,FALSE)</f>
        <v>0</v>
      </c>
      <c r="R44" s="2">
        <f>VLOOKUP(A44,ByDistrict!$A$3:$AA$180,15,FALSE)</f>
        <v>17.266999999999999</v>
      </c>
      <c r="S44" s="2">
        <f>VLOOKUP($A$4,ByDistrict!$A$3:$AA$180,9,FALSE)</f>
        <v>0</v>
      </c>
      <c r="T44" s="2">
        <f>VLOOKUP(A44,ByDistrict!$A$3:$AA$180,16,FALSE)</f>
        <v>0.34200000000000003</v>
      </c>
      <c r="U44" s="2">
        <f>VLOOKUP($A$4,ByDistrict!$A$3:$AA$180,9,FALSE)</f>
        <v>0</v>
      </c>
      <c r="V44" s="2">
        <f>VLOOKUP(A44,ByDistrict!$A$3:$AA$180,18,FALSE)</f>
        <v>12.141</v>
      </c>
      <c r="W44" s="2">
        <f>VLOOKUP($A$4,ByDistrict!$A$3:$AA$180,9,FALSE)</f>
        <v>0</v>
      </c>
      <c r="X44" s="2">
        <f>VLOOKUP(A44,ByDistrict!$A$3:$AA$180,19,FALSE)</f>
        <v>0</v>
      </c>
      <c r="Y44" s="2">
        <f>VLOOKUP($A$4,ByDistrict!$A$3:$AA$180,9,FALSE)</f>
        <v>0</v>
      </c>
      <c r="Z44" s="2">
        <f>VLOOKUP(A44,ByDistrict!$A$3:$AA$180,20,FALSE)</f>
        <v>0</v>
      </c>
      <c r="AA44" s="2">
        <f>VLOOKUP($A$4,ByDistrict!$A$3:$AA$180,9,FALSE)</f>
        <v>0</v>
      </c>
      <c r="AB44" s="2">
        <f>VLOOKUP(A44,ByDistrict!$A$3:$AA$180,21,FALSE)</f>
        <v>4.8789999999999996</v>
      </c>
      <c r="AC44" s="2">
        <f>VLOOKUP($A$4,ByDistrict!$A$3:$AA$180,9,FALSE)</f>
        <v>0</v>
      </c>
      <c r="AD44" s="2">
        <f>VLOOKUP(A44,ByDistrict!$A$3:$AA$180,22,FALSE)</f>
        <v>0</v>
      </c>
      <c r="AE44" s="2">
        <f>VLOOKUP($A$4,ByDistrict!$A$3:$AA$180,9,FALSE)</f>
        <v>0</v>
      </c>
      <c r="AF44" s="2">
        <f>VLOOKUP(A44,ByDistrict!$A$3:$AA$180,23,FALSE)</f>
        <v>54.10799999999999</v>
      </c>
      <c r="AG44" s="17"/>
      <c r="AH44" s="17">
        <f>+AF44-R44-V44</f>
        <v>24.699999999999996</v>
      </c>
      <c r="AI44" s="10">
        <f>+AH44/AF44</f>
        <v>0.4564944185702669</v>
      </c>
      <c r="AK44" s="17">
        <f>+N44+P44+R44</f>
        <v>17.989999999999998</v>
      </c>
    </row>
    <row r="45" spans="1:37" x14ac:dyDescent="0.35">
      <c r="C45" s="11"/>
      <c r="D45" s="15"/>
      <c r="E45" s="15"/>
      <c r="F45" s="19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7" x14ac:dyDescent="0.35">
      <c r="A46" s="8" t="s">
        <v>286</v>
      </c>
      <c r="B46" s="14" t="s">
        <v>16</v>
      </c>
      <c r="C46" s="9" t="s">
        <v>287</v>
      </c>
      <c r="D46" s="15">
        <f>SUMIFS('Valuations ByCounty'!$E$2:$E$260,'Valuations ByCounty'!$A$2:$A$260,A46,'Valuations ByCounty'!$B2:$B260,B46)</f>
        <v>2794719092</v>
      </c>
      <c r="E46" s="15">
        <f>SUMIFS('Valuations ByCounty'!$F$2:$F$260,'Valuations ByCounty'!$A$2:$A$260,A46,'Valuations ByCounty'!$B2:$B260,B46)</f>
        <v>29867290</v>
      </c>
      <c r="F46" s="15">
        <f>D46-E46</f>
        <v>2764851802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7" x14ac:dyDescent="0.35">
      <c r="A47" s="8" t="s">
        <v>286</v>
      </c>
      <c r="C47" s="11" t="s">
        <v>288</v>
      </c>
      <c r="D47" s="16">
        <f>SUM(D46)</f>
        <v>2794719092</v>
      </c>
      <c r="E47" s="16">
        <f>SUM(E46)</f>
        <v>29867290</v>
      </c>
      <c r="F47" s="16">
        <f>SUM(F46)</f>
        <v>2764851802</v>
      </c>
      <c r="G47" s="2">
        <f>VLOOKUP(A47,ByDistrict!$A$3:$AA$180,8,FALSE)</f>
        <v>27</v>
      </c>
      <c r="H47" s="2">
        <f>VLOOKUP(A47,ByDistrict!$A$3:$AA$180,9,FALSE)</f>
        <v>0</v>
      </c>
      <c r="I47" s="2">
        <f>VLOOKUP(A47,ByDistrict!$A$3:$AA$180,10,FALSE)</f>
        <v>27</v>
      </c>
      <c r="J47" s="2">
        <f>VLOOKUP($A$4,ByDistrict!$A$3:$AA$180,9,FALSE)</f>
        <v>0</v>
      </c>
      <c r="K47" s="2">
        <f>VLOOKUP(A47,ByDistrict!$A$3:$AA$180,11,FALSE)</f>
        <v>0</v>
      </c>
      <c r="L47" s="2">
        <f>VLOOKUP($A$4,ByDistrict!$A$3:$AA$180,9,FALSE)</f>
        <v>0</v>
      </c>
      <c r="M47" s="2">
        <f>VLOOKUP(A47,ByDistrict!$A$3:$AA$180,12,FALSE)</f>
        <v>0</v>
      </c>
      <c r="N47" s="2">
        <f>VLOOKUP(A47,ByDistrict!$A$3:$AA$180,13,FALSE)</f>
        <v>0.83699999999999997</v>
      </c>
      <c r="O47" s="2">
        <f>VLOOKUP($A$4,ByDistrict!$A$3:$AA$180,9,FALSE)</f>
        <v>0</v>
      </c>
      <c r="P47" s="2">
        <f>VLOOKUP(A47,ByDistrict!$A$3:$AA$180,14,FALSE)</f>
        <v>0</v>
      </c>
      <c r="Q47" s="2">
        <f>VLOOKUP($A$4,ByDistrict!$A$3:$AA$180,9,FALSE)</f>
        <v>0</v>
      </c>
      <c r="R47" s="2">
        <f>VLOOKUP(A47,ByDistrict!$A$3:$AA$180,15,FALSE)</f>
        <v>9.5850000000000009</v>
      </c>
      <c r="S47" s="2">
        <f>VLOOKUP($A$4,ByDistrict!$A$3:$AA$180,9,FALSE)</f>
        <v>0</v>
      </c>
      <c r="T47" s="2">
        <f>VLOOKUP(A47,ByDistrict!$A$3:$AA$180,16,FALSE)</f>
        <v>0.92400000000000004</v>
      </c>
      <c r="U47" s="2">
        <f>VLOOKUP($A$4,ByDistrict!$A$3:$AA$180,9,FALSE)</f>
        <v>0</v>
      </c>
      <c r="V47" s="2">
        <f>VLOOKUP(A47,ByDistrict!$A$3:$AA$180,18,FALSE)</f>
        <v>15.847</v>
      </c>
      <c r="W47" s="2">
        <f>VLOOKUP($A$4,ByDistrict!$A$3:$AA$180,9,FALSE)</f>
        <v>0</v>
      </c>
      <c r="X47" s="2">
        <f>VLOOKUP(A47,ByDistrict!$A$3:$AA$180,19,FALSE)</f>
        <v>0</v>
      </c>
      <c r="Y47" s="2">
        <f>VLOOKUP($A$4,ByDistrict!$A$3:$AA$180,9,FALSE)</f>
        <v>0</v>
      </c>
      <c r="Z47" s="2">
        <f>VLOOKUP(A47,ByDistrict!$A$3:$AA$180,20,FALSE)</f>
        <v>0</v>
      </c>
      <c r="AA47" s="2">
        <f>VLOOKUP($A$4,ByDistrict!$A$3:$AA$180,9,FALSE)</f>
        <v>0</v>
      </c>
      <c r="AB47" s="2">
        <f>VLOOKUP(A47,ByDistrict!$A$3:$AA$180,21,FALSE)</f>
        <v>11</v>
      </c>
      <c r="AC47" s="2">
        <f>VLOOKUP($A$4,ByDistrict!$A$3:$AA$180,9,FALSE)</f>
        <v>0</v>
      </c>
      <c r="AD47" s="2">
        <f>VLOOKUP(A47,ByDistrict!$A$3:$AA$180,22,FALSE)</f>
        <v>0</v>
      </c>
      <c r="AE47" s="2">
        <f>VLOOKUP($A$4,ByDistrict!$A$3:$AA$180,9,FALSE)</f>
        <v>0</v>
      </c>
      <c r="AF47" s="2">
        <f>VLOOKUP(A47,ByDistrict!$A$3:$AA$180,23,FALSE)</f>
        <v>65.192999999999998</v>
      </c>
      <c r="AG47" s="17"/>
      <c r="AH47" s="17">
        <f>+AF47-R47-V47</f>
        <v>39.760999999999996</v>
      </c>
      <c r="AI47" s="10">
        <f>+AH47/AF47</f>
        <v>0.60989676805792026</v>
      </c>
      <c r="AK47" s="17">
        <f>+N47+P47+R47</f>
        <v>10.422000000000001</v>
      </c>
    </row>
    <row r="48" spans="1:37" x14ac:dyDescent="0.35">
      <c r="C48" s="11"/>
      <c r="D48" s="15"/>
      <c r="E48" s="15"/>
      <c r="F48" s="1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7" x14ac:dyDescent="0.35">
      <c r="A49" s="8" t="s">
        <v>289</v>
      </c>
      <c r="B49" s="14" t="s">
        <v>16</v>
      </c>
      <c r="C49" s="9" t="s">
        <v>290</v>
      </c>
      <c r="D49" s="15">
        <f>SUMIFS('Valuations ByCounty'!$E$2:$E$260,'Valuations ByCounty'!$A$2:$A$260,A49,'Valuations ByCounty'!$B2:$B260,B49)</f>
        <v>50357596</v>
      </c>
      <c r="E49" s="15">
        <f>SUMIFS('Valuations ByCounty'!$F$2:$F$260,'Valuations ByCounty'!$A$2:$A$260,A49,'Valuations ByCounty'!$B2:$B260,B49)</f>
        <v>0</v>
      </c>
      <c r="F49" s="15">
        <f>D49-E49</f>
        <v>50357596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7" x14ac:dyDescent="0.35">
      <c r="A50" s="8" t="s">
        <v>289</v>
      </c>
      <c r="B50" s="14" t="s">
        <v>5</v>
      </c>
      <c r="C50" s="9" t="s">
        <v>290</v>
      </c>
      <c r="D50" s="15">
        <f>SUMIFS('Valuations ByCounty'!$E$2:$E$260,'Valuations ByCounty'!$A$2:$A$260,A50,'Valuations ByCounty'!$B2:$B260,B50)</f>
        <v>5245236</v>
      </c>
      <c r="E50" s="15">
        <f>SUMIFS('Valuations ByCounty'!$F$2:$F$260,'Valuations ByCounty'!$A$2:$A$260,A50,'Valuations ByCounty'!$B2:$B260,B50)</f>
        <v>0</v>
      </c>
      <c r="F50" s="15">
        <f>D50-E50</f>
        <v>5245236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7" x14ac:dyDescent="0.35">
      <c r="A51" s="8" t="s">
        <v>289</v>
      </c>
      <c r="B51" s="14"/>
      <c r="C51" s="11" t="s">
        <v>291</v>
      </c>
      <c r="D51" s="16">
        <f>SUM(D49:D50)</f>
        <v>55602832</v>
      </c>
      <c r="E51" s="16">
        <f>SUM(E49:E50)</f>
        <v>0</v>
      </c>
      <c r="F51" s="16">
        <f>SUM(F49:F50)</f>
        <v>55602832</v>
      </c>
      <c r="G51" s="2">
        <f>VLOOKUP(A51,ByDistrict!$A$3:$AA$180,8,FALSE)</f>
        <v>27</v>
      </c>
      <c r="H51" s="2">
        <f>VLOOKUP(A51,ByDistrict!$A$3:$AA$180,9,FALSE)</f>
        <v>0</v>
      </c>
      <c r="I51" s="2">
        <f>VLOOKUP(A51,ByDistrict!$A$3:$AA$180,10,FALSE)</f>
        <v>27</v>
      </c>
      <c r="J51" s="2">
        <f>VLOOKUP($A$4,ByDistrict!$A$3:$AA$180,9,FALSE)</f>
        <v>0</v>
      </c>
      <c r="K51" s="2">
        <f>VLOOKUP(A51,ByDistrict!$A$3:$AA$180,11,FALSE)</f>
        <v>0</v>
      </c>
      <c r="L51" s="2">
        <f>VLOOKUP($A$4,ByDistrict!$A$3:$AA$180,9,FALSE)</f>
        <v>0</v>
      </c>
      <c r="M51" s="2">
        <f>VLOOKUP(A51,ByDistrict!$A$3:$AA$180,12,FALSE)</f>
        <v>0</v>
      </c>
      <c r="N51" s="2">
        <f>VLOOKUP(A51,ByDistrict!$A$3:$AA$180,13,FALSE)</f>
        <v>0.11700000000000001</v>
      </c>
      <c r="O51" s="2">
        <f>VLOOKUP($A$4,ByDistrict!$A$3:$AA$180,9,FALSE)</f>
        <v>0</v>
      </c>
      <c r="P51" s="2">
        <f>VLOOKUP(A51,ByDistrict!$A$3:$AA$180,14,FALSE)</f>
        <v>0</v>
      </c>
      <c r="Q51" s="2">
        <f>VLOOKUP($A$4,ByDistrict!$A$3:$AA$180,9,FALSE)</f>
        <v>0</v>
      </c>
      <c r="R51" s="2">
        <f>VLOOKUP(A51,ByDistrict!$A$3:$AA$180,15,FALSE)</f>
        <v>0</v>
      </c>
      <c r="S51" s="2">
        <f>VLOOKUP($A$4,ByDistrict!$A$3:$AA$180,9,FALSE)</f>
        <v>0</v>
      </c>
      <c r="T51" s="2">
        <f>VLOOKUP(A51,ByDistrict!$A$3:$AA$180,16,FALSE)</f>
        <v>8.6999999999999994E-2</v>
      </c>
      <c r="U51" s="2">
        <f>VLOOKUP($A$4,ByDistrict!$A$3:$AA$180,9,FALSE)</f>
        <v>0</v>
      </c>
      <c r="V51" s="2">
        <f>VLOOKUP(A51,ByDistrict!$A$3:$AA$180,18,FALSE)</f>
        <v>9.4749999999999996</v>
      </c>
      <c r="W51" s="2">
        <f>VLOOKUP($A$4,ByDistrict!$A$3:$AA$180,9,FALSE)</f>
        <v>0</v>
      </c>
      <c r="X51" s="2">
        <f>VLOOKUP(A51,ByDistrict!$A$3:$AA$180,19,FALSE)</f>
        <v>0</v>
      </c>
      <c r="Y51" s="2">
        <f>VLOOKUP($A$4,ByDistrict!$A$3:$AA$180,9,FALSE)</f>
        <v>0</v>
      </c>
      <c r="Z51" s="2">
        <f>VLOOKUP(A51,ByDistrict!$A$3:$AA$180,20,FALSE)</f>
        <v>0</v>
      </c>
      <c r="AA51" s="2">
        <f>VLOOKUP($A$4,ByDistrict!$A$3:$AA$180,9,FALSE)</f>
        <v>0</v>
      </c>
      <c r="AB51" s="2">
        <f>VLOOKUP(A51,ByDistrict!$A$3:$AA$180,21,FALSE)</f>
        <v>0</v>
      </c>
      <c r="AC51" s="2">
        <f>VLOOKUP($A$4,ByDistrict!$A$3:$AA$180,9,FALSE)</f>
        <v>0</v>
      </c>
      <c r="AD51" s="2">
        <f>VLOOKUP(A51,ByDistrict!$A$3:$AA$180,22,FALSE)</f>
        <v>0</v>
      </c>
      <c r="AE51" s="2">
        <f>VLOOKUP($A$4,ByDistrict!$A$3:$AA$180,9,FALSE)</f>
        <v>0</v>
      </c>
      <c r="AF51" s="2">
        <f>VLOOKUP(A51,ByDistrict!$A$3:$AA$180,23,FALSE)</f>
        <v>36.679000000000002</v>
      </c>
      <c r="AG51" s="17"/>
      <c r="AH51" s="17">
        <f>+AF51-R51-V51</f>
        <v>27.204000000000001</v>
      </c>
      <c r="AI51" s="10">
        <f>+AH51/AF51</f>
        <v>0.74167779928569477</v>
      </c>
      <c r="AK51" s="17">
        <f>+N51+P51+R51</f>
        <v>0.11700000000000001</v>
      </c>
    </row>
    <row r="52" spans="1:37" x14ac:dyDescent="0.35">
      <c r="B52" s="14"/>
      <c r="C52" s="11"/>
      <c r="D52" s="22"/>
      <c r="E52" s="18"/>
      <c r="F52" s="19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7" x14ac:dyDescent="0.35">
      <c r="A53" s="8" t="s">
        <v>292</v>
      </c>
      <c r="B53" s="14" t="s">
        <v>16</v>
      </c>
      <c r="C53" s="9" t="s">
        <v>293</v>
      </c>
      <c r="D53" s="15">
        <f>SUMIFS('Valuations ByCounty'!$E$2:$E$260,'Valuations ByCounty'!$A$2:$A$260,A53,'Valuations ByCounty'!$B2:$B260,B53)</f>
        <v>3510364189</v>
      </c>
      <c r="E53" s="15">
        <f>SUMIFS('Valuations ByCounty'!$F$2:$F$260,'Valuations ByCounty'!$A$2:$A$260,A53,'Valuations ByCounty'!$B2:$B260,B53)</f>
        <v>95811784</v>
      </c>
      <c r="F53" s="15">
        <f>D53-E53</f>
        <v>3414552405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7" x14ac:dyDescent="0.35">
      <c r="A54" s="8" t="s">
        <v>292</v>
      </c>
      <c r="B54" s="14" t="s">
        <v>5</v>
      </c>
      <c r="C54" s="9" t="s">
        <v>293</v>
      </c>
      <c r="D54" s="15">
        <f>SUMIFS('Valuations ByCounty'!$E$2:$E$260,'Valuations ByCounty'!$A$2:$A$260,A54,'Valuations ByCounty'!$B2:$B260,B54)</f>
        <v>2760573812.3600001</v>
      </c>
      <c r="E54" s="15">
        <f>SUMIFS('Valuations ByCounty'!$F$2:$F$260,'Valuations ByCounty'!$A$2:$A$260,A54,'Valuations ByCounty'!$B2:$B260,B54)</f>
        <v>71615430.870000005</v>
      </c>
      <c r="F54" s="15">
        <f>D54-E54</f>
        <v>2688958381.4900002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7" x14ac:dyDescent="0.35">
      <c r="A55" s="8" t="s">
        <v>292</v>
      </c>
      <c r="B55" s="14"/>
      <c r="C55" s="11" t="s">
        <v>294</v>
      </c>
      <c r="D55" s="16">
        <f>SUM(D53:D54)</f>
        <v>6270938001.3600006</v>
      </c>
      <c r="E55" s="16">
        <f>SUM(E53:E54)</f>
        <v>167427214.87</v>
      </c>
      <c r="F55" s="16">
        <f>SUM(F53:F54)</f>
        <v>6103510786.4899998</v>
      </c>
      <c r="G55" s="2">
        <f>VLOOKUP(A55,ByDistrict!$A$3:$AA$180,8,FALSE)</f>
        <v>27</v>
      </c>
      <c r="H55" s="2">
        <f>VLOOKUP(A55,ByDistrict!$A$3:$AA$180,9,FALSE)</f>
        <v>0</v>
      </c>
      <c r="I55" s="2">
        <f>VLOOKUP(A55,ByDistrict!$A$3:$AA$180,10,FALSE)</f>
        <v>27</v>
      </c>
      <c r="J55" s="2">
        <f>VLOOKUP($A$4,ByDistrict!$A$3:$AA$180,9,FALSE)</f>
        <v>0</v>
      </c>
      <c r="K55" s="2">
        <f>VLOOKUP(A55,ByDistrict!$A$3:$AA$180,11,FALSE)</f>
        <v>0</v>
      </c>
      <c r="L55" s="2">
        <f>VLOOKUP($A$4,ByDistrict!$A$3:$AA$180,9,FALSE)</f>
        <v>0</v>
      </c>
      <c r="M55" s="2">
        <f>VLOOKUP(A55,ByDistrict!$A$3:$AA$180,12,FALSE)</f>
        <v>0</v>
      </c>
      <c r="N55" s="2">
        <f>VLOOKUP(A55,ByDistrict!$A$3:$AA$180,13,FALSE)</f>
        <v>0</v>
      </c>
      <c r="O55" s="2">
        <f>VLOOKUP($A$4,ByDistrict!$A$3:$AA$180,9,FALSE)</f>
        <v>0</v>
      </c>
      <c r="P55" s="2">
        <f>VLOOKUP(A55,ByDistrict!$A$3:$AA$180,14,FALSE)</f>
        <v>0</v>
      </c>
      <c r="Q55" s="2">
        <f>VLOOKUP($A$4,ByDistrict!$A$3:$AA$180,9,FALSE)</f>
        <v>0</v>
      </c>
      <c r="R55" s="2">
        <f>VLOOKUP(A55,ByDistrict!$A$3:$AA$180,15,FALSE)</f>
        <v>22.068000000000001</v>
      </c>
      <c r="S55" s="2">
        <f>VLOOKUP($A$4,ByDistrict!$A$3:$AA$180,9,FALSE)</f>
        <v>0</v>
      </c>
      <c r="T55" s="2">
        <f>VLOOKUP(A55,ByDistrict!$A$3:$AA$180,16,FALSE)</f>
        <v>2.2170000000000001</v>
      </c>
      <c r="U55" s="2">
        <f>VLOOKUP($A$4,ByDistrict!$A$3:$AA$180,9,FALSE)</f>
        <v>0</v>
      </c>
      <c r="V55" s="2">
        <f>VLOOKUP(A55,ByDistrict!$A$3:$AA$180,18,FALSE)</f>
        <v>15.901</v>
      </c>
      <c r="W55" s="2">
        <f>VLOOKUP($A$4,ByDistrict!$A$3:$AA$180,9,FALSE)</f>
        <v>0</v>
      </c>
      <c r="X55" s="2">
        <f>VLOOKUP(A55,ByDistrict!$A$3:$AA$180,19,FALSE)</f>
        <v>0</v>
      </c>
      <c r="Y55" s="2">
        <f>VLOOKUP($A$4,ByDistrict!$A$3:$AA$180,9,FALSE)</f>
        <v>0</v>
      </c>
      <c r="Z55" s="2">
        <f>VLOOKUP(A55,ByDistrict!$A$3:$AA$180,20,FALSE)</f>
        <v>6</v>
      </c>
      <c r="AA55" s="2">
        <f>VLOOKUP($A$4,ByDistrict!$A$3:$AA$180,9,FALSE)</f>
        <v>0</v>
      </c>
      <c r="AB55" s="2">
        <f>VLOOKUP(A55,ByDistrict!$A$3:$AA$180,21,FALSE)</f>
        <v>0</v>
      </c>
      <c r="AC55" s="2">
        <f>VLOOKUP($A$4,ByDistrict!$A$3:$AA$180,9,FALSE)</f>
        <v>0</v>
      </c>
      <c r="AD55" s="2">
        <f>VLOOKUP(A55,ByDistrict!$A$3:$AA$180,22,FALSE)</f>
        <v>0</v>
      </c>
      <c r="AE55" s="2">
        <f>VLOOKUP($A$4,ByDistrict!$A$3:$AA$180,9,FALSE)</f>
        <v>0</v>
      </c>
      <c r="AF55" s="2">
        <f>VLOOKUP(A55,ByDistrict!$A$3:$AA$180,23,FALSE)</f>
        <v>73.185999999999993</v>
      </c>
      <c r="AG55" s="17"/>
      <c r="AH55" s="17">
        <f>+AF55-R55-V55</f>
        <v>35.216999999999999</v>
      </c>
      <c r="AI55" s="10">
        <f>+AH55/AF55</f>
        <v>0.48119858989424208</v>
      </c>
      <c r="AK55" s="17">
        <f>+N55+P55+R55</f>
        <v>22.068000000000001</v>
      </c>
    </row>
    <row r="56" spans="1:37" x14ac:dyDescent="0.35">
      <c r="B56" s="14"/>
      <c r="C56" s="11"/>
      <c r="D56" s="22"/>
      <c r="E56" s="18"/>
      <c r="F56" s="1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7" x14ac:dyDescent="0.35">
      <c r="A57" s="8" t="s">
        <v>295</v>
      </c>
      <c r="B57" s="14" t="s">
        <v>16</v>
      </c>
      <c r="C57" s="9" t="s">
        <v>296</v>
      </c>
      <c r="D57" s="15">
        <f>SUMIFS('Valuations ByCounty'!$E$2:$E$260,'Valuations ByCounty'!$A$2:$A$260,A57,'Valuations ByCounty'!$B2:$B260,B57)</f>
        <v>45744689</v>
      </c>
      <c r="E57" s="15">
        <f>SUMIFS('Valuations ByCounty'!$F$2:$F$260,'Valuations ByCounty'!$A$2:$A$260,A57,'Valuations ByCounty'!$B2:$B260,B57)</f>
        <v>0</v>
      </c>
      <c r="F57" s="15">
        <f>D57-E57</f>
        <v>45744689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7" x14ac:dyDescent="0.35">
      <c r="A58" s="8" t="s">
        <v>295</v>
      </c>
      <c r="B58" s="14" t="s">
        <v>5</v>
      </c>
      <c r="C58" s="9" t="s">
        <v>296</v>
      </c>
      <c r="D58" s="15">
        <f>SUMIFS('Valuations ByCounty'!$E$2:$E$260,'Valuations ByCounty'!$A$2:$A$260,A58,'Valuations ByCounty'!$B2:$B260,B58)</f>
        <v>30954448</v>
      </c>
      <c r="E58" s="15">
        <f>SUMIFS('Valuations ByCounty'!$F$2:$F$260,'Valuations ByCounty'!$A$2:$A$260,A58,'Valuations ByCounty'!$B2:$B260,B58)</f>
        <v>0</v>
      </c>
      <c r="F58" s="15">
        <f>D58-E58</f>
        <v>30954448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7" x14ac:dyDescent="0.35">
      <c r="A59" s="8" t="s">
        <v>295</v>
      </c>
      <c r="B59" s="14"/>
      <c r="C59" s="11" t="s">
        <v>297</v>
      </c>
      <c r="D59" s="16">
        <f>SUM(D57:D58)</f>
        <v>76699137</v>
      </c>
      <c r="E59" s="16">
        <f>SUM(E57:E58)</f>
        <v>0</v>
      </c>
      <c r="F59" s="16">
        <f>SUM(F57:F58)</f>
        <v>76699137</v>
      </c>
      <c r="G59" s="2">
        <f>VLOOKUP(A59,ByDistrict!$A$3:$AA$180,8,FALSE)</f>
        <v>27</v>
      </c>
      <c r="H59" s="2">
        <f>VLOOKUP(A59,ByDistrict!$A$3:$AA$180,9,FALSE)</f>
        <v>0</v>
      </c>
      <c r="I59" s="2">
        <f>VLOOKUP(A59,ByDistrict!$A$3:$AA$180,10,FALSE)</f>
        <v>27</v>
      </c>
      <c r="J59" s="2">
        <f>VLOOKUP($A$4,ByDistrict!$A$3:$AA$180,9,FALSE)</f>
        <v>0</v>
      </c>
      <c r="K59" s="2">
        <f>VLOOKUP(A59,ByDistrict!$A$3:$AA$180,11,FALSE)</f>
        <v>0</v>
      </c>
      <c r="L59" s="2">
        <f>VLOOKUP($A$4,ByDistrict!$A$3:$AA$180,9,FALSE)</f>
        <v>0</v>
      </c>
      <c r="M59" s="2">
        <f>VLOOKUP(A59,ByDistrict!$A$3:$AA$180,12,FALSE)</f>
        <v>0</v>
      </c>
      <c r="N59" s="2">
        <f>VLOOKUP(A59,ByDistrict!$A$3:$AA$180,13,FALSE)</f>
        <v>0</v>
      </c>
      <c r="O59" s="2">
        <f>VLOOKUP($A$4,ByDistrict!$A$3:$AA$180,9,FALSE)</f>
        <v>0</v>
      </c>
      <c r="P59" s="2">
        <f>VLOOKUP(A59,ByDistrict!$A$3:$AA$180,14,FALSE)</f>
        <v>0</v>
      </c>
      <c r="Q59" s="2">
        <f>VLOOKUP($A$4,ByDistrict!$A$3:$AA$180,9,FALSE)</f>
        <v>0</v>
      </c>
      <c r="R59" s="2">
        <f>VLOOKUP(A59,ByDistrict!$A$3:$AA$180,15,FALSE)</f>
        <v>3.13</v>
      </c>
      <c r="S59" s="2">
        <f>VLOOKUP($A$4,ByDistrict!$A$3:$AA$180,9,FALSE)</f>
        <v>0</v>
      </c>
      <c r="T59" s="2">
        <f>VLOOKUP(A59,ByDistrict!$A$3:$AA$180,16,FALSE)</f>
        <v>5.8999999999999997E-2</v>
      </c>
      <c r="U59" s="2">
        <f>VLOOKUP($A$4,ByDistrict!$A$3:$AA$180,9,FALSE)</f>
        <v>0</v>
      </c>
      <c r="V59" s="2">
        <f>VLOOKUP(A59,ByDistrict!$A$3:$AA$180,18,FALSE)</f>
        <v>0</v>
      </c>
      <c r="W59" s="2">
        <f>VLOOKUP($A$4,ByDistrict!$A$3:$AA$180,9,FALSE)</f>
        <v>0</v>
      </c>
      <c r="X59" s="2">
        <f>VLOOKUP(A59,ByDistrict!$A$3:$AA$180,19,FALSE)</f>
        <v>0</v>
      </c>
      <c r="Y59" s="2">
        <f>VLOOKUP($A$4,ByDistrict!$A$3:$AA$180,9,FALSE)</f>
        <v>0</v>
      </c>
      <c r="Z59" s="2">
        <f>VLOOKUP(A59,ByDistrict!$A$3:$AA$180,20,FALSE)</f>
        <v>0</v>
      </c>
      <c r="AA59" s="2">
        <f>VLOOKUP($A$4,ByDistrict!$A$3:$AA$180,9,FALSE)</f>
        <v>0</v>
      </c>
      <c r="AB59" s="2">
        <f>VLOOKUP(A59,ByDistrict!$A$3:$AA$180,21,FALSE)</f>
        <v>0</v>
      </c>
      <c r="AC59" s="2">
        <f>VLOOKUP($A$4,ByDistrict!$A$3:$AA$180,9,FALSE)</f>
        <v>0</v>
      </c>
      <c r="AD59" s="2">
        <f>VLOOKUP(A59,ByDistrict!$A$3:$AA$180,22,FALSE)</f>
        <v>0</v>
      </c>
      <c r="AE59" s="2">
        <f>VLOOKUP($A$4,ByDistrict!$A$3:$AA$180,9,FALSE)</f>
        <v>0</v>
      </c>
      <c r="AF59" s="2">
        <f>VLOOKUP(A59,ByDistrict!$A$3:$AA$180,23,FALSE)</f>
        <v>30.189</v>
      </c>
      <c r="AG59" s="17"/>
      <c r="AH59" s="17">
        <f>+AF59-R59-V59</f>
        <v>27.059000000000001</v>
      </c>
      <c r="AI59" s="10">
        <f>+AH59/AF59</f>
        <v>0.89631985160157679</v>
      </c>
      <c r="AK59" s="17">
        <f>+N59+P59+R59</f>
        <v>3.13</v>
      </c>
    </row>
    <row r="60" spans="1:37" x14ac:dyDescent="0.35">
      <c r="B60" s="14"/>
      <c r="C60" s="11"/>
      <c r="D60" s="15"/>
      <c r="E60" s="15"/>
      <c r="F60" s="19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7" x14ac:dyDescent="0.35">
      <c r="A61" s="24" t="s">
        <v>298</v>
      </c>
      <c r="B61" s="14" t="s">
        <v>24</v>
      </c>
      <c r="C61" s="9" t="s">
        <v>299</v>
      </c>
      <c r="D61" s="15">
        <f>SUMIFS('Valuations ByCounty'!$E$2:$E$260,'Valuations ByCounty'!$A$2:$A$260,A61,'Valuations ByCounty'!$B2:$B260,B61)</f>
        <v>629210556</v>
      </c>
      <c r="E61" s="15">
        <f>SUMIFS('Valuations ByCounty'!$F$2:$F$260,'Valuations ByCounty'!$A$2:$A$260,A61,'Valuations ByCounty'!$B2:$B260,B61)</f>
        <v>0</v>
      </c>
      <c r="F61" s="15">
        <f>D61-E61</f>
        <v>629210556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7" x14ac:dyDescent="0.35">
      <c r="A62" s="24" t="s">
        <v>298</v>
      </c>
      <c r="B62" s="14" t="s">
        <v>104</v>
      </c>
      <c r="C62" s="9" t="s">
        <v>299</v>
      </c>
      <c r="D62" s="15">
        <f>SUMIFS('Valuations ByCounty'!$E$2:$E$260,'Valuations ByCounty'!$A$2:$A$260,A62,'Valuations ByCounty'!$B2:$B260,B62)</f>
        <v>5218850</v>
      </c>
      <c r="E62" s="15">
        <f>SUMIFS('Valuations ByCounty'!$F$2:$F$260,'Valuations ByCounty'!$A$2:$A$260,A62,'Valuations ByCounty'!$B2:$B260,B62)</f>
        <v>0</v>
      </c>
      <c r="F62" s="15">
        <f>D62-E62</f>
        <v>5218850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7" x14ac:dyDescent="0.35">
      <c r="A63" s="24" t="s">
        <v>298</v>
      </c>
      <c r="B63" s="14"/>
      <c r="C63" s="11" t="s">
        <v>300</v>
      </c>
      <c r="D63" s="16">
        <f>SUM(D61:D62)</f>
        <v>634429406</v>
      </c>
      <c r="E63" s="16">
        <f>SUM(E61:E62)</f>
        <v>0</v>
      </c>
      <c r="F63" s="16">
        <f>SUM(F61:F62)</f>
        <v>634429406</v>
      </c>
      <c r="G63" s="2">
        <f>VLOOKUP(A63,ByDistrict!$A$3:$AA$180,8,FALSE)</f>
        <v>27</v>
      </c>
      <c r="H63" s="2">
        <f>VLOOKUP(A63,ByDistrict!$A$3:$AA$180,9,FALSE)</f>
        <v>0.98599999999999999</v>
      </c>
      <c r="I63" s="2">
        <f>VLOOKUP(A63,ByDistrict!$A$3:$AA$180,10,FALSE)</f>
        <v>26.013999999999999</v>
      </c>
      <c r="J63" s="2">
        <f>VLOOKUP($A$4,ByDistrict!$A$3:$AA$180,9,FALSE)</f>
        <v>0</v>
      </c>
      <c r="K63" s="2">
        <f>VLOOKUP(A63,ByDistrict!$A$3:$AA$180,11,FALSE)</f>
        <v>0</v>
      </c>
      <c r="L63" s="2">
        <f>VLOOKUP($A$4,ByDistrict!$A$3:$AA$180,9,FALSE)</f>
        <v>0</v>
      </c>
      <c r="M63" s="2">
        <f>VLOOKUP(A63,ByDistrict!$A$3:$AA$180,12,FALSE)</f>
        <v>0</v>
      </c>
      <c r="N63" s="2">
        <f>VLOOKUP(A63,ByDistrict!$A$3:$AA$180,13,FALSE)</f>
        <v>0</v>
      </c>
      <c r="O63" s="2">
        <f>VLOOKUP($A$4,ByDistrict!$A$3:$AA$180,9,FALSE)</f>
        <v>0</v>
      </c>
      <c r="P63" s="2">
        <f>VLOOKUP(A63,ByDistrict!$A$3:$AA$180,14,FALSE)</f>
        <v>0</v>
      </c>
      <c r="Q63" s="2">
        <f>VLOOKUP($A$4,ByDistrict!$A$3:$AA$180,9,FALSE)</f>
        <v>0</v>
      </c>
      <c r="R63" s="2">
        <f>VLOOKUP(A63,ByDistrict!$A$3:$AA$180,15,FALSE)</f>
        <v>2.68</v>
      </c>
      <c r="S63" s="2">
        <f>VLOOKUP($A$4,ByDistrict!$A$3:$AA$180,9,FALSE)</f>
        <v>0</v>
      </c>
      <c r="T63" s="2">
        <f>VLOOKUP(A63,ByDistrict!$A$3:$AA$180,16,FALSE)</f>
        <v>0.126</v>
      </c>
      <c r="U63" s="2">
        <f>VLOOKUP($A$4,ByDistrict!$A$3:$AA$180,9,FALSE)</f>
        <v>0</v>
      </c>
      <c r="V63" s="2">
        <f>VLOOKUP(A63,ByDistrict!$A$3:$AA$180,18,FALSE)</f>
        <v>0</v>
      </c>
      <c r="W63" s="2">
        <f>VLOOKUP($A$4,ByDistrict!$A$3:$AA$180,9,FALSE)</f>
        <v>0</v>
      </c>
      <c r="X63" s="2">
        <f>VLOOKUP(A63,ByDistrict!$A$3:$AA$180,19,FALSE)</f>
        <v>0</v>
      </c>
      <c r="Y63" s="2">
        <f>VLOOKUP($A$4,ByDistrict!$A$3:$AA$180,9,FALSE)</f>
        <v>0</v>
      </c>
      <c r="Z63" s="2">
        <f>VLOOKUP(A63,ByDistrict!$A$3:$AA$180,20,FALSE)</f>
        <v>0</v>
      </c>
      <c r="AA63" s="2">
        <f>VLOOKUP($A$4,ByDistrict!$A$3:$AA$180,9,FALSE)</f>
        <v>0</v>
      </c>
      <c r="AB63" s="2">
        <f>VLOOKUP(A63,ByDistrict!$A$3:$AA$180,21,FALSE)</f>
        <v>0</v>
      </c>
      <c r="AC63" s="2">
        <f>VLOOKUP($A$4,ByDistrict!$A$3:$AA$180,9,FALSE)</f>
        <v>0</v>
      </c>
      <c r="AD63" s="2">
        <f>VLOOKUP(A63,ByDistrict!$A$3:$AA$180,22,FALSE)</f>
        <v>0</v>
      </c>
      <c r="AE63" s="2">
        <f>VLOOKUP($A$4,ByDistrict!$A$3:$AA$180,9,FALSE)</f>
        <v>0</v>
      </c>
      <c r="AF63" s="2">
        <f>VLOOKUP(A63,ByDistrict!$A$3:$AA$180,23,FALSE)</f>
        <v>28.82</v>
      </c>
      <c r="AG63" s="17"/>
      <c r="AH63" s="17">
        <f>+AF63-R63-V63</f>
        <v>26.14</v>
      </c>
      <c r="AI63" s="10">
        <f>+AH63/AF63</f>
        <v>0.90700902151283835</v>
      </c>
      <c r="AK63" s="17">
        <f>+N63+P63+R63</f>
        <v>2.68</v>
      </c>
    </row>
    <row r="64" spans="1:37" x14ac:dyDescent="0.35">
      <c r="B64" s="14"/>
      <c r="C64" s="11"/>
      <c r="D64" s="15"/>
      <c r="E64" s="15"/>
      <c r="F64" s="19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7" x14ac:dyDescent="0.35">
      <c r="A65" s="8" t="s">
        <v>301</v>
      </c>
      <c r="B65" s="14" t="s">
        <v>26</v>
      </c>
      <c r="C65" s="9" t="s">
        <v>302</v>
      </c>
      <c r="D65" s="15">
        <f>SUMIFS('Valuations ByCounty'!$E$2:$E$260,'Valuations ByCounty'!$A$2:$A$260,A65,'Valuations ByCounty'!$B2:$B260,B65)</f>
        <v>27167120</v>
      </c>
      <c r="E65" s="15">
        <f>SUMIFS('Valuations ByCounty'!$F$2:$F$260,'Valuations ByCounty'!$A$2:$A$260,A65,'Valuations ByCounty'!$B2:$B260,B65)</f>
        <v>0</v>
      </c>
      <c r="F65" s="15">
        <f>D65-E65</f>
        <v>27167120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7" x14ac:dyDescent="0.35">
      <c r="A66" s="8" t="s">
        <v>301</v>
      </c>
      <c r="B66" s="14"/>
      <c r="C66" s="11" t="s">
        <v>303</v>
      </c>
      <c r="D66" s="16">
        <f>SUM(D65)</f>
        <v>27167120</v>
      </c>
      <c r="E66" s="16">
        <f>SUM(E65)</f>
        <v>0</v>
      </c>
      <c r="F66" s="16">
        <f>SUM(F65)</f>
        <v>27167120</v>
      </c>
      <c r="G66" s="2">
        <f>VLOOKUP(A66,ByDistrict!$A$3:$AA$180,8,FALSE)</f>
        <v>27</v>
      </c>
      <c r="H66" s="2">
        <f>VLOOKUP(A66,ByDistrict!$A$3:$AA$180,9,FALSE)</f>
        <v>2.6989999999999998</v>
      </c>
      <c r="I66" s="2">
        <f>VLOOKUP(A66,ByDistrict!$A$3:$AA$180,10,FALSE)</f>
        <v>24.300999999999998</v>
      </c>
      <c r="J66" s="2">
        <f>VLOOKUP($A$4,ByDistrict!$A$3:$AA$180,9,FALSE)</f>
        <v>0</v>
      </c>
      <c r="K66" s="2">
        <f>VLOOKUP(A66,ByDistrict!$A$3:$AA$180,11,FALSE)</f>
        <v>0</v>
      </c>
      <c r="L66" s="2">
        <f>VLOOKUP($A$4,ByDistrict!$A$3:$AA$180,9,FALSE)</f>
        <v>0</v>
      </c>
      <c r="M66" s="2">
        <f>VLOOKUP(A66,ByDistrict!$A$3:$AA$180,12,FALSE)</f>
        <v>0</v>
      </c>
      <c r="N66" s="2">
        <f>VLOOKUP(A66,ByDistrict!$A$3:$AA$180,13,FALSE)</f>
        <v>0</v>
      </c>
      <c r="O66" s="2">
        <f>VLOOKUP($A$4,ByDistrict!$A$3:$AA$180,9,FALSE)</f>
        <v>0</v>
      </c>
      <c r="P66" s="2">
        <f>VLOOKUP(A66,ByDistrict!$A$3:$AA$180,14,FALSE)</f>
        <v>0</v>
      </c>
      <c r="Q66" s="2">
        <f>VLOOKUP($A$4,ByDistrict!$A$3:$AA$180,9,FALSE)</f>
        <v>0</v>
      </c>
      <c r="R66" s="2">
        <f>VLOOKUP(A66,ByDistrict!$A$3:$AA$180,15,FALSE)</f>
        <v>5</v>
      </c>
      <c r="S66" s="2">
        <f>VLOOKUP($A$4,ByDistrict!$A$3:$AA$180,9,FALSE)</f>
        <v>0</v>
      </c>
      <c r="T66" s="2">
        <f>VLOOKUP(A66,ByDistrict!$A$3:$AA$180,16,FALSE)</f>
        <v>0.129</v>
      </c>
      <c r="U66" s="2">
        <f>VLOOKUP($A$4,ByDistrict!$A$3:$AA$180,9,FALSE)</f>
        <v>0</v>
      </c>
      <c r="V66" s="2">
        <f>VLOOKUP(A66,ByDistrict!$A$3:$AA$180,18,FALSE)</f>
        <v>0</v>
      </c>
      <c r="W66" s="2">
        <f>VLOOKUP($A$4,ByDistrict!$A$3:$AA$180,9,FALSE)</f>
        <v>0</v>
      </c>
      <c r="X66" s="2">
        <f>VLOOKUP(A66,ByDistrict!$A$3:$AA$180,19,FALSE)</f>
        <v>0</v>
      </c>
      <c r="Y66" s="2">
        <f>VLOOKUP($A$4,ByDistrict!$A$3:$AA$180,9,FALSE)</f>
        <v>0</v>
      </c>
      <c r="Z66" s="2">
        <f>VLOOKUP(A66,ByDistrict!$A$3:$AA$180,20,FALSE)</f>
        <v>0</v>
      </c>
      <c r="AA66" s="2">
        <f>VLOOKUP($A$4,ByDistrict!$A$3:$AA$180,9,FALSE)</f>
        <v>0</v>
      </c>
      <c r="AB66" s="2">
        <f>VLOOKUP(A66,ByDistrict!$A$3:$AA$180,21,FALSE)</f>
        <v>0</v>
      </c>
      <c r="AC66" s="2">
        <f>VLOOKUP($A$4,ByDistrict!$A$3:$AA$180,9,FALSE)</f>
        <v>0</v>
      </c>
      <c r="AD66" s="2">
        <f>VLOOKUP(A66,ByDistrict!$A$3:$AA$180,22,FALSE)</f>
        <v>0</v>
      </c>
      <c r="AE66" s="2">
        <f>VLOOKUP($A$4,ByDistrict!$A$3:$AA$180,9,FALSE)</f>
        <v>0</v>
      </c>
      <c r="AF66" s="2">
        <f>VLOOKUP(A66,ByDistrict!$A$3:$AA$180,23,FALSE)</f>
        <v>29.43</v>
      </c>
      <c r="AG66" s="17"/>
      <c r="AH66" s="17">
        <f>+AF66-R66-V66</f>
        <v>24.43</v>
      </c>
      <c r="AI66" s="10">
        <f>+AH66/AF66</f>
        <v>0.8301053346924907</v>
      </c>
      <c r="AK66" s="17">
        <f>+N66+P66+R66</f>
        <v>5</v>
      </c>
    </row>
    <row r="67" spans="1:37" x14ac:dyDescent="0.35">
      <c r="B67" s="14"/>
      <c r="C67" s="11"/>
      <c r="D67" s="15"/>
      <c r="E67" s="15"/>
      <c r="F67" s="19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7" x14ac:dyDescent="0.35">
      <c r="A68" s="8" t="s">
        <v>304</v>
      </c>
      <c r="B68" s="14" t="s">
        <v>26</v>
      </c>
      <c r="C68" s="9" t="s">
        <v>305</v>
      </c>
      <c r="D68" s="15">
        <f>SUMIFS('Valuations ByCounty'!$E$2:$E$260,'Valuations ByCounty'!$A$2:$A$260,A68,'Valuations ByCounty'!$B2:$B260,B68)</f>
        <v>32650450</v>
      </c>
      <c r="E68" s="15">
        <f>SUMIFS('Valuations ByCounty'!$F$2:$F$260,'Valuations ByCounty'!$A$2:$A$260,A68,'Valuations ByCounty'!$B2:$B260,B68)</f>
        <v>0</v>
      </c>
      <c r="F68" s="15">
        <f>D68-E68</f>
        <v>32650450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7" x14ac:dyDescent="0.35">
      <c r="A69" s="8" t="s">
        <v>304</v>
      </c>
      <c r="B69" s="14"/>
      <c r="C69" s="11" t="s">
        <v>306</v>
      </c>
      <c r="D69" s="16">
        <f>SUM(D68)</f>
        <v>32650450</v>
      </c>
      <c r="E69" s="16">
        <f>SUM(E68)</f>
        <v>0</v>
      </c>
      <c r="F69" s="16">
        <f>SUM(F68)</f>
        <v>32650450</v>
      </c>
      <c r="G69" s="2">
        <f>VLOOKUP(A69,ByDistrict!$A$3:$AA$180,8,FALSE)</f>
        <v>26.992000000000001</v>
      </c>
      <c r="H69" s="2">
        <f>VLOOKUP(A69,ByDistrict!$A$3:$AA$180,9,FALSE)</f>
        <v>3.1909999999999998</v>
      </c>
      <c r="I69" s="2">
        <f>VLOOKUP(A69,ByDistrict!$A$3:$AA$180,10,FALSE)</f>
        <v>23.800999999999998</v>
      </c>
      <c r="J69" s="2">
        <f>VLOOKUP($A$4,ByDistrict!$A$3:$AA$180,9,FALSE)</f>
        <v>0</v>
      </c>
      <c r="K69" s="2">
        <f>VLOOKUP(A69,ByDistrict!$A$3:$AA$180,11,FALSE)</f>
        <v>0</v>
      </c>
      <c r="L69" s="2">
        <f>VLOOKUP($A$4,ByDistrict!$A$3:$AA$180,9,FALSE)</f>
        <v>0</v>
      </c>
      <c r="M69" s="2">
        <f>VLOOKUP(A69,ByDistrict!$A$3:$AA$180,12,FALSE)</f>
        <v>0</v>
      </c>
      <c r="N69" s="2">
        <f>VLOOKUP(A69,ByDistrict!$A$3:$AA$180,13,FALSE)</f>
        <v>0</v>
      </c>
      <c r="O69" s="2">
        <f>VLOOKUP($A$4,ByDistrict!$A$3:$AA$180,9,FALSE)</f>
        <v>0</v>
      </c>
      <c r="P69" s="2">
        <f>VLOOKUP(A69,ByDistrict!$A$3:$AA$180,14,FALSE)</f>
        <v>0</v>
      </c>
      <c r="Q69" s="2">
        <f>VLOOKUP($A$4,ByDistrict!$A$3:$AA$180,9,FALSE)</f>
        <v>0</v>
      </c>
      <c r="R69" s="2">
        <f>VLOOKUP(A69,ByDistrict!$A$3:$AA$180,15,FALSE)</f>
        <v>0</v>
      </c>
      <c r="S69" s="2">
        <f>VLOOKUP($A$4,ByDistrict!$A$3:$AA$180,9,FALSE)</f>
        <v>0</v>
      </c>
      <c r="T69" s="2">
        <f>VLOOKUP(A69,ByDistrict!$A$3:$AA$180,16,FALSE)</f>
        <v>2.1000000000000001E-2</v>
      </c>
      <c r="U69" s="2">
        <f>VLOOKUP($A$4,ByDistrict!$A$3:$AA$180,9,FALSE)</f>
        <v>0</v>
      </c>
      <c r="V69" s="2">
        <f>VLOOKUP(A69,ByDistrict!$A$3:$AA$180,18,FALSE)</f>
        <v>0</v>
      </c>
      <c r="W69" s="2">
        <f>VLOOKUP($A$4,ByDistrict!$A$3:$AA$180,9,FALSE)</f>
        <v>0</v>
      </c>
      <c r="X69" s="2">
        <f>VLOOKUP(A69,ByDistrict!$A$3:$AA$180,19,FALSE)</f>
        <v>0</v>
      </c>
      <c r="Y69" s="2">
        <f>VLOOKUP($A$4,ByDistrict!$A$3:$AA$180,9,FALSE)</f>
        <v>0</v>
      </c>
      <c r="Z69" s="2">
        <f>VLOOKUP(A69,ByDistrict!$A$3:$AA$180,20,FALSE)</f>
        <v>0</v>
      </c>
      <c r="AA69" s="2">
        <f>VLOOKUP($A$4,ByDistrict!$A$3:$AA$180,9,FALSE)</f>
        <v>0</v>
      </c>
      <c r="AB69" s="2">
        <f>VLOOKUP(A69,ByDistrict!$A$3:$AA$180,21,FALSE)</f>
        <v>0</v>
      </c>
      <c r="AC69" s="2">
        <f>VLOOKUP($A$4,ByDistrict!$A$3:$AA$180,9,FALSE)</f>
        <v>0</v>
      </c>
      <c r="AD69" s="2">
        <f>VLOOKUP(A69,ByDistrict!$A$3:$AA$180,22,FALSE)</f>
        <v>0</v>
      </c>
      <c r="AE69" s="2">
        <f>VLOOKUP($A$4,ByDistrict!$A$3:$AA$180,9,FALSE)</f>
        <v>0</v>
      </c>
      <c r="AF69" s="2">
        <f>VLOOKUP(A69,ByDistrict!$A$3:$AA$180,23,FALSE)</f>
        <v>23.821999999999999</v>
      </c>
      <c r="AG69" s="17"/>
      <c r="AH69" s="17">
        <f>+AF69-R69-V69</f>
        <v>23.821999999999999</v>
      </c>
      <c r="AI69" s="10">
        <f>+AH69/AF69</f>
        <v>1</v>
      </c>
      <c r="AK69" s="17">
        <f>+N69+P69+R69</f>
        <v>0</v>
      </c>
    </row>
    <row r="70" spans="1:37" x14ac:dyDescent="0.35">
      <c r="B70" s="14"/>
      <c r="C70" s="11"/>
      <c r="D70" s="15"/>
      <c r="E70" s="15"/>
      <c r="F70" s="19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:37" x14ac:dyDescent="0.35">
      <c r="A71" s="8" t="s">
        <v>307</v>
      </c>
      <c r="B71" s="14" t="s">
        <v>26</v>
      </c>
      <c r="C71" s="9" t="s">
        <v>308</v>
      </c>
      <c r="D71" s="15">
        <f>SUMIFS('Valuations ByCounty'!$E$2:$E$260,'Valuations ByCounty'!$A$2:$A$260,A71,'Valuations ByCounty'!$B2:$B260,B71)</f>
        <v>36416890</v>
      </c>
      <c r="E71" s="15">
        <f>SUMIFS('Valuations ByCounty'!$F$2:$F$260,'Valuations ByCounty'!$A$2:$A$260,A71,'Valuations ByCounty'!$B2:$B260,B71)</f>
        <v>0</v>
      </c>
      <c r="F71" s="15">
        <f>D71-E71</f>
        <v>36416890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:37" x14ac:dyDescent="0.35">
      <c r="A72" s="8" t="s">
        <v>307</v>
      </c>
      <c r="B72" s="14"/>
      <c r="C72" s="11" t="s">
        <v>309</v>
      </c>
      <c r="D72" s="16">
        <f>SUM(D71)</f>
        <v>36416890</v>
      </c>
      <c r="E72" s="16">
        <f>SUM(E71)</f>
        <v>0</v>
      </c>
      <c r="F72" s="16">
        <f>SUM(F71)</f>
        <v>36416890</v>
      </c>
      <c r="G72" s="2">
        <f>VLOOKUP(A72,ByDistrict!$A$3:$AA$180,8,FALSE)</f>
        <v>27</v>
      </c>
      <c r="H72" s="2">
        <f>VLOOKUP(A72,ByDistrict!$A$3:$AA$180,9,FALSE)</f>
        <v>0</v>
      </c>
      <c r="I72" s="2">
        <f>VLOOKUP(A72,ByDistrict!$A$3:$AA$180,10,FALSE)</f>
        <v>27</v>
      </c>
      <c r="J72" s="2">
        <f>VLOOKUP($A$4,ByDistrict!$A$3:$AA$180,9,FALSE)</f>
        <v>0</v>
      </c>
      <c r="K72" s="2">
        <f>VLOOKUP(A72,ByDistrict!$A$3:$AA$180,11,FALSE)</f>
        <v>0</v>
      </c>
      <c r="L72" s="2">
        <f>VLOOKUP($A$4,ByDistrict!$A$3:$AA$180,9,FALSE)</f>
        <v>0</v>
      </c>
      <c r="M72" s="2">
        <f>VLOOKUP(A72,ByDistrict!$A$3:$AA$180,12,FALSE)</f>
        <v>0</v>
      </c>
      <c r="N72" s="2">
        <f>VLOOKUP(A72,ByDistrict!$A$3:$AA$180,13,FALSE)</f>
        <v>0</v>
      </c>
      <c r="O72" s="2">
        <f>VLOOKUP($A$4,ByDistrict!$A$3:$AA$180,9,FALSE)</f>
        <v>0</v>
      </c>
      <c r="P72" s="2">
        <f>VLOOKUP(A72,ByDistrict!$A$3:$AA$180,14,FALSE)</f>
        <v>0</v>
      </c>
      <c r="Q72" s="2">
        <f>VLOOKUP($A$4,ByDistrict!$A$3:$AA$180,9,FALSE)</f>
        <v>0</v>
      </c>
      <c r="R72" s="2">
        <f>VLOOKUP(A72,ByDistrict!$A$3:$AA$180,15,FALSE)</f>
        <v>0</v>
      </c>
      <c r="S72" s="2">
        <f>VLOOKUP($A$4,ByDistrict!$A$3:$AA$180,9,FALSE)</f>
        <v>0</v>
      </c>
      <c r="T72" s="2">
        <f>VLOOKUP(A72,ByDistrict!$A$3:$AA$180,16,FALSE)</f>
        <v>0</v>
      </c>
      <c r="U72" s="2">
        <f>VLOOKUP($A$4,ByDistrict!$A$3:$AA$180,9,FALSE)</f>
        <v>0</v>
      </c>
      <c r="V72" s="2">
        <f>VLOOKUP(A72,ByDistrict!$A$3:$AA$180,18,FALSE)</f>
        <v>10.398</v>
      </c>
      <c r="W72" s="2">
        <f>VLOOKUP($A$4,ByDistrict!$A$3:$AA$180,9,FALSE)</f>
        <v>0</v>
      </c>
      <c r="X72" s="2">
        <f>VLOOKUP(A72,ByDistrict!$A$3:$AA$180,19,FALSE)</f>
        <v>0</v>
      </c>
      <c r="Y72" s="2">
        <f>VLOOKUP($A$4,ByDistrict!$A$3:$AA$180,9,FALSE)</f>
        <v>0</v>
      </c>
      <c r="Z72" s="2">
        <f>VLOOKUP(A72,ByDistrict!$A$3:$AA$180,20,FALSE)</f>
        <v>0</v>
      </c>
      <c r="AA72" s="2">
        <f>VLOOKUP($A$4,ByDistrict!$A$3:$AA$180,9,FALSE)</f>
        <v>0</v>
      </c>
      <c r="AB72" s="2">
        <f>VLOOKUP(A72,ByDistrict!$A$3:$AA$180,21,FALSE)</f>
        <v>0</v>
      </c>
      <c r="AC72" s="2">
        <f>VLOOKUP($A$4,ByDistrict!$A$3:$AA$180,9,FALSE)</f>
        <v>0</v>
      </c>
      <c r="AD72" s="2">
        <f>VLOOKUP(A72,ByDistrict!$A$3:$AA$180,22,FALSE)</f>
        <v>0</v>
      </c>
      <c r="AE72" s="2">
        <f>VLOOKUP($A$4,ByDistrict!$A$3:$AA$180,9,FALSE)</f>
        <v>0</v>
      </c>
      <c r="AF72" s="2">
        <f>VLOOKUP(A72,ByDistrict!$A$3:$AA$180,23,FALSE)</f>
        <v>37.397999999999996</v>
      </c>
      <c r="AG72" s="17"/>
      <c r="AH72" s="17">
        <f>+AF72-R72-V72</f>
        <v>26.999999999999996</v>
      </c>
      <c r="AI72" s="10">
        <f>+AH72/AF72</f>
        <v>0.72196374137654418</v>
      </c>
      <c r="AK72" s="17">
        <f>+N72+P72+R72</f>
        <v>0</v>
      </c>
    </row>
    <row r="73" spans="1:37" x14ac:dyDescent="0.35">
      <c r="B73" s="14"/>
      <c r="C73" s="11"/>
      <c r="D73" s="15"/>
      <c r="E73" s="15"/>
      <c r="F73" s="19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1:37" x14ac:dyDescent="0.35">
      <c r="A74" s="8" t="s">
        <v>310</v>
      </c>
      <c r="B74" s="14" t="s">
        <v>26</v>
      </c>
      <c r="C74" s="9" t="s">
        <v>311</v>
      </c>
      <c r="D74" s="15">
        <f>SUMIFS('Valuations ByCounty'!$E$2:$E$260,'Valuations ByCounty'!$A$2:$A$260,A74,'Valuations ByCounty'!$B2:$B260,B74)</f>
        <v>6859358</v>
      </c>
      <c r="E74" s="15">
        <f>SUMIFS('Valuations ByCounty'!$F$2:$F$260,'Valuations ByCounty'!$A$2:$A$260,A74,'Valuations ByCounty'!$B2:$B260,B74)</f>
        <v>0</v>
      </c>
      <c r="F74" s="15">
        <f>D74-E74</f>
        <v>6859358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:37" x14ac:dyDescent="0.35">
      <c r="A75" s="8" t="s">
        <v>310</v>
      </c>
      <c r="B75" s="14"/>
      <c r="C75" s="11" t="s">
        <v>312</v>
      </c>
      <c r="D75" s="16">
        <f>SUM(D74)</f>
        <v>6859358</v>
      </c>
      <c r="E75" s="16">
        <f>SUM(E74)</f>
        <v>0</v>
      </c>
      <c r="F75" s="16">
        <f>SUM(F74)</f>
        <v>6859358</v>
      </c>
      <c r="G75" s="2">
        <f>VLOOKUP(A75,ByDistrict!$A$3:$AA$180,8,FALSE)</f>
        <v>27</v>
      </c>
      <c r="H75" s="2">
        <f>VLOOKUP(A75,ByDistrict!$A$3:$AA$180,9,FALSE)</f>
        <v>0</v>
      </c>
      <c r="I75" s="2">
        <f>VLOOKUP(A75,ByDistrict!$A$3:$AA$180,10,FALSE)</f>
        <v>27</v>
      </c>
      <c r="J75" s="2">
        <f>VLOOKUP($A$4,ByDistrict!$A$3:$AA$180,9,FALSE)</f>
        <v>0</v>
      </c>
      <c r="K75" s="2">
        <f>VLOOKUP(A75,ByDistrict!$A$3:$AA$180,11,FALSE)</f>
        <v>0</v>
      </c>
      <c r="L75" s="2">
        <f>VLOOKUP($A$4,ByDistrict!$A$3:$AA$180,9,FALSE)</f>
        <v>0</v>
      </c>
      <c r="M75" s="2">
        <f>VLOOKUP(A75,ByDistrict!$A$3:$AA$180,12,FALSE)</f>
        <v>0</v>
      </c>
      <c r="N75" s="2">
        <f>VLOOKUP(A75,ByDistrict!$A$3:$AA$180,13,FALSE)</f>
        <v>0</v>
      </c>
      <c r="O75" s="2">
        <f>VLOOKUP($A$4,ByDistrict!$A$3:$AA$180,9,FALSE)</f>
        <v>0</v>
      </c>
      <c r="P75" s="2">
        <f>VLOOKUP(A75,ByDistrict!$A$3:$AA$180,14,FALSE)</f>
        <v>0</v>
      </c>
      <c r="Q75" s="2">
        <f>VLOOKUP($A$4,ByDistrict!$A$3:$AA$180,9,FALSE)</f>
        <v>0</v>
      </c>
      <c r="R75" s="2">
        <f>VLOOKUP(A75,ByDistrict!$A$3:$AA$180,15,FALSE)</f>
        <v>0</v>
      </c>
      <c r="S75" s="2">
        <f>VLOOKUP($A$4,ByDistrict!$A$3:$AA$180,9,FALSE)</f>
        <v>0</v>
      </c>
      <c r="T75" s="2">
        <f>VLOOKUP(A75,ByDistrict!$A$3:$AA$180,16,FALSE)</f>
        <v>0.11</v>
      </c>
      <c r="U75" s="2">
        <f>VLOOKUP($A$4,ByDistrict!$A$3:$AA$180,9,FALSE)</f>
        <v>0</v>
      </c>
      <c r="V75" s="2">
        <f>VLOOKUP(A75,ByDistrict!$A$3:$AA$180,18,FALSE)</f>
        <v>0</v>
      </c>
      <c r="W75" s="2">
        <f>VLOOKUP($A$4,ByDistrict!$A$3:$AA$180,9,FALSE)</f>
        <v>0</v>
      </c>
      <c r="X75" s="2">
        <f>VLOOKUP(A75,ByDistrict!$A$3:$AA$180,19,FALSE)</f>
        <v>0</v>
      </c>
      <c r="Y75" s="2">
        <f>VLOOKUP($A$4,ByDistrict!$A$3:$AA$180,9,FALSE)</f>
        <v>0</v>
      </c>
      <c r="Z75" s="2">
        <f>VLOOKUP(A75,ByDistrict!$A$3:$AA$180,20,FALSE)</f>
        <v>0</v>
      </c>
      <c r="AA75" s="2">
        <f>VLOOKUP($A$4,ByDistrict!$A$3:$AA$180,9,FALSE)</f>
        <v>0</v>
      </c>
      <c r="AB75" s="2">
        <f>VLOOKUP(A75,ByDistrict!$A$3:$AA$180,21,FALSE)</f>
        <v>0</v>
      </c>
      <c r="AC75" s="2">
        <f>VLOOKUP($A$4,ByDistrict!$A$3:$AA$180,9,FALSE)</f>
        <v>0</v>
      </c>
      <c r="AD75" s="2">
        <f>VLOOKUP(A75,ByDistrict!$A$3:$AA$180,22,FALSE)</f>
        <v>0</v>
      </c>
      <c r="AE75" s="2">
        <f>VLOOKUP($A$4,ByDistrict!$A$3:$AA$180,9,FALSE)</f>
        <v>0</v>
      </c>
      <c r="AF75" s="2">
        <f>VLOOKUP(A75,ByDistrict!$A$3:$AA$180,23,FALSE)</f>
        <v>27.11</v>
      </c>
      <c r="AG75" s="17"/>
      <c r="AH75" s="17">
        <f>+AF75-R75-V75</f>
        <v>27.11</v>
      </c>
      <c r="AI75" s="10">
        <f>+AH75/AF75</f>
        <v>1</v>
      </c>
      <c r="AK75" s="17">
        <f>+N75+P75+R75</f>
        <v>0</v>
      </c>
    </row>
    <row r="76" spans="1:37" x14ac:dyDescent="0.35">
      <c r="B76" s="14"/>
      <c r="C76" s="11"/>
      <c r="D76" s="15"/>
      <c r="E76" s="15"/>
      <c r="F76" s="19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37" x14ac:dyDescent="0.35">
      <c r="A77" s="8" t="s">
        <v>313</v>
      </c>
      <c r="B77" s="14" t="s">
        <v>26</v>
      </c>
      <c r="C77" s="9" t="s">
        <v>314</v>
      </c>
      <c r="D77" s="15">
        <f>SUMIFS('Valuations ByCounty'!$E$2:$E$260,'Valuations ByCounty'!$A$2:$A$260,A77,'Valuations ByCounty'!$B2:$B260,B77)</f>
        <v>18556923</v>
      </c>
      <c r="E77" s="15">
        <f>SUMIFS('Valuations ByCounty'!$F$2:$F$260,'Valuations ByCounty'!$A$2:$A$260,A77,'Valuations ByCounty'!$B2:$B260,B77)</f>
        <v>0</v>
      </c>
      <c r="F77" s="15">
        <f>D77-E77</f>
        <v>18556923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</row>
    <row r="78" spans="1:37" x14ac:dyDescent="0.35">
      <c r="A78" s="8" t="s">
        <v>313</v>
      </c>
      <c r="B78" s="14"/>
      <c r="C78" s="11" t="s">
        <v>315</v>
      </c>
      <c r="D78" s="16">
        <f>SUM(D77)</f>
        <v>18556923</v>
      </c>
      <c r="E78" s="16">
        <f>SUM(E77)</f>
        <v>0</v>
      </c>
      <c r="F78" s="16">
        <f>SUM(F77)</f>
        <v>18556923</v>
      </c>
      <c r="G78" s="2">
        <f>VLOOKUP(A78,ByDistrict!$A$3:$AA$180,8,FALSE)</f>
        <v>18.3</v>
      </c>
      <c r="H78" s="2">
        <f>VLOOKUP(A78,ByDistrict!$A$3:$AA$180,9,FALSE)</f>
        <v>2.544</v>
      </c>
      <c r="I78" s="2">
        <f>VLOOKUP(A78,ByDistrict!$A$3:$AA$180,10,FALSE)</f>
        <v>15.756</v>
      </c>
      <c r="J78" s="2">
        <f>VLOOKUP($A$4,ByDistrict!$A$3:$AA$180,9,FALSE)</f>
        <v>0</v>
      </c>
      <c r="K78" s="2">
        <f>VLOOKUP(A78,ByDistrict!$A$3:$AA$180,11,FALSE)</f>
        <v>0</v>
      </c>
      <c r="L78" s="2">
        <f>VLOOKUP($A$4,ByDistrict!$A$3:$AA$180,9,FALSE)</f>
        <v>0</v>
      </c>
      <c r="M78" s="2">
        <f>VLOOKUP(A78,ByDistrict!$A$3:$AA$180,12,FALSE)</f>
        <v>0</v>
      </c>
      <c r="N78" s="2">
        <f>VLOOKUP(A78,ByDistrict!$A$3:$AA$180,13,FALSE)</f>
        <v>0.25</v>
      </c>
      <c r="O78" s="2">
        <f>VLOOKUP($A$4,ByDistrict!$A$3:$AA$180,9,FALSE)</f>
        <v>0</v>
      </c>
      <c r="P78" s="2">
        <f>VLOOKUP(A78,ByDistrict!$A$3:$AA$180,14,FALSE)</f>
        <v>0</v>
      </c>
      <c r="Q78" s="2">
        <f>VLOOKUP($A$4,ByDistrict!$A$3:$AA$180,9,FALSE)</f>
        <v>0</v>
      </c>
      <c r="R78" s="2">
        <f>VLOOKUP(A78,ByDistrict!$A$3:$AA$180,15,FALSE)</f>
        <v>8.0790000000000006</v>
      </c>
      <c r="S78" s="2">
        <f>VLOOKUP($A$4,ByDistrict!$A$3:$AA$180,9,FALSE)</f>
        <v>0</v>
      </c>
      <c r="T78" s="2">
        <f>VLOOKUP(A78,ByDistrict!$A$3:$AA$180,16,FALSE)</f>
        <v>0.13900000000000001</v>
      </c>
      <c r="U78" s="2">
        <f>VLOOKUP($A$4,ByDistrict!$A$3:$AA$180,9,FALSE)</f>
        <v>0</v>
      </c>
      <c r="V78" s="2">
        <f>VLOOKUP(A78,ByDistrict!$A$3:$AA$180,18,FALSE)</f>
        <v>0</v>
      </c>
      <c r="W78" s="2">
        <f>VLOOKUP($A$4,ByDistrict!$A$3:$AA$180,9,FALSE)</f>
        <v>0</v>
      </c>
      <c r="X78" s="2">
        <f>VLOOKUP(A78,ByDistrict!$A$3:$AA$180,19,FALSE)</f>
        <v>0</v>
      </c>
      <c r="Y78" s="2">
        <f>VLOOKUP($A$4,ByDistrict!$A$3:$AA$180,9,FALSE)</f>
        <v>0</v>
      </c>
      <c r="Z78" s="2">
        <f>VLOOKUP(A78,ByDistrict!$A$3:$AA$180,20,FALSE)</f>
        <v>0</v>
      </c>
      <c r="AA78" s="2">
        <f>VLOOKUP($A$4,ByDistrict!$A$3:$AA$180,9,FALSE)</f>
        <v>0</v>
      </c>
      <c r="AB78" s="2">
        <f>VLOOKUP(A78,ByDistrict!$A$3:$AA$180,21,FALSE)</f>
        <v>0</v>
      </c>
      <c r="AC78" s="2">
        <f>VLOOKUP($A$4,ByDistrict!$A$3:$AA$180,9,FALSE)</f>
        <v>0</v>
      </c>
      <c r="AD78" s="2">
        <f>VLOOKUP(A78,ByDistrict!$A$3:$AA$180,22,FALSE)</f>
        <v>0</v>
      </c>
      <c r="AE78" s="2">
        <f>VLOOKUP($A$4,ByDistrict!$A$3:$AA$180,9,FALSE)</f>
        <v>0</v>
      </c>
      <c r="AF78" s="2">
        <f>VLOOKUP(A78,ByDistrict!$A$3:$AA$180,23,FALSE)</f>
        <v>24.224</v>
      </c>
      <c r="AG78" s="17"/>
      <c r="AH78" s="17">
        <f>+AF78-R78-V78</f>
        <v>16.145</v>
      </c>
      <c r="AI78" s="10">
        <f>+AH78/AF78</f>
        <v>0.66648778071334214</v>
      </c>
      <c r="AK78" s="17">
        <f>+N78+P78+R78</f>
        <v>8.3290000000000006</v>
      </c>
    </row>
    <row r="79" spans="1:37" x14ac:dyDescent="0.35">
      <c r="B79" s="14"/>
      <c r="C79" s="11"/>
      <c r="D79" s="15"/>
      <c r="E79" s="15"/>
      <c r="F79" s="19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:37" x14ac:dyDescent="0.35">
      <c r="A80" s="8" t="s">
        <v>316</v>
      </c>
      <c r="B80" s="14" t="s">
        <v>32</v>
      </c>
      <c r="C80" s="9" t="s">
        <v>317</v>
      </c>
      <c r="D80" s="15">
        <f>SUMIFS('Valuations ByCounty'!$E$2:$E$260,'Valuations ByCounty'!$A$2:$A$260,A80,'Valuations ByCounty'!$B2:$B260,B80)</f>
        <v>74457760</v>
      </c>
      <c r="E80" s="15">
        <f>SUMIFS('Valuations ByCounty'!$F$2:$F$260,'Valuations ByCounty'!$A$2:$A$260,A80,'Valuations ByCounty'!$B2:$B260,B80)</f>
        <v>0</v>
      </c>
      <c r="F80" s="15">
        <f>D80-E80</f>
        <v>74457760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</row>
    <row r="81" spans="1:37" x14ac:dyDescent="0.35">
      <c r="A81" s="8" t="s">
        <v>316</v>
      </c>
      <c r="B81" s="14"/>
      <c r="C81" s="11" t="s">
        <v>318</v>
      </c>
      <c r="D81" s="16">
        <f>SUM(D80)</f>
        <v>74457760</v>
      </c>
      <c r="E81" s="16">
        <f>SUM(E80)</f>
        <v>0</v>
      </c>
      <c r="F81" s="16">
        <f>SUM(F80)</f>
        <v>74457760</v>
      </c>
      <c r="G81" s="2">
        <f>VLOOKUP(A81,ByDistrict!$A$3:$AA$180,8,FALSE)</f>
        <v>27</v>
      </c>
      <c r="H81" s="2">
        <f>VLOOKUP(A81,ByDistrict!$A$3:$AA$180,9,FALSE)</f>
        <v>2.5019999999999998</v>
      </c>
      <c r="I81" s="2">
        <f>VLOOKUP(A81,ByDistrict!$A$3:$AA$180,10,FALSE)</f>
        <v>24.498000000000001</v>
      </c>
      <c r="J81" s="2">
        <f>VLOOKUP($A$4,ByDistrict!$A$3:$AA$180,9,FALSE)</f>
        <v>0</v>
      </c>
      <c r="K81" s="2">
        <f>VLOOKUP(A81,ByDistrict!$A$3:$AA$180,11,FALSE)</f>
        <v>0</v>
      </c>
      <c r="L81" s="2">
        <f>VLOOKUP($A$4,ByDistrict!$A$3:$AA$180,9,FALSE)</f>
        <v>0</v>
      </c>
      <c r="M81" s="2">
        <f>VLOOKUP(A81,ByDistrict!$A$3:$AA$180,12,FALSE)</f>
        <v>0</v>
      </c>
      <c r="N81" s="2">
        <f>VLOOKUP(A81,ByDistrict!$A$3:$AA$180,13,FALSE)</f>
        <v>0</v>
      </c>
      <c r="O81" s="2">
        <f>VLOOKUP($A$4,ByDistrict!$A$3:$AA$180,9,FALSE)</f>
        <v>0</v>
      </c>
      <c r="P81" s="2">
        <f>VLOOKUP(A81,ByDistrict!$A$3:$AA$180,14,FALSE)</f>
        <v>0</v>
      </c>
      <c r="Q81" s="2">
        <f>VLOOKUP($A$4,ByDistrict!$A$3:$AA$180,9,FALSE)</f>
        <v>0</v>
      </c>
      <c r="R81" s="2">
        <f>VLOOKUP(A81,ByDistrict!$A$3:$AA$180,15,FALSE)</f>
        <v>0</v>
      </c>
      <c r="S81" s="2">
        <f>VLOOKUP($A$4,ByDistrict!$A$3:$AA$180,9,FALSE)</f>
        <v>0</v>
      </c>
      <c r="T81" s="2">
        <f>VLOOKUP(A81,ByDistrict!$A$3:$AA$180,16,FALSE)</f>
        <v>0.08</v>
      </c>
      <c r="U81" s="2">
        <f>VLOOKUP($A$4,ByDistrict!$A$3:$AA$180,9,FALSE)</f>
        <v>0</v>
      </c>
      <c r="V81" s="2">
        <f>VLOOKUP(A81,ByDistrict!$A$3:$AA$180,18,FALSE)</f>
        <v>0</v>
      </c>
      <c r="W81" s="2">
        <f>VLOOKUP($A$4,ByDistrict!$A$3:$AA$180,9,FALSE)</f>
        <v>0</v>
      </c>
      <c r="X81" s="2">
        <f>VLOOKUP(A81,ByDistrict!$A$3:$AA$180,19,FALSE)</f>
        <v>0</v>
      </c>
      <c r="Y81" s="2">
        <f>VLOOKUP($A$4,ByDistrict!$A$3:$AA$180,9,FALSE)</f>
        <v>0</v>
      </c>
      <c r="Z81" s="2">
        <f>VLOOKUP(A81,ByDistrict!$A$3:$AA$180,20,FALSE)</f>
        <v>0</v>
      </c>
      <c r="AA81" s="2">
        <f>VLOOKUP($A$4,ByDistrict!$A$3:$AA$180,9,FALSE)</f>
        <v>0</v>
      </c>
      <c r="AB81" s="2">
        <f>VLOOKUP(A81,ByDistrict!$A$3:$AA$180,21,FALSE)</f>
        <v>0</v>
      </c>
      <c r="AC81" s="2">
        <f>VLOOKUP($A$4,ByDistrict!$A$3:$AA$180,9,FALSE)</f>
        <v>0</v>
      </c>
      <c r="AD81" s="2">
        <f>VLOOKUP(A81,ByDistrict!$A$3:$AA$180,22,FALSE)</f>
        <v>0</v>
      </c>
      <c r="AE81" s="2">
        <f>VLOOKUP($A$4,ByDistrict!$A$3:$AA$180,9,FALSE)</f>
        <v>0</v>
      </c>
      <c r="AF81" s="2">
        <f>VLOOKUP(A81,ByDistrict!$A$3:$AA$180,23,FALSE)</f>
        <v>24.577999999999999</v>
      </c>
      <c r="AG81" s="17"/>
      <c r="AH81" s="17">
        <f>+AF81-R81-V81</f>
        <v>24.577999999999999</v>
      </c>
      <c r="AI81" s="10">
        <f>+AH81/AF81</f>
        <v>1</v>
      </c>
      <c r="AK81" s="17">
        <f>+N81+P81+R81</f>
        <v>0</v>
      </c>
    </row>
    <row r="82" spans="1:37" x14ac:dyDescent="0.35">
      <c r="B82" s="14"/>
      <c r="C82" s="11"/>
      <c r="D82" s="15"/>
      <c r="E82" s="15"/>
      <c r="F82" s="19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7" x14ac:dyDescent="0.35">
      <c r="A83" s="8" t="s">
        <v>319</v>
      </c>
      <c r="B83" s="14" t="s">
        <v>32</v>
      </c>
      <c r="C83" s="9" t="s">
        <v>320</v>
      </c>
      <c r="D83" s="15">
        <f>SUMIFS('Valuations ByCounty'!$E$2:$E$260,'Valuations ByCounty'!$A$2:$A$260,A83,'Valuations ByCounty'!$B2:$B260,B83)</f>
        <v>27379970</v>
      </c>
      <c r="E83" s="15">
        <f>SUMIFS('Valuations ByCounty'!$F$2:$F$260,'Valuations ByCounty'!$A$2:$A$260,A83,'Valuations ByCounty'!$B2:$B260,B83)</f>
        <v>0</v>
      </c>
      <c r="F83" s="15">
        <f>D83-E83</f>
        <v>27379970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</row>
    <row r="84" spans="1:37" x14ac:dyDescent="0.35">
      <c r="A84" s="8" t="s">
        <v>319</v>
      </c>
      <c r="B84" s="14"/>
      <c r="C84" s="11" t="s">
        <v>321</v>
      </c>
      <c r="D84" s="16">
        <f>SUM(D83)</f>
        <v>27379970</v>
      </c>
      <c r="E84" s="16">
        <f>SUM(E83)</f>
        <v>0</v>
      </c>
      <c r="F84" s="16">
        <f>SUM(F83)</f>
        <v>27379970</v>
      </c>
      <c r="G84" s="2">
        <f>VLOOKUP(A84,ByDistrict!$A$3:$AA$180,8,FALSE)</f>
        <v>23.59</v>
      </c>
      <c r="H84" s="2">
        <f>VLOOKUP(A84,ByDistrict!$A$3:$AA$180,9,FALSE)</f>
        <v>0</v>
      </c>
      <c r="I84" s="2">
        <f>VLOOKUP(A84,ByDistrict!$A$3:$AA$180,10,FALSE)</f>
        <v>23.59</v>
      </c>
      <c r="J84" s="2">
        <f>VLOOKUP($A$4,ByDistrict!$A$3:$AA$180,9,FALSE)</f>
        <v>0</v>
      </c>
      <c r="K84" s="2">
        <f>VLOOKUP(A84,ByDistrict!$A$3:$AA$180,11,FALSE)</f>
        <v>0</v>
      </c>
      <c r="L84" s="2">
        <f>VLOOKUP($A$4,ByDistrict!$A$3:$AA$180,9,FALSE)</f>
        <v>0</v>
      </c>
      <c r="M84" s="2">
        <f>VLOOKUP(A84,ByDistrict!$A$3:$AA$180,12,FALSE)</f>
        <v>0</v>
      </c>
      <c r="N84" s="2">
        <f>VLOOKUP(A84,ByDistrict!$A$3:$AA$180,13,FALSE)</f>
        <v>4.5940000000000003</v>
      </c>
      <c r="O84" s="2">
        <f>VLOOKUP($A$4,ByDistrict!$A$3:$AA$180,9,FALSE)</f>
        <v>0</v>
      </c>
      <c r="P84" s="2">
        <f>VLOOKUP(A84,ByDistrict!$A$3:$AA$180,14,FALSE)</f>
        <v>0</v>
      </c>
      <c r="Q84" s="2">
        <f>VLOOKUP($A$4,ByDistrict!$A$3:$AA$180,9,FALSE)</f>
        <v>0</v>
      </c>
      <c r="R84" s="2">
        <f>VLOOKUP(A84,ByDistrict!$A$3:$AA$180,15,FALSE)</f>
        <v>0</v>
      </c>
      <c r="S84" s="2">
        <f>VLOOKUP($A$4,ByDistrict!$A$3:$AA$180,9,FALSE)</f>
        <v>0</v>
      </c>
      <c r="T84" s="2">
        <f>VLOOKUP(A84,ByDistrict!$A$3:$AA$180,16,FALSE)</f>
        <v>0.57699999999999996</v>
      </c>
      <c r="U84" s="2">
        <f>VLOOKUP($A$4,ByDistrict!$A$3:$AA$180,9,FALSE)</f>
        <v>0</v>
      </c>
      <c r="V84" s="2">
        <f>VLOOKUP(A84,ByDistrict!$A$3:$AA$180,18,FALSE)</f>
        <v>17.896000000000001</v>
      </c>
      <c r="W84" s="2">
        <f>VLOOKUP($A$4,ByDistrict!$A$3:$AA$180,9,FALSE)</f>
        <v>0</v>
      </c>
      <c r="X84" s="2">
        <f>VLOOKUP(A84,ByDistrict!$A$3:$AA$180,19,FALSE)</f>
        <v>0</v>
      </c>
      <c r="Y84" s="2">
        <f>VLOOKUP($A$4,ByDistrict!$A$3:$AA$180,9,FALSE)</f>
        <v>0</v>
      </c>
      <c r="Z84" s="2">
        <f>VLOOKUP(A84,ByDistrict!$A$3:$AA$180,20,FALSE)</f>
        <v>0</v>
      </c>
      <c r="AA84" s="2">
        <f>VLOOKUP($A$4,ByDistrict!$A$3:$AA$180,9,FALSE)</f>
        <v>0</v>
      </c>
      <c r="AB84" s="2">
        <f>VLOOKUP(A84,ByDistrict!$A$3:$AA$180,21,FALSE)</f>
        <v>0</v>
      </c>
      <c r="AC84" s="2">
        <f>VLOOKUP($A$4,ByDistrict!$A$3:$AA$180,9,FALSE)</f>
        <v>0</v>
      </c>
      <c r="AD84" s="2">
        <f>VLOOKUP(A84,ByDistrict!$A$3:$AA$180,22,FALSE)</f>
        <v>0</v>
      </c>
      <c r="AE84" s="2">
        <f>VLOOKUP($A$4,ByDistrict!$A$3:$AA$180,9,FALSE)</f>
        <v>0</v>
      </c>
      <c r="AF84" s="2">
        <f>VLOOKUP(A84,ByDistrict!$A$3:$AA$180,23,FALSE)</f>
        <v>46.657000000000004</v>
      </c>
      <c r="AG84" s="17"/>
      <c r="AH84" s="17">
        <f>+AF84-R84-V84</f>
        <v>28.761000000000003</v>
      </c>
      <c r="AI84" s="10">
        <f>+AH84/AF84</f>
        <v>0.61643483292967827</v>
      </c>
      <c r="AK84" s="17">
        <f>+N84+P84+R84</f>
        <v>4.5940000000000003</v>
      </c>
    </row>
    <row r="85" spans="1:37" x14ac:dyDescent="0.35">
      <c r="B85" s="14"/>
      <c r="C85" s="11"/>
      <c r="D85" s="15"/>
      <c r="E85" s="15"/>
      <c r="F85" s="19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</row>
    <row r="86" spans="1:37" x14ac:dyDescent="0.35">
      <c r="A86" s="24" t="s">
        <v>322</v>
      </c>
      <c r="B86" s="14" t="s">
        <v>35</v>
      </c>
      <c r="C86" s="9" t="s">
        <v>323</v>
      </c>
      <c r="D86" s="15">
        <f>SUMIFS('Valuations ByCounty'!$E$2:$E$260,'Valuations ByCounty'!$A$2:$A$260,A86,'Valuations ByCounty'!$B2:$B260,B86)</f>
        <v>3364702367</v>
      </c>
      <c r="E86" s="15">
        <f>SUMIFS('Valuations ByCounty'!$F$2:$F$260,'Valuations ByCounty'!$A$2:$A$260,A86,'Valuations ByCounty'!$B2:$B260,B86)</f>
        <v>35881915</v>
      </c>
      <c r="F86" s="15">
        <f>D86-E86</f>
        <v>3328820452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</row>
    <row r="87" spans="1:37" x14ac:dyDescent="0.35">
      <c r="A87" s="24" t="s">
        <v>322</v>
      </c>
      <c r="B87" s="14" t="s">
        <v>246</v>
      </c>
      <c r="C87" s="9" t="s">
        <v>323</v>
      </c>
      <c r="D87" s="15">
        <f>SUMIFS('Valuations ByCounty'!$E$2:$E$260,'Valuations ByCounty'!$A$2:$A$260,A87,'Valuations ByCounty'!$B2:$B260,B87)</f>
        <v>105847660</v>
      </c>
      <c r="E87" s="15">
        <f>SUMIFS('Valuations ByCounty'!$F$2:$F$260,'Valuations ByCounty'!$A$2:$A$260,A87,'Valuations ByCounty'!$B2:$B260,B87)</f>
        <v>97214175</v>
      </c>
      <c r="F87" s="15">
        <f>D87-E87</f>
        <v>8633485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 spans="1:37" x14ac:dyDescent="0.35">
      <c r="A88" s="24" t="s">
        <v>322</v>
      </c>
      <c r="B88" s="14" t="s">
        <v>128</v>
      </c>
      <c r="C88" s="9" t="s">
        <v>323</v>
      </c>
      <c r="D88" s="15">
        <f>SUMIFS('Valuations ByCounty'!$E$2:$E$260,'Valuations ByCounty'!$A$2:$A$260,A88,'Valuations ByCounty'!$B2:$B260,B88)</f>
        <v>23403027</v>
      </c>
      <c r="E88" s="15">
        <f>SUMIFS('Valuations ByCounty'!$F$2:$F$260,'Valuations ByCounty'!$A$2:$A$260,A88,'Valuations ByCounty'!$B2:$B260,B88)</f>
        <v>0</v>
      </c>
      <c r="F88" s="15">
        <f>D88-E88</f>
        <v>23403027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 spans="1:37" x14ac:dyDescent="0.35">
      <c r="A89" s="24" t="s">
        <v>322</v>
      </c>
      <c r="B89" s="14" t="s">
        <v>228</v>
      </c>
      <c r="C89" s="9" t="s">
        <v>323</v>
      </c>
      <c r="D89" s="15">
        <f>SUMIFS('Valuations ByCounty'!$E$2:$E$260,'Valuations ByCounty'!$A$2:$A$260,A89,'Valuations ByCounty'!$B2:$B260,B89)</f>
        <v>2742008810</v>
      </c>
      <c r="E89" s="15">
        <f>SUMIFS('Valuations ByCounty'!$F$2:$F$260,'Valuations ByCounty'!$A$2:$A$260,A89,'Valuations ByCounty'!$B2:$B260,B89)</f>
        <v>270941727</v>
      </c>
      <c r="F89" s="15">
        <f>D89-E89</f>
        <v>2471067083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 spans="1:37" x14ac:dyDescent="0.35">
      <c r="A90" s="24" t="s">
        <v>322</v>
      </c>
      <c r="B90" s="14"/>
      <c r="C90" s="11" t="s">
        <v>324</v>
      </c>
      <c r="D90" s="16">
        <f>SUM(D86:D89)</f>
        <v>6235961864</v>
      </c>
      <c r="E90" s="16">
        <f>SUM(E86:E89)</f>
        <v>404037817</v>
      </c>
      <c r="F90" s="16">
        <f>SUM(F86:F89)</f>
        <v>5831924047</v>
      </c>
      <c r="G90" s="2">
        <f>VLOOKUP(A90,ByDistrict!$A$3:$AA$180,8,FALSE)</f>
        <v>27</v>
      </c>
      <c r="H90" s="2">
        <f>VLOOKUP(A90,ByDistrict!$A$3:$AA$180,9,FALSE)</f>
        <v>0</v>
      </c>
      <c r="I90" s="2">
        <f>VLOOKUP(A90,ByDistrict!$A$3:$AA$180,10,FALSE)</f>
        <v>27</v>
      </c>
      <c r="J90" s="2">
        <f>VLOOKUP($A$4,ByDistrict!$A$3:$AA$180,9,FALSE)</f>
        <v>0</v>
      </c>
      <c r="K90" s="2">
        <f>VLOOKUP(A90,ByDistrict!$A$3:$AA$180,11,FALSE)</f>
        <v>0</v>
      </c>
      <c r="L90" s="2">
        <f>VLOOKUP($A$4,ByDistrict!$A$3:$AA$180,9,FALSE)</f>
        <v>0</v>
      </c>
      <c r="M90" s="2">
        <f>VLOOKUP(A90,ByDistrict!$A$3:$AA$180,12,FALSE)</f>
        <v>0</v>
      </c>
      <c r="N90" s="2">
        <f>VLOOKUP(A90,ByDistrict!$A$3:$AA$180,13,FALSE)</f>
        <v>0</v>
      </c>
      <c r="O90" s="2">
        <f>VLOOKUP($A$4,ByDistrict!$A$3:$AA$180,9,FALSE)</f>
        <v>0</v>
      </c>
      <c r="P90" s="2">
        <f>VLOOKUP(A90,ByDistrict!$A$3:$AA$180,14,FALSE)</f>
        <v>0</v>
      </c>
      <c r="Q90" s="2">
        <f>VLOOKUP($A$4,ByDistrict!$A$3:$AA$180,9,FALSE)</f>
        <v>0</v>
      </c>
      <c r="R90" s="2">
        <f>VLOOKUP(A90,ByDistrict!$A$3:$AA$180,15,FALSE)</f>
        <v>13.59</v>
      </c>
      <c r="S90" s="2">
        <f>VLOOKUP($A$4,ByDistrict!$A$3:$AA$180,9,FALSE)</f>
        <v>0</v>
      </c>
      <c r="T90" s="2">
        <f>VLOOKUP(A90,ByDistrict!$A$3:$AA$180,16,FALSE)</f>
        <v>0.39900000000000002</v>
      </c>
      <c r="U90" s="2">
        <f>VLOOKUP($A$4,ByDistrict!$A$3:$AA$180,9,FALSE)</f>
        <v>0</v>
      </c>
      <c r="V90" s="2">
        <f>VLOOKUP(A90,ByDistrict!$A$3:$AA$180,18,FALSE)</f>
        <v>16.728000000000002</v>
      </c>
      <c r="W90" s="2">
        <f>VLOOKUP($A$4,ByDistrict!$A$3:$AA$180,9,FALSE)</f>
        <v>0</v>
      </c>
      <c r="X90" s="2">
        <f>VLOOKUP(A90,ByDistrict!$A$3:$AA$180,19,FALSE)</f>
        <v>0</v>
      </c>
      <c r="Y90" s="2">
        <f>VLOOKUP($A$4,ByDistrict!$A$3:$AA$180,9,FALSE)</f>
        <v>0</v>
      </c>
      <c r="Z90" s="2">
        <f>VLOOKUP(A90,ByDistrict!$A$3:$AA$180,20,FALSE)</f>
        <v>0</v>
      </c>
      <c r="AA90" s="2">
        <f>VLOOKUP($A$4,ByDistrict!$A$3:$AA$180,9,FALSE)</f>
        <v>0</v>
      </c>
      <c r="AB90" s="2">
        <f>VLOOKUP(A90,ByDistrict!$A$3:$AA$180,21,FALSE)</f>
        <v>0</v>
      </c>
      <c r="AC90" s="2">
        <f>VLOOKUP($A$4,ByDistrict!$A$3:$AA$180,9,FALSE)</f>
        <v>0</v>
      </c>
      <c r="AD90" s="2">
        <f>VLOOKUP(A90,ByDistrict!$A$3:$AA$180,22,FALSE)</f>
        <v>0</v>
      </c>
      <c r="AE90" s="2">
        <f>VLOOKUP($A$4,ByDistrict!$A$3:$AA$180,9,FALSE)</f>
        <v>0</v>
      </c>
      <c r="AF90" s="2">
        <f>VLOOKUP(A90,ByDistrict!$A$3:$AA$180,23,FALSE)</f>
        <v>57.717000000000006</v>
      </c>
      <c r="AG90" s="17"/>
      <c r="AH90" s="17">
        <f>+AF90-R90-V90</f>
        <v>27.399000000000008</v>
      </c>
      <c r="AI90" s="10">
        <f>+AH90/AF90</f>
        <v>0.47471282291179384</v>
      </c>
      <c r="AK90" s="17">
        <f>+N90+P90+R90</f>
        <v>13.59</v>
      </c>
    </row>
    <row r="91" spans="1:37" x14ac:dyDescent="0.35">
      <c r="B91" s="14"/>
      <c r="C91" s="11"/>
      <c r="D91" s="15"/>
      <c r="E91" s="15"/>
      <c r="F91" s="19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</row>
    <row r="92" spans="1:37" x14ac:dyDescent="0.35">
      <c r="A92" s="24" t="s">
        <v>325</v>
      </c>
      <c r="B92" s="14" t="s">
        <v>35</v>
      </c>
      <c r="C92" s="9" t="s">
        <v>326</v>
      </c>
      <c r="D92" s="15">
        <f>SUMIFS('Valuations ByCounty'!$E$2:$E$260,'Valuations ByCounty'!$A$2:$A$260,A92,'Valuations ByCounty'!$B2:$B260,B92)</f>
        <v>9211150159</v>
      </c>
      <c r="E92" s="15">
        <f>SUMIFS('Valuations ByCounty'!$F$2:$F$260,'Valuations ByCounty'!$A$2:$A$260,A92,'Valuations ByCounty'!$B2:$B260,B92)</f>
        <v>101128752</v>
      </c>
      <c r="F92" s="15">
        <f>D92-E92</f>
        <v>9110021407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</row>
    <row r="93" spans="1:37" x14ac:dyDescent="0.35">
      <c r="A93" s="24" t="s">
        <v>325</v>
      </c>
      <c r="B93" s="14" t="s">
        <v>246</v>
      </c>
      <c r="C93" s="9" t="s">
        <v>326</v>
      </c>
      <c r="D93" s="15">
        <f>SUMIFS('Valuations ByCounty'!$E$2:$E$260,'Valuations ByCounty'!$A$2:$A$260,A93,'Valuations ByCounty'!$B2:$B260,B93)</f>
        <v>1108946160</v>
      </c>
      <c r="E93" s="15">
        <f>SUMIFS('Valuations ByCounty'!$F$2:$F$260,'Valuations ByCounty'!$A$2:$A$260,A93,'Valuations ByCounty'!$B2:$B260,B93)</f>
        <v>62413422</v>
      </c>
      <c r="F93" s="15">
        <f>D93-E93</f>
        <v>1046532738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spans="1:37" x14ac:dyDescent="0.35">
      <c r="A94" s="24" t="s">
        <v>325</v>
      </c>
      <c r="B94" s="14" t="s">
        <v>97</v>
      </c>
      <c r="C94" s="9" t="s">
        <v>326</v>
      </c>
      <c r="D94" s="15">
        <f>SUMIFS('Valuations ByCounty'!$E$2:$E$260,'Valuations ByCounty'!$A$2:$A$260,A94,'Valuations ByCounty'!$B2:$B260,B94)</f>
        <v>98239500</v>
      </c>
      <c r="E94" s="15">
        <f>SUMIFS('Valuations ByCounty'!$F$2:$F$260,'Valuations ByCounty'!$A$2:$A$260,A94,'Valuations ByCounty'!$B2:$B260,B94)</f>
        <v>0</v>
      </c>
      <c r="F94" s="15">
        <f>D94-E94</f>
        <v>98239500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</row>
    <row r="95" spans="1:37" x14ac:dyDescent="0.35">
      <c r="A95" s="24" t="s">
        <v>325</v>
      </c>
      <c r="B95" s="14"/>
      <c r="C95" s="11" t="s">
        <v>327</v>
      </c>
      <c r="D95" s="16">
        <f>SUM(D92:D94)</f>
        <v>10418335819</v>
      </c>
      <c r="E95" s="16">
        <f>SUM(E92:E94)</f>
        <v>163542174</v>
      </c>
      <c r="F95" s="16">
        <f>SUM(F92:F94)</f>
        <v>10254793645</v>
      </c>
      <c r="G95" s="2">
        <f>VLOOKUP(A95,ByDistrict!$A$3:$AA$180,8,FALSE)</f>
        <v>27</v>
      </c>
      <c r="H95" s="2">
        <f>VLOOKUP(A95,ByDistrict!$A$3:$AA$180,9,FALSE)</f>
        <v>0</v>
      </c>
      <c r="I95" s="2">
        <f>VLOOKUP(A95,ByDistrict!$A$3:$AA$180,10,FALSE)</f>
        <v>27</v>
      </c>
      <c r="J95" s="2">
        <f>VLOOKUP($A$4,ByDistrict!$A$3:$AA$180,9,FALSE)</f>
        <v>0</v>
      </c>
      <c r="K95" s="2">
        <f>VLOOKUP(A95,ByDistrict!$A$3:$AA$180,11,FALSE)</f>
        <v>0</v>
      </c>
      <c r="L95" s="2">
        <f>VLOOKUP($A$4,ByDistrict!$A$3:$AA$180,9,FALSE)</f>
        <v>0</v>
      </c>
      <c r="M95" s="2">
        <f>VLOOKUP(A95,ByDistrict!$A$3:$AA$180,12,FALSE)</f>
        <v>0</v>
      </c>
      <c r="N95" s="2">
        <f>VLOOKUP(A95,ByDistrict!$A$3:$AA$180,13,FALSE)</f>
        <v>0</v>
      </c>
      <c r="O95" s="2">
        <f>VLOOKUP($A$4,ByDistrict!$A$3:$AA$180,9,FALSE)</f>
        <v>0</v>
      </c>
      <c r="P95" s="2">
        <f>VLOOKUP(A95,ByDistrict!$A$3:$AA$180,14,FALSE)</f>
        <v>0</v>
      </c>
      <c r="Q95" s="2">
        <f>VLOOKUP($A$4,ByDistrict!$A$3:$AA$180,9,FALSE)</f>
        <v>0</v>
      </c>
      <c r="R95" s="2">
        <f>VLOOKUP(A95,ByDistrict!$A$3:$AA$180,15,FALSE)</f>
        <v>8.1620000000000008</v>
      </c>
      <c r="S95" s="2">
        <f>VLOOKUP($A$4,ByDistrict!$A$3:$AA$180,9,FALSE)</f>
        <v>0</v>
      </c>
      <c r="T95" s="2">
        <f>VLOOKUP(A95,ByDistrict!$A$3:$AA$180,16,FALSE)</f>
        <v>0.67200000000000004</v>
      </c>
      <c r="U95" s="2">
        <f>VLOOKUP($A$4,ByDistrict!$A$3:$AA$180,9,FALSE)</f>
        <v>0</v>
      </c>
      <c r="V95" s="2">
        <f>VLOOKUP(A95,ByDistrict!$A$3:$AA$180,18,FALSE)</f>
        <v>7.4980000000000002</v>
      </c>
      <c r="W95" s="2">
        <f>VLOOKUP($A$4,ByDistrict!$A$3:$AA$180,9,FALSE)</f>
        <v>0</v>
      </c>
      <c r="X95" s="2">
        <f>VLOOKUP(A95,ByDistrict!$A$3:$AA$180,19,FALSE)</f>
        <v>0.71199999999999997</v>
      </c>
      <c r="Y95" s="2">
        <f>VLOOKUP($A$4,ByDistrict!$A$3:$AA$180,9,FALSE)</f>
        <v>0</v>
      </c>
      <c r="Z95" s="2">
        <f>VLOOKUP(A95,ByDistrict!$A$3:$AA$180,20,FALSE)</f>
        <v>0</v>
      </c>
      <c r="AA95" s="2">
        <f>VLOOKUP($A$4,ByDistrict!$A$3:$AA$180,9,FALSE)</f>
        <v>0</v>
      </c>
      <c r="AB95" s="2">
        <f>VLOOKUP(A95,ByDistrict!$A$3:$AA$180,21,FALSE)</f>
        <v>4</v>
      </c>
      <c r="AC95" s="2">
        <f>VLOOKUP($A$4,ByDistrict!$A$3:$AA$180,9,FALSE)</f>
        <v>0</v>
      </c>
      <c r="AD95" s="2">
        <f>VLOOKUP(A95,ByDistrict!$A$3:$AA$180,22,FALSE)</f>
        <v>0</v>
      </c>
      <c r="AE95" s="2">
        <f>VLOOKUP($A$4,ByDistrict!$A$3:$AA$180,9,FALSE)</f>
        <v>0</v>
      </c>
      <c r="AF95" s="2">
        <f>VLOOKUP(A95,ByDistrict!$A$3:$AA$180,23,FALSE)</f>
        <v>48.043999999999997</v>
      </c>
      <c r="AG95" s="17"/>
      <c r="AH95" s="17">
        <f>+AF95-R95-V95</f>
        <v>32.384</v>
      </c>
      <c r="AI95" s="10">
        <f>+AH95/AF95</f>
        <v>0.67404878861044049</v>
      </c>
      <c r="AK95" s="17">
        <f>+N95+P95+R95</f>
        <v>8.1620000000000008</v>
      </c>
    </row>
    <row r="96" spans="1:37" x14ac:dyDescent="0.35">
      <c r="B96" s="14"/>
      <c r="C96" s="11"/>
      <c r="D96" s="15"/>
      <c r="E96" s="15"/>
      <c r="F96" s="19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spans="1:37" x14ac:dyDescent="0.35">
      <c r="A97" s="8" t="s">
        <v>328</v>
      </c>
      <c r="B97" s="14" t="s">
        <v>38</v>
      </c>
      <c r="C97" s="9" t="s">
        <v>329</v>
      </c>
      <c r="D97" s="15">
        <f>SUMIFS('Valuations ByCounty'!$E$2:$E$260,'Valuations ByCounty'!$A$2:$A$260,A97,'Valuations ByCounty'!$B2:$B260,B97)</f>
        <v>459592760</v>
      </c>
      <c r="E97" s="15">
        <f>SUMIFS('Valuations ByCounty'!$F$2:$F$260,'Valuations ByCounty'!$A$2:$A$260,A97,'Valuations ByCounty'!$B2:$B260,B97)</f>
        <v>0</v>
      </c>
      <c r="F97" s="15">
        <f>D97-E97</f>
        <v>459592760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:37" x14ac:dyDescent="0.35">
      <c r="A98" s="8" t="s">
        <v>328</v>
      </c>
      <c r="B98" s="14"/>
      <c r="C98" s="11" t="s">
        <v>330</v>
      </c>
      <c r="D98" s="16">
        <f>SUM(D97)</f>
        <v>459592760</v>
      </c>
      <c r="E98" s="16">
        <f>SUM(E97)</f>
        <v>0</v>
      </c>
      <c r="F98" s="16">
        <f>SUM(F97)</f>
        <v>459592760</v>
      </c>
      <c r="G98" s="2">
        <f>VLOOKUP(A98,ByDistrict!$A$3:$AA$180,8,FALSE)</f>
        <v>23.149000000000001</v>
      </c>
      <c r="H98" s="2">
        <f>VLOOKUP(A98,ByDistrict!$A$3:$AA$180,9,FALSE)</f>
        <v>2.1669999999999998</v>
      </c>
      <c r="I98" s="2">
        <f>VLOOKUP(A98,ByDistrict!$A$3:$AA$180,10,FALSE)</f>
        <v>20.981999999999999</v>
      </c>
      <c r="J98" s="2">
        <f>VLOOKUP($A$4,ByDistrict!$A$3:$AA$180,9,FALSE)</f>
        <v>0</v>
      </c>
      <c r="K98" s="2">
        <f>VLOOKUP(A98,ByDistrict!$A$3:$AA$180,11,FALSE)</f>
        <v>0</v>
      </c>
      <c r="L98" s="2">
        <f>VLOOKUP($A$4,ByDistrict!$A$3:$AA$180,9,FALSE)</f>
        <v>0</v>
      </c>
      <c r="M98" s="2">
        <f>VLOOKUP(A98,ByDistrict!$A$3:$AA$180,12,FALSE)</f>
        <v>0</v>
      </c>
      <c r="N98" s="2">
        <f>VLOOKUP(A98,ByDistrict!$A$3:$AA$180,13,FALSE)</f>
        <v>0</v>
      </c>
      <c r="O98" s="2">
        <f>VLOOKUP($A$4,ByDistrict!$A$3:$AA$180,9,FALSE)</f>
        <v>0</v>
      </c>
      <c r="P98" s="2">
        <f>VLOOKUP(A98,ByDistrict!$A$3:$AA$180,14,FALSE)</f>
        <v>0</v>
      </c>
      <c r="Q98" s="2">
        <f>VLOOKUP($A$4,ByDistrict!$A$3:$AA$180,9,FALSE)</f>
        <v>0</v>
      </c>
      <c r="R98" s="2">
        <f>VLOOKUP(A98,ByDistrict!$A$3:$AA$180,15,FALSE)</f>
        <v>7.6120000000000001</v>
      </c>
      <c r="S98" s="2">
        <f>VLOOKUP($A$4,ByDistrict!$A$3:$AA$180,9,FALSE)</f>
        <v>0</v>
      </c>
      <c r="T98" s="2">
        <f>VLOOKUP(A98,ByDistrict!$A$3:$AA$180,16,FALSE)</f>
        <v>0.129</v>
      </c>
      <c r="U98" s="2">
        <f>VLOOKUP($A$4,ByDistrict!$A$3:$AA$180,9,FALSE)</f>
        <v>0</v>
      </c>
      <c r="V98" s="2">
        <f>VLOOKUP(A98,ByDistrict!$A$3:$AA$180,18,FALSE)</f>
        <v>5.94</v>
      </c>
      <c r="W98" s="2">
        <f>VLOOKUP($A$4,ByDistrict!$A$3:$AA$180,9,FALSE)</f>
        <v>0</v>
      </c>
      <c r="X98" s="2">
        <f>VLOOKUP(A98,ByDistrict!$A$3:$AA$180,19,FALSE)</f>
        <v>0</v>
      </c>
      <c r="Y98" s="2">
        <f>VLOOKUP($A$4,ByDistrict!$A$3:$AA$180,9,FALSE)</f>
        <v>0</v>
      </c>
      <c r="Z98" s="2">
        <f>VLOOKUP(A98,ByDistrict!$A$3:$AA$180,20,FALSE)</f>
        <v>0</v>
      </c>
      <c r="AA98" s="2">
        <f>VLOOKUP($A$4,ByDistrict!$A$3:$AA$180,9,FALSE)</f>
        <v>0</v>
      </c>
      <c r="AB98" s="2">
        <f>VLOOKUP(A98,ByDistrict!$A$3:$AA$180,21,FALSE)</f>
        <v>2.121</v>
      </c>
      <c r="AC98" s="2">
        <f>VLOOKUP($A$4,ByDistrict!$A$3:$AA$180,9,FALSE)</f>
        <v>0</v>
      </c>
      <c r="AD98" s="2">
        <f>VLOOKUP(A98,ByDistrict!$A$3:$AA$180,22,FALSE)</f>
        <v>0</v>
      </c>
      <c r="AE98" s="2">
        <f>VLOOKUP($A$4,ByDistrict!$A$3:$AA$180,9,FALSE)</f>
        <v>0</v>
      </c>
      <c r="AF98" s="2">
        <f>VLOOKUP(A98,ByDistrict!$A$3:$AA$180,23,FALSE)</f>
        <v>36.784000000000006</v>
      </c>
      <c r="AG98" s="17"/>
      <c r="AH98" s="17">
        <f>+AF98-R98-V98</f>
        <v>23.232000000000003</v>
      </c>
      <c r="AI98" s="10">
        <f>+AH98/AF98</f>
        <v>0.63157894736842102</v>
      </c>
      <c r="AK98" s="17">
        <f>+N98+P98+R98</f>
        <v>7.6120000000000001</v>
      </c>
    </row>
    <row r="99" spans="1:37" x14ac:dyDescent="0.35">
      <c r="B99" s="14"/>
      <c r="C99" s="11"/>
      <c r="D99" s="15"/>
      <c r="E99" s="15"/>
      <c r="F99" s="19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7" x14ac:dyDescent="0.35">
      <c r="A100" s="24" t="s">
        <v>331</v>
      </c>
      <c r="B100" s="14" t="s">
        <v>38</v>
      </c>
      <c r="C100" s="25" t="s">
        <v>332</v>
      </c>
      <c r="D100" s="15">
        <f>SUMIFS('Valuations ByCounty'!$E$2:$E$260,'Valuations ByCounty'!$A$2:$A$260,A100,'Valuations ByCounty'!$B2:$B260,B100)</f>
        <v>520580920</v>
      </c>
      <c r="E100" s="15">
        <f>SUMIFS('Valuations ByCounty'!$F$2:$F$260,'Valuations ByCounty'!$A$2:$A$260,A100,'Valuations ByCounty'!$B2:$B260,B100)</f>
        <v>0</v>
      </c>
      <c r="F100" s="15">
        <f>D100- E100</f>
        <v>520580920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7" x14ac:dyDescent="0.35">
      <c r="A101" s="24" t="s">
        <v>331</v>
      </c>
      <c r="B101" s="14" t="s">
        <v>89</v>
      </c>
      <c r="C101" s="25" t="s">
        <v>332</v>
      </c>
      <c r="D101" s="15">
        <f>SUMIFS('Valuations ByCounty'!$E$2:$E$260,'Valuations ByCounty'!$A$2:$A$260,A101,'Valuations ByCounty'!$B2:$B260,B101)</f>
        <v>11546847</v>
      </c>
      <c r="E101" s="15">
        <f>SUMIFS('Valuations ByCounty'!$F$2:$F$260,'Valuations ByCounty'!$A$2:$A$260,A101,'Valuations ByCounty'!$B2:$B260,B101)</f>
        <v>0</v>
      </c>
      <c r="F101" s="15">
        <f>D101- E101</f>
        <v>11546847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7" x14ac:dyDescent="0.35">
      <c r="A102" s="24" t="s">
        <v>331</v>
      </c>
      <c r="B102" s="14"/>
      <c r="C102" s="11" t="s">
        <v>333</v>
      </c>
      <c r="D102" s="16">
        <f>SUM(D100:D101)</f>
        <v>532127767</v>
      </c>
      <c r="E102" s="16">
        <f>SUM(E100:E101)</f>
        <v>0</v>
      </c>
      <c r="F102" s="16">
        <f>SUM(F100:F101)</f>
        <v>532127767</v>
      </c>
      <c r="G102" s="2">
        <f>VLOOKUP(A102,ByDistrict!$A$3:$AA$180,8,FALSE)</f>
        <v>24.792999999999999</v>
      </c>
      <c r="H102" s="2">
        <f>VLOOKUP(A102,ByDistrict!$A$3:$AA$180,9,FALSE)</f>
        <v>5.0999999999999996</v>
      </c>
      <c r="I102" s="2">
        <f>VLOOKUP(A102,ByDistrict!$A$3:$AA$180,10,FALSE)</f>
        <v>19.693000000000001</v>
      </c>
      <c r="J102" s="2">
        <f>VLOOKUP($A$4,ByDistrict!$A$3:$AA$180,9,FALSE)</f>
        <v>0</v>
      </c>
      <c r="K102" s="2">
        <f>VLOOKUP(A102,ByDistrict!$A$3:$AA$180,11,FALSE)</f>
        <v>0</v>
      </c>
      <c r="L102" s="2">
        <f>VLOOKUP($A$4,ByDistrict!$A$3:$AA$180,9,FALSE)</f>
        <v>0</v>
      </c>
      <c r="M102" s="2">
        <f>VLOOKUP(A102,ByDistrict!$A$3:$AA$180,12,FALSE)</f>
        <v>0</v>
      </c>
      <c r="N102" s="2">
        <f>VLOOKUP(A102,ByDistrict!$A$3:$AA$180,13,FALSE)</f>
        <v>0</v>
      </c>
      <c r="O102" s="2">
        <f>VLOOKUP($A$4,ByDistrict!$A$3:$AA$180,9,FALSE)</f>
        <v>0</v>
      </c>
      <c r="P102" s="2">
        <f>VLOOKUP(A102,ByDistrict!$A$3:$AA$180,14,FALSE)</f>
        <v>0</v>
      </c>
      <c r="Q102" s="2">
        <f>VLOOKUP($A$4,ByDistrict!$A$3:$AA$180,9,FALSE)</f>
        <v>0</v>
      </c>
      <c r="R102" s="2">
        <f>VLOOKUP(A102,ByDistrict!$A$3:$AA$180,15,FALSE)</f>
        <v>6.0750000000000002</v>
      </c>
      <c r="S102" s="2">
        <f>VLOOKUP($A$4,ByDistrict!$A$3:$AA$180,9,FALSE)</f>
        <v>0</v>
      </c>
      <c r="T102" s="2">
        <f>VLOOKUP(A102,ByDistrict!$A$3:$AA$180,16,FALSE)</f>
        <v>5.3999999999999999E-2</v>
      </c>
      <c r="U102" s="2">
        <f>VLOOKUP($A$4,ByDistrict!$A$3:$AA$180,9,FALSE)</f>
        <v>0</v>
      </c>
      <c r="V102" s="2">
        <f>VLOOKUP(A102,ByDistrict!$A$3:$AA$180,18,FALSE)</f>
        <v>3.665</v>
      </c>
      <c r="W102" s="2">
        <f>VLOOKUP($A$4,ByDistrict!$A$3:$AA$180,9,FALSE)</f>
        <v>0</v>
      </c>
      <c r="X102" s="2">
        <f>VLOOKUP(A102,ByDistrict!$A$3:$AA$180,19,FALSE)</f>
        <v>0</v>
      </c>
      <c r="Y102" s="2">
        <f>VLOOKUP($A$4,ByDistrict!$A$3:$AA$180,9,FALSE)</f>
        <v>0</v>
      </c>
      <c r="Z102" s="2">
        <f>VLOOKUP(A102,ByDistrict!$A$3:$AA$180,20,FALSE)</f>
        <v>0</v>
      </c>
      <c r="AA102" s="2">
        <f>VLOOKUP($A$4,ByDistrict!$A$3:$AA$180,9,FALSE)</f>
        <v>0</v>
      </c>
      <c r="AB102" s="2">
        <f>VLOOKUP(A102,ByDistrict!$A$3:$AA$180,21,FALSE)</f>
        <v>0</v>
      </c>
      <c r="AC102" s="2">
        <f>VLOOKUP($A$4,ByDistrict!$A$3:$AA$180,9,FALSE)</f>
        <v>0</v>
      </c>
      <c r="AD102" s="2">
        <f>VLOOKUP(A102,ByDistrict!$A$3:$AA$180,22,FALSE)</f>
        <v>0</v>
      </c>
      <c r="AE102" s="2">
        <f>VLOOKUP($A$4,ByDistrict!$A$3:$AA$180,9,FALSE)</f>
        <v>0</v>
      </c>
      <c r="AF102" s="2">
        <f>VLOOKUP(A102,ByDistrict!$A$3:$AA$180,23,FALSE)</f>
        <v>29.486999999999998</v>
      </c>
      <c r="AG102" s="17"/>
      <c r="AH102" s="17">
        <f>+AF102-R102-V102</f>
        <v>19.747</v>
      </c>
      <c r="AI102" s="10">
        <f>+AH102/AF102</f>
        <v>0.66968494590836647</v>
      </c>
      <c r="AK102" s="17">
        <f>+N102+P102+R102</f>
        <v>6.0750000000000002</v>
      </c>
    </row>
    <row r="103" spans="1:37" x14ac:dyDescent="0.35">
      <c r="B103" s="14"/>
      <c r="C103" s="11"/>
      <c r="D103" s="15"/>
      <c r="E103" s="15"/>
      <c r="F103" s="19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:37" x14ac:dyDescent="0.35">
      <c r="A104" s="8" t="s">
        <v>334</v>
      </c>
      <c r="B104" s="14" t="s">
        <v>41</v>
      </c>
      <c r="C104" s="9" t="s">
        <v>335</v>
      </c>
      <c r="D104" s="15">
        <f>SUMIFS('Valuations ByCounty'!$E$2:$E$260,'Valuations ByCounty'!$A$2:$A$260,A104,'Valuations ByCounty'!$B2:$B260,B104)</f>
        <v>48079253</v>
      </c>
      <c r="E104" s="15">
        <f>SUMIFS('Valuations ByCounty'!$F$2:$F$260,'Valuations ByCounty'!$A$2:$A$260,A104,'Valuations ByCounty'!$B2:$B260,B104)</f>
        <v>0</v>
      </c>
      <c r="F104" s="15">
        <f>D104- E104</f>
        <v>48079253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37" x14ac:dyDescent="0.35">
      <c r="A105" s="8" t="s">
        <v>334</v>
      </c>
      <c r="B105" s="14"/>
      <c r="C105" s="11" t="s">
        <v>336</v>
      </c>
      <c r="D105" s="16">
        <f>SUM(D104)</f>
        <v>48079253</v>
      </c>
      <c r="E105" s="16">
        <f>SUM(E104)</f>
        <v>0</v>
      </c>
      <c r="F105" s="16">
        <f>SUM(F104)</f>
        <v>48079253</v>
      </c>
      <c r="G105" s="2">
        <f>VLOOKUP(A105,ByDistrict!$A$3:$AA$180,8,FALSE)</f>
        <v>17.88</v>
      </c>
      <c r="H105" s="2">
        <f>VLOOKUP(A105,ByDistrict!$A$3:$AA$180,9,FALSE)</f>
        <v>5.0659999999999998</v>
      </c>
      <c r="I105" s="2">
        <f>VLOOKUP(A105,ByDistrict!$A$3:$AA$180,10,FALSE)</f>
        <v>12.814</v>
      </c>
      <c r="J105" s="2">
        <f>VLOOKUP($A$4,ByDistrict!$A$3:$AA$180,9,FALSE)</f>
        <v>0</v>
      </c>
      <c r="K105" s="2">
        <f>VLOOKUP(A105,ByDistrict!$A$3:$AA$180,11,FALSE)</f>
        <v>0</v>
      </c>
      <c r="L105" s="2">
        <f>VLOOKUP($A$4,ByDistrict!$A$3:$AA$180,9,FALSE)</f>
        <v>0</v>
      </c>
      <c r="M105" s="2">
        <f>VLOOKUP(A105,ByDistrict!$A$3:$AA$180,12,FALSE)</f>
        <v>0</v>
      </c>
      <c r="N105" s="2">
        <f>VLOOKUP(A105,ByDistrict!$A$3:$AA$180,13,FALSE)</f>
        <v>1.4890000000000001</v>
      </c>
      <c r="O105" s="2">
        <f>VLOOKUP($A$4,ByDistrict!$A$3:$AA$180,9,FALSE)</f>
        <v>0</v>
      </c>
      <c r="P105" s="2">
        <f>VLOOKUP(A105,ByDistrict!$A$3:$AA$180,14,FALSE)</f>
        <v>0</v>
      </c>
      <c r="Q105" s="2">
        <f>VLOOKUP($A$4,ByDistrict!$A$3:$AA$180,9,FALSE)</f>
        <v>0</v>
      </c>
      <c r="R105" s="2">
        <f>VLOOKUP(A105,ByDistrict!$A$3:$AA$180,15,FALSE)</f>
        <v>7.1020000000000003</v>
      </c>
      <c r="S105" s="2">
        <f>VLOOKUP($A$4,ByDistrict!$A$3:$AA$180,9,FALSE)</f>
        <v>0</v>
      </c>
      <c r="T105" s="2">
        <f>VLOOKUP(A105,ByDistrict!$A$3:$AA$180,16,FALSE)</f>
        <v>0.01</v>
      </c>
      <c r="U105" s="2">
        <f>VLOOKUP($A$4,ByDistrict!$A$3:$AA$180,9,FALSE)</f>
        <v>0</v>
      </c>
      <c r="V105" s="2">
        <f>VLOOKUP(A105,ByDistrict!$A$3:$AA$180,18,FALSE)</f>
        <v>12.47</v>
      </c>
      <c r="W105" s="2">
        <f>VLOOKUP($A$4,ByDistrict!$A$3:$AA$180,9,FALSE)</f>
        <v>0</v>
      </c>
      <c r="X105" s="2">
        <f>VLOOKUP(A105,ByDistrict!$A$3:$AA$180,19,FALSE)</f>
        <v>0</v>
      </c>
      <c r="Y105" s="2">
        <f>VLOOKUP($A$4,ByDistrict!$A$3:$AA$180,9,FALSE)</f>
        <v>0</v>
      </c>
      <c r="Z105" s="2">
        <f>VLOOKUP(A105,ByDistrict!$A$3:$AA$180,20,FALSE)</f>
        <v>0</v>
      </c>
      <c r="AA105" s="2">
        <f>VLOOKUP($A$4,ByDistrict!$A$3:$AA$180,9,FALSE)</f>
        <v>0</v>
      </c>
      <c r="AB105" s="2">
        <f>VLOOKUP(A105,ByDistrict!$A$3:$AA$180,21,FALSE)</f>
        <v>0</v>
      </c>
      <c r="AC105" s="2">
        <f>VLOOKUP($A$4,ByDistrict!$A$3:$AA$180,9,FALSE)</f>
        <v>0</v>
      </c>
      <c r="AD105" s="2">
        <f>VLOOKUP(A105,ByDistrict!$A$3:$AA$180,22,FALSE)</f>
        <v>0</v>
      </c>
      <c r="AE105" s="2">
        <f>VLOOKUP($A$4,ByDistrict!$A$3:$AA$180,9,FALSE)</f>
        <v>0</v>
      </c>
      <c r="AF105" s="2">
        <f>VLOOKUP(A105,ByDistrict!$A$3:$AA$180,23,FALSE)</f>
        <v>33.884999999999998</v>
      </c>
      <c r="AG105" s="17"/>
      <c r="AH105" s="17">
        <f>+AF105-R105-V105</f>
        <v>14.312999999999997</v>
      </c>
      <c r="AI105" s="10">
        <f>+AH105/AF105</f>
        <v>0.4223992917220008</v>
      </c>
      <c r="AK105" s="17">
        <f>+N105+P105+R105</f>
        <v>8.5910000000000011</v>
      </c>
    </row>
    <row r="106" spans="1:37" x14ac:dyDescent="0.35">
      <c r="B106" s="14"/>
      <c r="C106" s="11"/>
      <c r="D106" s="15"/>
      <c r="E106" s="15"/>
      <c r="F106" s="19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</row>
    <row r="107" spans="1:37" x14ac:dyDescent="0.35">
      <c r="A107" s="24" t="s">
        <v>337</v>
      </c>
      <c r="B107" s="14" t="s">
        <v>41</v>
      </c>
      <c r="C107" s="25" t="s">
        <v>338</v>
      </c>
      <c r="D107" s="15">
        <f>SUMIFS('Valuations ByCounty'!$E$2:$E$260,'Valuations ByCounty'!$A$2:$A$260,A107,'Valuations ByCounty'!$B2:$B260,B107)</f>
        <v>95714098</v>
      </c>
      <c r="E107" s="15">
        <f>SUMIFS('Valuations ByCounty'!$F$2:$F$260,'Valuations ByCounty'!$A$2:$A$260,A107,'Valuations ByCounty'!$B2:$B260,B107)</f>
        <v>0</v>
      </c>
      <c r="F107" s="15">
        <f>D107-E107</f>
        <v>95714098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</row>
    <row r="108" spans="1:37" x14ac:dyDescent="0.35">
      <c r="A108" s="24" t="s">
        <v>337</v>
      </c>
      <c r="C108" s="11" t="s">
        <v>339</v>
      </c>
      <c r="D108" s="16">
        <f>SUM(D107)</f>
        <v>95714098</v>
      </c>
      <c r="E108" s="16">
        <f>SUM(E107)</f>
        <v>0</v>
      </c>
      <c r="F108" s="16">
        <f>SUM(F107)</f>
        <v>95714098</v>
      </c>
      <c r="G108" s="2">
        <f>VLOOKUP(A108,ByDistrict!$A$3:$AA$180,8,FALSE)</f>
        <v>15.558</v>
      </c>
      <c r="H108" s="2">
        <f>VLOOKUP(A108,ByDistrict!$A$3:$AA$180,9,FALSE)</f>
        <v>3.8839999999999999</v>
      </c>
      <c r="I108" s="2">
        <f>VLOOKUP(A108,ByDistrict!$A$3:$AA$180,10,FALSE)</f>
        <v>11.673999999999999</v>
      </c>
      <c r="J108" s="2">
        <f>VLOOKUP($A$4,ByDistrict!$A$3:$AA$180,9,FALSE)</f>
        <v>0</v>
      </c>
      <c r="K108" s="2">
        <f>VLOOKUP(A108,ByDistrict!$A$3:$AA$180,11,FALSE)</f>
        <v>0</v>
      </c>
      <c r="L108" s="2">
        <f>VLOOKUP($A$4,ByDistrict!$A$3:$AA$180,9,FALSE)</f>
        <v>0</v>
      </c>
      <c r="M108" s="2">
        <f>VLOOKUP(A108,ByDistrict!$A$3:$AA$180,12,FALSE)</f>
        <v>0</v>
      </c>
      <c r="N108" s="2">
        <f>VLOOKUP(A108,ByDistrict!$A$3:$AA$180,13,FALSE)</f>
        <v>0</v>
      </c>
      <c r="O108" s="2">
        <f>VLOOKUP($A$4,ByDistrict!$A$3:$AA$180,9,FALSE)</f>
        <v>0</v>
      </c>
      <c r="P108" s="2">
        <f>VLOOKUP(A108,ByDistrict!$A$3:$AA$180,14,FALSE)</f>
        <v>0</v>
      </c>
      <c r="Q108" s="2">
        <f>VLOOKUP($A$4,ByDistrict!$A$3:$AA$180,9,FALSE)</f>
        <v>0</v>
      </c>
      <c r="R108" s="2">
        <f>VLOOKUP(A108,ByDistrict!$A$3:$AA$180,15,FALSE)</f>
        <v>8.4770000000000003</v>
      </c>
      <c r="S108" s="2">
        <f>VLOOKUP($A$4,ByDistrict!$A$3:$AA$180,9,FALSE)</f>
        <v>0</v>
      </c>
      <c r="T108" s="2">
        <f>VLOOKUP(A108,ByDistrict!$A$3:$AA$180,16,FALSE)</f>
        <v>2.5999999999999999E-2</v>
      </c>
      <c r="U108" s="2">
        <f>VLOOKUP($A$4,ByDistrict!$A$3:$AA$180,9,FALSE)</f>
        <v>0</v>
      </c>
      <c r="V108" s="2">
        <f>VLOOKUP(A108,ByDistrict!$A$3:$AA$180,18,FALSE)</f>
        <v>0</v>
      </c>
      <c r="W108" s="2">
        <f>VLOOKUP($A$4,ByDistrict!$A$3:$AA$180,9,FALSE)</f>
        <v>0</v>
      </c>
      <c r="X108" s="2">
        <f>VLOOKUP(A108,ByDistrict!$A$3:$AA$180,19,FALSE)</f>
        <v>0</v>
      </c>
      <c r="Y108" s="2">
        <f>VLOOKUP($A$4,ByDistrict!$A$3:$AA$180,9,FALSE)</f>
        <v>0</v>
      </c>
      <c r="Z108" s="2">
        <f>VLOOKUP(A108,ByDistrict!$A$3:$AA$180,20,FALSE)</f>
        <v>0</v>
      </c>
      <c r="AA108" s="2">
        <f>VLOOKUP($A$4,ByDistrict!$A$3:$AA$180,9,FALSE)</f>
        <v>0</v>
      </c>
      <c r="AB108" s="2">
        <f>VLOOKUP(A108,ByDistrict!$A$3:$AA$180,21,FALSE)</f>
        <v>0</v>
      </c>
      <c r="AC108" s="2">
        <f>VLOOKUP($A$4,ByDistrict!$A$3:$AA$180,9,FALSE)</f>
        <v>0</v>
      </c>
      <c r="AD108" s="2">
        <f>VLOOKUP(A108,ByDistrict!$A$3:$AA$180,22,FALSE)</f>
        <v>0</v>
      </c>
      <c r="AE108" s="2">
        <f>VLOOKUP($A$4,ByDistrict!$A$3:$AA$180,9,FALSE)</f>
        <v>0</v>
      </c>
      <c r="AF108" s="2">
        <f>VLOOKUP(A108,ByDistrict!$A$3:$AA$180,23,FALSE)</f>
        <v>20.177</v>
      </c>
      <c r="AG108" s="17"/>
      <c r="AH108" s="17">
        <f>+AF108-R108-V108</f>
        <v>11.7</v>
      </c>
      <c r="AI108" s="10">
        <f>+AH108/AF108</f>
        <v>0.57986816672448827</v>
      </c>
      <c r="AK108" s="17">
        <f>+N108+P108+R108</f>
        <v>8.4770000000000003</v>
      </c>
    </row>
    <row r="109" spans="1:37" x14ac:dyDescent="0.35">
      <c r="C109" s="11"/>
      <c r="D109" s="15"/>
      <c r="E109" s="15"/>
      <c r="F109" s="19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</row>
    <row r="110" spans="1:37" x14ac:dyDescent="0.35">
      <c r="A110" s="8" t="s">
        <v>340</v>
      </c>
      <c r="B110" s="14" t="s">
        <v>44</v>
      </c>
      <c r="C110" s="9" t="s">
        <v>341</v>
      </c>
      <c r="D110" s="15">
        <f>SUMIFS('Valuations ByCounty'!$E$2:$E$260,'Valuations ByCounty'!$A$2:$A$260,A110,'Valuations ByCounty'!$B2:$B260,B110)</f>
        <v>404460610</v>
      </c>
      <c r="E110" s="15">
        <f>SUMIFS('Valuations ByCounty'!$F$2:$F$260,'Valuations ByCounty'!$A$2:$A$260,A110,'Valuations ByCounty'!$B2:$B260,B110)</f>
        <v>0</v>
      </c>
      <c r="F110" s="15">
        <f>D110-E110</f>
        <v>404460610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 spans="1:37" x14ac:dyDescent="0.35">
      <c r="A111" s="8" t="s">
        <v>340</v>
      </c>
      <c r="B111" s="14"/>
      <c r="C111" s="11" t="s">
        <v>342</v>
      </c>
      <c r="D111" s="16">
        <f>SUM(D110)</f>
        <v>404460610</v>
      </c>
      <c r="E111" s="16">
        <f>SUM(E110)</f>
        <v>0</v>
      </c>
      <c r="F111" s="16">
        <f>SUM(F110)</f>
        <v>404460610</v>
      </c>
      <c r="G111" s="2">
        <f>VLOOKUP(A111,ByDistrict!$A$3:$AA$180,8,FALSE)</f>
        <v>12.484999999999999</v>
      </c>
      <c r="H111" s="2">
        <f>VLOOKUP(A111,ByDistrict!$A$3:$AA$180,9,FALSE)</f>
        <v>0</v>
      </c>
      <c r="I111" s="2">
        <f>VLOOKUP(A111,ByDistrict!$A$3:$AA$180,10,FALSE)</f>
        <v>12.484999999999999</v>
      </c>
      <c r="J111" s="2">
        <f>VLOOKUP($A$4,ByDistrict!$A$3:$AA$180,9,FALSE)</f>
        <v>0</v>
      </c>
      <c r="K111" s="2">
        <f>VLOOKUP(A111,ByDistrict!$A$3:$AA$180,11,FALSE)</f>
        <v>0</v>
      </c>
      <c r="L111" s="2">
        <f>VLOOKUP($A$4,ByDistrict!$A$3:$AA$180,9,FALSE)</f>
        <v>0</v>
      </c>
      <c r="M111" s="2">
        <f>VLOOKUP(A111,ByDistrict!$A$3:$AA$180,12,FALSE)</f>
        <v>0</v>
      </c>
      <c r="N111" s="2">
        <f>VLOOKUP(A111,ByDistrict!$A$3:$AA$180,13,FALSE)</f>
        <v>0</v>
      </c>
      <c r="O111" s="2">
        <f>VLOOKUP($A$4,ByDistrict!$A$3:$AA$180,9,FALSE)</f>
        <v>0</v>
      </c>
      <c r="P111" s="2">
        <f>VLOOKUP(A111,ByDistrict!$A$3:$AA$180,14,FALSE)</f>
        <v>0</v>
      </c>
      <c r="Q111" s="2">
        <f>VLOOKUP($A$4,ByDistrict!$A$3:$AA$180,9,FALSE)</f>
        <v>0</v>
      </c>
      <c r="R111" s="2">
        <f>VLOOKUP(A111,ByDistrict!$A$3:$AA$180,15,FALSE)</f>
        <v>7.4359999999999999</v>
      </c>
      <c r="S111" s="2">
        <f>VLOOKUP($A$4,ByDistrict!$A$3:$AA$180,9,FALSE)</f>
        <v>0</v>
      </c>
      <c r="T111" s="2">
        <f>VLOOKUP(A111,ByDistrict!$A$3:$AA$180,16,FALSE)</f>
        <v>6.0999999999999999E-2</v>
      </c>
      <c r="U111" s="2">
        <f>VLOOKUP($A$4,ByDistrict!$A$3:$AA$180,9,FALSE)</f>
        <v>0</v>
      </c>
      <c r="V111" s="2">
        <f>VLOOKUP(A111,ByDistrict!$A$3:$AA$180,18,FALSE)</f>
        <v>5.8029999999999999</v>
      </c>
      <c r="W111" s="2">
        <f>VLOOKUP($A$4,ByDistrict!$A$3:$AA$180,9,FALSE)</f>
        <v>0</v>
      </c>
      <c r="X111" s="2">
        <f>VLOOKUP(A111,ByDistrict!$A$3:$AA$180,19,FALSE)</f>
        <v>0</v>
      </c>
      <c r="Y111" s="2">
        <f>VLOOKUP($A$4,ByDistrict!$A$3:$AA$180,9,FALSE)</f>
        <v>0</v>
      </c>
      <c r="Z111" s="2">
        <f>VLOOKUP(A111,ByDistrict!$A$3:$AA$180,20,FALSE)</f>
        <v>0</v>
      </c>
      <c r="AA111" s="2">
        <f>VLOOKUP($A$4,ByDistrict!$A$3:$AA$180,9,FALSE)</f>
        <v>0</v>
      </c>
      <c r="AB111" s="2">
        <f>VLOOKUP(A111,ByDistrict!$A$3:$AA$180,21,FALSE)</f>
        <v>0</v>
      </c>
      <c r="AC111" s="2">
        <f>VLOOKUP($A$4,ByDistrict!$A$3:$AA$180,9,FALSE)</f>
        <v>0</v>
      </c>
      <c r="AD111" s="2">
        <f>VLOOKUP(A111,ByDistrict!$A$3:$AA$180,22,FALSE)</f>
        <v>0</v>
      </c>
      <c r="AE111" s="2">
        <f>VLOOKUP($A$4,ByDistrict!$A$3:$AA$180,9,FALSE)</f>
        <v>0</v>
      </c>
      <c r="AF111" s="2">
        <f>VLOOKUP(A111,ByDistrict!$A$3:$AA$180,23,FALSE)</f>
        <v>25.785</v>
      </c>
      <c r="AG111" s="17"/>
      <c r="AH111" s="17">
        <f>+AF111-R111-V111</f>
        <v>12.545999999999999</v>
      </c>
      <c r="AI111" s="10">
        <f>+AH111/AF111</f>
        <v>0.4865619546247818</v>
      </c>
      <c r="AK111" s="17">
        <f>+N111+P111+R111</f>
        <v>7.4359999999999999</v>
      </c>
    </row>
    <row r="112" spans="1:37" x14ac:dyDescent="0.35">
      <c r="B112" s="14"/>
      <c r="C112" s="11"/>
      <c r="D112" s="22"/>
      <c r="E112" s="18"/>
      <c r="F112" s="19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7" x14ac:dyDescent="0.35">
      <c r="A113" s="8" t="s">
        <v>343</v>
      </c>
      <c r="B113" s="14" t="s">
        <v>46</v>
      </c>
      <c r="C113" s="9" t="s">
        <v>344</v>
      </c>
      <c r="D113" s="26">
        <f>SUMIFS('Valuations ByCounty'!$E$2:$E$260,'Valuations ByCounty'!$A$2:$A$260,A113,'Valuations ByCounty'!$B2:$B260,B113)</f>
        <v>50990171</v>
      </c>
      <c r="E113" s="26">
        <f>SUMIFS('Valuations ByCounty'!$F$2:$F$260,'Valuations ByCounty'!$A$2:$A$260,A113,'Valuations ByCounty'!$B2:$B260,B113)</f>
        <v>0</v>
      </c>
      <c r="F113" s="15">
        <f>D113-E113</f>
        <v>50990171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 spans="1:37" x14ac:dyDescent="0.35">
      <c r="A114" s="8" t="s">
        <v>343</v>
      </c>
      <c r="B114" s="14" t="s">
        <v>13</v>
      </c>
      <c r="C114" s="9" t="s">
        <v>344</v>
      </c>
      <c r="D114" s="26">
        <f>SUMIFS('Valuations ByCounty'!$E$2:$E$260,'Valuations ByCounty'!$A$2:$A$260,A114,'Valuations ByCounty'!$B2:$B260,B114)</f>
        <v>1422835</v>
      </c>
      <c r="E114" s="26">
        <f>SUMIFS('Valuations ByCounty'!$F$2:$F$260,'Valuations ByCounty'!$A$2:$A$260,A114,'Valuations ByCounty'!$B2:$B260,B114)</f>
        <v>0</v>
      </c>
      <c r="F114" s="15">
        <f>D114-E114</f>
        <v>1422835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</row>
    <row r="115" spans="1:37" x14ac:dyDescent="0.35">
      <c r="A115" s="8" t="s">
        <v>343</v>
      </c>
      <c r="B115" s="14"/>
      <c r="C115" s="11" t="s">
        <v>345</v>
      </c>
      <c r="D115" s="16">
        <f>SUM(D113:D114)</f>
        <v>52413006</v>
      </c>
      <c r="E115" s="16">
        <f>SUM(E113:E114)</f>
        <v>0</v>
      </c>
      <c r="F115" s="16">
        <f>SUM(F113:F114)</f>
        <v>52413006</v>
      </c>
      <c r="G115" s="2">
        <f>VLOOKUP(A115,ByDistrict!$A$3:$AA$180,8,FALSE)</f>
        <v>23.405999999999999</v>
      </c>
      <c r="H115" s="2">
        <f>VLOOKUP(A115,ByDistrict!$A$3:$AA$180,9,FALSE)</f>
        <v>1.2829999999999999</v>
      </c>
      <c r="I115" s="2">
        <f>VLOOKUP(A115,ByDistrict!$A$3:$AA$180,10,FALSE)</f>
        <v>22.123000000000001</v>
      </c>
      <c r="J115" s="2">
        <f>VLOOKUP($A$4,ByDistrict!$A$3:$AA$180,9,FALSE)</f>
        <v>0</v>
      </c>
      <c r="K115" s="2">
        <f>VLOOKUP(A115,ByDistrict!$A$3:$AA$180,11,FALSE)</f>
        <v>0</v>
      </c>
      <c r="L115" s="2">
        <f>VLOOKUP($A$4,ByDistrict!$A$3:$AA$180,9,FALSE)</f>
        <v>0</v>
      </c>
      <c r="M115" s="2">
        <f>VLOOKUP(A115,ByDistrict!$A$3:$AA$180,12,FALSE)</f>
        <v>0</v>
      </c>
      <c r="N115" s="2">
        <f>VLOOKUP(A115,ByDistrict!$A$3:$AA$180,13,FALSE)</f>
        <v>3.6219999999999999</v>
      </c>
      <c r="O115" s="2">
        <f>VLOOKUP($A$4,ByDistrict!$A$3:$AA$180,9,FALSE)</f>
        <v>0</v>
      </c>
      <c r="P115" s="2">
        <f>VLOOKUP(A115,ByDistrict!$A$3:$AA$180,14,FALSE)</f>
        <v>0</v>
      </c>
      <c r="Q115" s="2">
        <f>VLOOKUP($A$4,ByDistrict!$A$3:$AA$180,9,FALSE)</f>
        <v>0</v>
      </c>
      <c r="R115" s="2">
        <f>VLOOKUP(A115,ByDistrict!$A$3:$AA$180,15,FALSE)</f>
        <v>0</v>
      </c>
      <c r="S115" s="2">
        <f>VLOOKUP($A$4,ByDistrict!$A$3:$AA$180,9,FALSE)</f>
        <v>0</v>
      </c>
      <c r="T115" s="2">
        <f>VLOOKUP(A115,ByDistrict!$A$3:$AA$180,16,FALSE)</f>
        <v>9.2999999999999999E-2</v>
      </c>
      <c r="U115" s="2">
        <f>VLOOKUP($A$4,ByDistrict!$A$3:$AA$180,9,FALSE)</f>
        <v>0</v>
      </c>
      <c r="V115" s="2">
        <f>VLOOKUP(A115,ByDistrict!$A$3:$AA$180,18,FALSE)</f>
        <v>7.6710000000000003</v>
      </c>
      <c r="W115" s="2">
        <f>VLOOKUP($A$4,ByDistrict!$A$3:$AA$180,9,FALSE)</f>
        <v>0</v>
      </c>
      <c r="X115" s="2">
        <f>VLOOKUP(A115,ByDistrict!$A$3:$AA$180,19,FALSE)</f>
        <v>0</v>
      </c>
      <c r="Y115" s="2">
        <f>VLOOKUP($A$4,ByDistrict!$A$3:$AA$180,9,FALSE)</f>
        <v>0</v>
      </c>
      <c r="Z115" s="2">
        <f>VLOOKUP(A115,ByDistrict!$A$3:$AA$180,20,FALSE)</f>
        <v>0</v>
      </c>
      <c r="AA115" s="2">
        <f>VLOOKUP($A$4,ByDistrict!$A$3:$AA$180,9,FALSE)</f>
        <v>0</v>
      </c>
      <c r="AB115" s="2">
        <f>VLOOKUP(A115,ByDistrict!$A$3:$AA$180,21,FALSE)</f>
        <v>0</v>
      </c>
      <c r="AC115" s="2">
        <f>VLOOKUP($A$4,ByDistrict!$A$3:$AA$180,9,FALSE)</f>
        <v>0</v>
      </c>
      <c r="AD115" s="2">
        <f>VLOOKUP(A115,ByDistrict!$A$3:$AA$180,22,FALSE)</f>
        <v>0</v>
      </c>
      <c r="AE115" s="2">
        <f>VLOOKUP($A$4,ByDistrict!$A$3:$AA$180,9,FALSE)</f>
        <v>0</v>
      </c>
      <c r="AF115" s="2">
        <f>VLOOKUP(A115,ByDistrict!$A$3:$AA$180,23,FALSE)</f>
        <v>33.509</v>
      </c>
      <c r="AG115" s="17"/>
      <c r="AH115" s="17">
        <f>+AF115-R115-V115</f>
        <v>25.838000000000001</v>
      </c>
      <c r="AI115" s="10">
        <f>+AH115/AF115</f>
        <v>0.77107642722850578</v>
      </c>
      <c r="AK115" s="17">
        <f>+N115+P115+R115</f>
        <v>3.6219999999999999</v>
      </c>
    </row>
    <row r="116" spans="1:37" x14ac:dyDescent="0.35">
      <c r="B116" s="14"/>
      <c r="C116" s="11"/>
      <c r="D116" s="22"/>
      <c r="E116" s="18"/>
      <c r="F116" s="19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:37" x14ac:dyDescent="0.35">
      <c r="A117" s="24" t="s">
        <v>346</v>
      </c>
      <c r="B117" s="14" t="s">
        <v>46</v>
      </c>
      <c r="C117" s="9" t="s">
        <v>347</v>
      </c>
      <c r="D117" s="15">
        <f>SUMIFS('Valuations ByCounty'!$E$2:$E$260,'Valuations ByCounty'!$A$2:$A$260,A117,'Valuations ByCounty'!$B2:$B260,B117)</f>
        <v>12731313</v>
      </c>
      <c r="E117" s="15">
        <f>SUMIFS('Valuations ByCounty'!$F$2:$F$260,'Valuations ByCounty'!$A$2:$A$260,A117,'Valuations ByCounty'!$B2:$B260,B117)</f>
        <v>0</v>
      </c>
      <c r="F117" s="15">
        <f>D117-E117</f>
        <v>12731313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</row>
    <row r="118" spans="1:37" x14ac:dyDescent="0.35">
      <c r="A118" s="24" t="s">
        <v>346</v>
      </c>
      <c r="B118" s="14" t="s">
        <v>13</v>
      </c>
      <c r="C118" s="9" t="s">
        <v>347</v>
      </c>
      <c r="D118" s="15">
        <f>SUMIFS('Valuations ByCounty'!$E$2:$E$260,'Valuations ByCounty'!$A$2:$A$260,A118,'Valuations ByCounty'!$B2:$B260,B118)</f>
        <v>509684</v>
      </c>
      <c r="E118" s="15">
        <f>SUMIFS('Valuations ByCounty'!$F$2:$F$260,'Valuations ByCounty'!$A$2:$A$260,A118,'Valuations ByCounty'!$B2:$B260,B118)</f>
        <v>0</v>
      </c>
      <c r="F118" s="15">
        <f>D118-E118</f>
        <v>509684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</row>
    <row r="119" spans="1:37" x14ac:dyDescent="0.35">
      <c r="A119" s="24" t="s">
        <v>346</v>
      </c>
      <c r="C119" s="11" t="s">
        <v>348</v>
      </c>
      <c r="D119" s="16">
        <f>SUM(D117:D118)</f>
        <v>13240997</v>
      </c>
      <c r="E119" s="16">
        <f>SUM(E117:E118)</f>
        <v>0</v>
      </c>
      <c r="F119" s="16">
        <f>SUM(F117:F118)</f>
        <v>13240997</v>
      </c>
      <c r="G119" s="2">
        <f>VLOOKUP(A119,ByDistrict!$A$3:$AA$180,8,FALSE)</f>
        <v>27</v>
      </c>
      <c r="H119" s="2">
        <f>VLOOKUP(A119,ByDistrict!$A$3:$AA$180,9,FALSE)</f>
        <v>0</v>
      </c>
      <c r="I119" s="2">
        <f>VLOOKUP(A119,ByDistrict!$A$3:$AA$180,10,FALSE)</f>
        <v>27</v>
      </c>
      <c r="J119" s="2">
        <f>VLOOKUP($A$4,ByDistrict!$A$3:$AA$180,9,FALSE)</f>
        <v>0</v>
      </c>
      <c r="K119" s="2">
        <f>VLOOKUP(A119,ByDistrict!$A$3:$AA$180,11,FALSE)</f>
        <v>0</v>
      </c>
      <c r="L119" s="2">
        <f>VLOOKUP($A$4,ByDistrict!$A$3:$AA$180,9,FALSE)</f>
        <v>0</v>
      </c>
      <c r="M119" s="2">
        <f>VLOOKUP(A119,ByDistrict!$A$3:$AA$180,12,FALSE)</f>
        <v>0</v>
      </c>
      <c r="N119" s="2">
        <f>VLOOKUP(A119,ByDistrict!$A$3:$AA$180,13,FALSE)</f>
        <v>0</v>
      </c>
      <c r="O119" s="2">
        <f>VLOOKUP($A$4,ByDistrict!$A$3:$AA$180,9,FALSE)</f>
        <v>0</v>
      </c>
      <c r="P119" s="2">
        <f>VLOOKUP(A119,ByDistrict!$A$3:$AA$180,14,FALSE)</f>
        <v>0</v>
      </c>
      <c r="Q119" s="2">
        <f>VLOOKUP($A$4,ByDistrict!$A$3:$AA$180,9,FALSE)</f>
        <v>0</v>
      </c>
      <c r="R119" s="2">
        <f>VLOOKUP(A119,ByDistrict!$A$3:$AA$180,15,FALSE)</f>
        <v>0</v>
      </c>
      <c r="S119" s="2">
        <f>VLOOKUP($A$4,ByDistrict!$A$3:$AA$180,9,FALSE)</f>
        <v>0</v>
      </c>
      <c r="T119" s="2">
        <f>VLOOKUP(A119,ByDistrict!$A$3:$AA$180,16,FALSE)</f>
        <v>1.3109999999999999</v>
      </c>
      <c r="U119" s="2">
        <f>VLOOKUP($A$4,ByDistrict!$A$3:$AA$180,9,FALSE)</f>
        <v>0</v>
      </c>
      <c r="V119" s="2">
        <f>VLOOKUP(A119,ByDistrict!$A$3:$AA$180,18,FALSE)</f>
        <v>8.952</v>
      </c>
      <c r="W119" s="2">
        <f>VLOOKUP($A$4,ByDistrict!$A$3:$AA$180,9,FALSE)</f>
        <v>0</v>
      </c>
      <c r="X119" s="2">
        <f>VLOOKUP(A119,ByDistrict!$A$3:$AA$180,19,FALSE)</f>
        <v>0</v>
      </c>
      <c r="Y119" s="2">
        <f>VLOOKUP($A$4,ByDistrict!$A$3:$AA$180,9,FALSE)</f>
        <v>0</v>
      </c>
      <c r="Z119" s="2">
        <f>VLOOKUP(A119,ByDistrict!$A$3:$AA$180,20,FALSE)</f>
        <v>0</v>
      </c>
      <c r="AA119" s="2">
        <f>VLOOKUP($A$4,ByDistrict!$A$3:$AA$180,9,FALSE)</f>
        <v>0</v>
      </c>
      <c r="AB119" s="2">
        <f>VLOOKUP(A119,ByDistrict!$A$3:$AA$180,21,FALSE)</f>
        <v>0</v>
      </c>
      <c r="AC119" s="2">
        <f>VLOOKUP($A$4,ByDistrict!$A$3:$AA$180,9,FALSE)</f>
        <v>0</v>
      </c>
      <c r="AD119" s="2">
        <f>VLOOKUP(A119,ByDistrict!$A$3:$AA$180,22,FALSE)</f>
        <v>0</v>
      </c>
      <c r="AE119" s="2">
        <f>VLOOKUP($A$4,ByDistrict!$A$3:$AA$180,9,FALSE)</f>
        <v>0</v>
      </c>
      <c r="AF119" s="2">
        <f>VLOOKUP(A119,ByDistrict!$A$3:$AA$180,23,FALSE)</f>
        <v>37.262999999999998</v>
      </c>
      <c r="AG119" s="17"/>
      <c r="AH119" s="17">
        <f>+AF119-R119-V119</f>
        <v>28.311</v>
      </c>
      <c r="AI119" s="10">
        <f>+AH119/AF119</f>
        <v>0.75976169390548265</v>
      </c>
      <c r="AK119" s="17">
        <f>+N119+P119+R119</f>
        <v>0</v>
      </c>
    </row>
    <row r="120" spans="1:37" x14ac:dyDescent="0.35">
      <c r="C120" s="11"/>
      <c r="D120" s="22"/>
      <c r="E120" s="18"/>
      <c r="F120" s="19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spans="1:37" x14ac:dyDescent="0.35">
      <c r="A121" s="8" t="s">
        <v>349</v>
      </c>
      <c r="B121" s="14" t="s">
        <v>46</v>
      </c>
      <c r="C121" s="9" t="s">
        <v>350</v>
      </c>
      <c r="D121" s="15">
        <f>SUMIFS('Valuations ByCounty'!$E$2:$E$260,'Valuations ByCounty'!$A$2:$A$260,A121,'Valuations ByCounty'!$B2:$B260,B121)</f>
        <v>46725720</v>
      </c>
      <c r="E121" s="15">
        <f>SUMIFS('Valuations ByCounty'!$F$2:$F$260,'Valuations ByCounty'!$A$2:$A$260,A121,'Valuations ByCounty'!$B2:$B260,B121)</f>
        <v>0</v>
      </c>
      <c r="F121" s="15">
        <f>D121-E121</f>
        <v>46725720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</row>
    <row r="122" spans="1:37" x14ac:dyDescent="0.35">
      <c r="A122" s="8" t="s">
        <v>349</v>
      </c>
      <c r="B122" s="14"/>
      <c r="C122" s="11" t="s">
        <v>351</v>
      </c>
      <c r="D122" s="16">
        <f>SUM(D121)</f>
        <v>46725720</v>
      </c>
      <c r="E122" s="16">
        <f>SUM(E121)</f>
        <v>0</v>
      </c>
      <c r="F122" s="16">
        <f>SUM(F121)</f>
        <v>46725720</v>
      </c>
      <c r="G122" s="2">
        <f>VLOOKUP(A122,ByDistrict!$A$3:$AA$180,8,FALSE)</f>
        <v>27</v>
      </c>
      <c r="H122" s="2">
        <f>VLOOKUP(A122,ByDistrict!$A$3:$AA$180,9,FALSE)</f>
        <v>3.2120000000000002</v>
      </c>
      <c r="I122" s="2">
        <f>VLOOKUP(A122,ByDistrict!$A$3:$AA$180,10,FALSE)</f>
        <v>23.788</v>
      </c>
      <c r="J122" s="2">
        <f>VLOOKUP($A$4,ByDistrict!$A$3:$AA$180,9,FALSE)</f>
        <v>0</v>
      </c>
      <c r="K122" s="2">
        <f>VLOOKUP(A122,ByDistrict!$A$3:$AA$180,11,FALSE)</f>
        <v>0</v>
      </c>
      <c r="L122" s="2">
        <f>VLOOKUP($A$4,ByDistrict!$A$3:$AA$180,9,FALSE)</f>
        <v>0</v>
      </c>
      <c r="M122" s="2">
        <f>VLOOKUP(A122,ByDistrict!$A$3:$AA$180,12,FALSE)</f>
        <v>0</v>
      </c>
      <c r="N122" s="2">
        <f>VLOOKUP(A122,ByDistrict!$A$3:$AA$180,13,FALSE)</f>
        <v>0</v>
      </c>
      <c r="O122" s="2">
        <f>VLOOKUP($A$4,ByDistrict!$A$3:$AA$180,9,FALSE)</f>
        <v>0</v>
      </c>
      <c r="P122" s="2">
        <f>VLOOKUP(A122,ByDistrict!$A$3:$AA$180,14,FALSE)</f>
        <v>0</v>
      </c>
      <c r="Q122" s="2">
        <f>VLOOKUP($A$4,ByDistrict!$A$3:$AA$180,9,FALSE)</f>
        <v>0</v>
      </c>
      <c r="R122" s="2">
        <f>VLOOKUP(A122,ByDistrict!$A$3:$AA$180,15,FALSE)</f>
        <v>0</v>
      </c>
      <c r="S122" s="2">
        <f>VLOOKUP($A$4,ByDistrict!$A$3:$AA$180,9,FALSE)</f>
        <v>0</v>
      </c>
      <c r="T122" s="2">
        <f>VLOOKUP(A122,ByDistrict!$A$3:$AA$180,16,FALSE)</f>
        <v>0.17199999999999999</v>
      </c>
      <c r="U122" s="2">
        <f>VLOOKUP($A$4,ByDistrict!$A$3:$AA$180,9,FALSE)</f>
        <v>0</v>
      </c>
      <c r="V122" s="2">
        <f>VLOOKUP(A122,ByDistrict!$A$3:$AA$180,18,FALSE)</f>
        <v>8.7260000000000009</v>
      </c>
      <c r="W122" s="2">
        <f>VLOOKUP($A$4,ByDistrict!$A$3:$AA$180,9,FALSE)</f>
        <v>0</v>
      </c>
      <c r="X122" s="2">
        <f>VLOOKUP(A122,ByDistrict!$A$3:$AA$180,19,FALSE)</f>
        <v>0</v>
      </c>
      <c r="Y122" s="2">
        <f>VLOOKUP($A$4,ByDistrict!$A$3:$AA$180,9,FALSE)</f>
        <v>0</v>
      </c>
      <c r="Z122" s="2">
        <f>VLOOKUP(A122,ByDistrict!$A$3:$AA$180,20,FALSE)</f>
        <v>0</v>
      </c>
      <c r="AA122" s="2">
        <f>VLOOKUP($A$4,ByDistrict!$A$3:$AA$180,9,FALSE)</f>
        <v>0</v>
      </c>
      <c r="AB122" s="2">
        <f>VLOOKUP(A122,ByDistrict!$A$3:$AA$180,21,FALSE)</f>
        <v>0</v>
      </c>
      <c r="AC122" s="2">
        <f>VLOOKUP($A$4,ByDistrict!$A$3:$AA$180,9,FALSE)</f>
        <v>0</v>
      </c>
      <c r="AD122" s="2">
        <f>VLOOKUP(A122,ByDistrict!$A$3:$AA$180,22,FALSE)</f>
        <v>0</v>
      </c>
      <c r="AE122" s="2">
        <f>VLOOKUP($A$4,ByDistrict!$A$3:$AA$180,9,FALSE)</f>
        <v>0</v>
      </c>
      <c r="AF122" s="2">
        <f>VLOOKUP(A122,ByDistrict!$A$3:$AA$180,23,FALSE)</f>
        <v>32.686</v>
      </c>
      <c r="AG122" s="17"/>
      <c r="AH122" s="17">
        <f>+AF122-R122-V122</f>
        <v>23.96</v>
      </c>
      <c r="AI122" s="10">
        <f>+AH122/AF122</f>
        <v>0.73303555038854562</v>
      </c>
      <c r="AK122" s="17">
        <f>+N122+P122+R122</f>
        <v>0</v>
      </c>
    </row>
    <row r="123" spans="1:37" x14ac:dyDescent="0.35">
      <c r="B123" s="14"/>
      <c r="C123" s="11"/>
      <c r="D123" s="22"/>
      <c r="E123" s="18"/>
      <c r="F123" s="19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</row>
    <row r="124" spans="1:37" x14ac:dyDescent="0.35">
      <c r="A124" s="24" t="s">
        <v>352</v>
      </c>
      <c r="B124" s="14" t="s">
        <v>50</v>
      </c>
      <c r="C124" s="25" t="s">
        <v>353</v>
      </c>
      <c r="D124" s="15">
        <f>SUMIFS('Valuations ByCounty'!$E$2:$E$260,'Valuations ByCounty'!$A$2:$A$260,A124,'Valuations ByCounty'!$B2:$B260,B124)</f>
        <v>77136044</v>
      </c>
      <c r="E124" s="15">
        <f>SUMIFS('Valuations ByCounty'!$F$2:$F$260,'Valuations ByCounty'!$A$2:$A$260,A124,'Valuations ByCounty'!$B2:$B260,B124)</f>
        <v>0</v>
      </c>
      <c r="F124" s="15">
        <f>D124-E124</f>
        <v>77136044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</row>
    <row r="125" spans="1:37" x14ac:dyDescent="0.35">
      <c r="A125" s="24" t="s">
        <v>352</v>
      </c>
      <c r="B125" s="14"/>
      <c r="C125" s="11" t="s">
        <v>354</v>
      </c>
      <c r="D125" s="16">
        <f>SUM(D124)</f>
        <v>77136044</v>
      </c>
      <c r="E125" s="16">
        <f>SUM(E124)</f>
        <v>0</v>
      </c>
      <c r="F125" s="16">
        <f>SUM(F124)</f>
        <v>77136044</v>
      </c>
      <c r="G125" s="2">
        <f>VLOOKUP(A125,ByDistrict!$A$3:$AA$180,8,FALSE)</f>
        <v>27</v>
      </c>
      <c r="H125" s="2">
        <f>VLOOKUP(A125,ByDistrict!$A$3:$AA$180,9,FALSE)</f>
        <v>5.72</v>
      </c>
      <c r="I125" s="2">
        <f>VLOOKUP(A125,ByDistrict!$A$3:$AA$180,10,FALSE)</f>
        <v>21.28</v>
      </c>
      <c r="J125" s="2">
        <f>VLOOKUP($A$4,ByDistrict!$A$3:$AA$180,9,FALSE)</f>
        <v>0</v>
      </c>
      <c r="K125" s="2">
        <f>VLOOKUP(A125,ByDistrict!$A$3:$AA$180,11,FALSE)</f>
        <v>0</v>
      </c>
      <c r="L125" s="2">
        <f>VLOOKUP($A$4,ByDistrict!$A$3:$AA$180,9,FALSE)</f>
        <v>0</v>
      </c>
      <c r="M125" s="2">
        <f>VLOOKUP(A125,ByDistrict!$A$3:$AA$180,12,FALSE)</f>
        <v>0</v>
      </c>
      <c r="N125" s="2">
        <f>VLOOKUP(A125,ByDistrict!$A$3:$AA$180,13,FALSE)</f>
        <v>0</v>
      </c>
      <c r="O125" s="2">
        <f>VLOOKUP($A$4,ByDistrict!$A$3:$AA$180,9,FALSE)</f>
        <v>0</v>
      </c>
      <c r="P125" s="2">
        <f>VLOOKUP(A125,ByDistrict!$A$3:$AA$180,14,FALSE)</f>
        <v>0</v>
      </c>
      <c r="Q125" s="2">
        <f>VLOOKUP($A$4,ByDistrict!$A$3:$AA$180,9,FALSE)</f>
        <v>0</v>
      </c>
      <c r="R125" s="2">
        <f>VLOOKUP(A125,ByDistrict!$A$3:$AA$180,15,FALSE)</f>
        <v>0</v>
      </c>
      <c r="S125" s="2">
        <f>VLOOKUP($A$4,ByDistrict!$A$3:$AA$180,9,FALSE)</f>
        <v>0</v>
      </c>
      <c r="T125" s="2">
        <f>VLOOKUP(A125,ByDistrict!$A$3:$AA$180,16,FALSE)</f>
        <v>2.8000000000000001E-2</v>
      </c>
      <c r="U125" s="2">
        <f>VLOOKUP($A$4,ByDistrict!$A$3:$AA$180,9,FALSE)</f>
        <v>0</v>
      </c>
      <c r="V125" s="2">
        <f>VLOOKUP(A125,ByDistrict!$A$3:$AA$180,18,FALSE)</f>
        <v>6.1479999999999997</v>
      </c>
      <c r="W125" s="2">
        <f>VLOOKUP($A$4,ByDistrict!$A$3:$AA$180,9,FALSE)</f>
        <v>0</v>
      </c>
      <c r="X125" s="2">
        <f>VLOOKUP(A125,ByDistrict!$A$3:$AA$180,19,FALSE)</f>
        <v>0</v>
      </c>
      <c r="Y125" s="2">
        <f>VLOOKUP($A$4,ByDistrict!$A$3:$AA$180,9,FALSE)</f>
        <v>0</v>
      </c>
      <c r="Z125" s="2">
        <f>VLOOKUP(A125,ByDistrict!$A$3:$AA$180,20,FALSE)</f>
        <v>0</v>
      </c>
      <c r="AA125" s="2">
        <f>VLOOKUP($A$4,ByDistrict!$A$3:$AA$180,9,FALSE)</f>
        <v>0</v>
      </c>
      <c r="AB125" s="2">
        <f>VLOOKUP(A125,ByDistrict!$A$3:$AA$180,21,FALSE)</f>
        <v>0</v>
      </c>
      <c r="AC125" s="2">
        <f>VLOOKUP($A$4,ByDistrict!$A$3:$AA$180,9,FALSE)</f>
        <v>0</v>
      </c>
      <c r="AD125" s="2">
        <f>VLOOKUP(A125,ByDistrict!$A$3:$AA$180,22,FALSE)</f>
        <v>0</v>
      </c>
      <c r="AE125" s="2">
        <f>VLOOKUP($A$4,ByDistrict!$A$3:$AA$180,9,FALSE)</f>
        <v>0</v>
      </c>
      <c r="AF125" s="2">
        <f>VLOOKUP(A125,ByDistrict!$A$3:$AA$180,23,FALSE)</f>
        <v>27.456</v>
      </c>
      <c r="AG125" s="17"/>
      <c r="AH125" s="17">
        <f>+AF125-R125-V125</f>
        <v>21.308</v>
      </c>
      <c r="AI125" s="10">
        <f>+AH125/AF125</f>
        <v>0.77607808857808858</v>
      </c>
      <c r="AK125" s="17">
        <f>+N125+P125+R125</f>
        <v>0</v>
      </c>
    </row>
    <row r="126" spans="1:37" x14ac:dyDescent="0.35">
      <c r="B126" s="14"/>
      <c r="D126" s="22"/>
      <c r="E126" s="18"/>
      <c r="F126" s="19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</row>
    <row r="127" spans="1:37" x14ac:dyDescent="0.35">
      <c r="A127" s="8" t="s">
        <v>355</v>
      </c>
      <c r="B127" s="14" t="s">
        <v>50</v>
      </c>
      <c r="C127" s="9" t="s">
        <v>356</v>
      </c>
      <c r="D127" s="15">
        <f>SUMIFS('Valuations ByCounty'!$E$2:$E$260,'Valuations ByCounty'!$A$2:$A$260,A127,'Valuations ByCounty'!$B2:$B260,B127)</f>
        <v>101012525</v>
      </c>
      <c r="E127" s="15">
        <f>SUMIFS('Valuations ByCounty'!$F$2:$F$260,'Valuations ByCounty'!$A$2:$A$260,A127,'Valuations ByCounty'!$B2:$B260,B127)</f>
        <v>0</v>
      </c>
      <c r="F127" s="15">
        <f>D127-E127</f>
        <v>101012525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</row>
    <row r="128" spans="1:37" x14ac:dyDescent="0.35">
      <c r="A128" s="8" t="s">
        <v>355</v>
      </c>
      <c r="C128" s="11" t="s">
        <v>357</v>
      </c>
      <c r="D128" s="16">
        <f>SUM(D127)</f>
        <v>101012525</v>
      </c>
      <c r="E128" s="16">
        <f>SUM(E127)</f>
        <v>0</v>
      </c>
      <c r="F128" s="16">
        <f>SUM(F127)</f>
        <v>101012525</v>
      </c>
      <c r="G128" s="2">
        <f>VLOOKUP(A128,ByDistrict!$A$3:$AA$180,8,FALSE)</f>
        <v>27</v>
      </c>
      <c r="H128" s="2">
        <f>VLOOKUP(A128,ByDistrict!$A$3:$AA$180,9,FALSE)</f>
        <v>0</v>
      </c>
      <c r="I128" s="2">
        <f>VLOOKUP(A128,ByDistrict!$A$3:$AA$180,10,FALSE)</f>
        <v>27</v>
      </c>
      <c r="J128" s="2">
        <f>VLOOKUP($A$4,ByDistrict!$A$3:$AA$180,9,FALSE)</f>
        <v>0</v>
      </c>
      <c r="K128" s="2">
        <f>VLOOKUP(A128,ByDistrict!$A$3:$AA$180,11,FALSE)</f>
        <v>0</v>
      </c>
      <c r="L128" s="2">
        <f>VLOOKUP($A$4,ByDistrict!$A$3:$AA$180,9,FALSE)</f>
        <v>0</v>
      </c>
      <c r="M128" s="2">
        <f>VLOOKUP(A128,ByDistrict!$A$3:$AA$180,12,FALSE)</f>
        <v>0</v>
      </c>
      <c r="N128" s="2">
        <f>VLOOKUP(A128,ByDistrict!$A$3:$AA$180,13,FALSE)</f>
        <v>0</v>
      </c>
      <c r="O128" s="2">
        <f>VLOOKUP($A$4,ByDistrict!$A$3:$AA$180,9,FALSE)</f>
        <v>0</v>
      </c>
      <c r="P128" s="2">
        <f>VLOOKUP(A128,ByDistrict!$A$3:$AA$180,14,FALSE)</f>
        <v>0</v>
      </c>
      <c r="Q128" s="2">
        <f>VLOOKUP($A$4,ByDistrict!$A$3:$AA$180,9,FALSE)</f>
        <v>0</v>
      </c>
      <c r="R128" s="2">
        <f>VLOOKUP(A128,ByDistrict!$A$3:$AA$180,15,FALSE)</f>
        <v>4.6029999999999998</v>
      </c>
      <c r="S128" s="2">
        <f>VLOOKUP($A$4,ByDistrict!$A$3:$AA$180,9,FALSE)</f>
        <v>0</v>
      </c>
      <c r="T128" s="2">
        <f>VLOOKUP(A128,ByDistrict!$A$3:$AA$180,16,FALSE)</f>
        <v>0.40699999999999997</v>
      </c>
      <c r="U128" s="2">
        <f>VLOOKUP($A$4,ByDistrict!$A$3:$AA$180,9,FALSE)</f>
        <v>0</v>
      </c>
      <c r="V128" s="2">
        <f>VLOOKUP(A128,ByDistrict!$A$3:$AA$180,18,FALSE)</f>
        <v>10.147</v>
      </c>
      <c r="W128" s="2">
        <f>VLOOKUP($A$4,ByDistrict!$A$3:$AA$180,9,FALSE)</f>
        <v>0</v>
      </c>
      <c r="X128" s="2">
        <f>VLOOKUP(A128,ByDistrict!$A$3:$AA$180,19,FALSE)</f>
        <v>0</v>
      </c>
      <c r="Y128" s="2">
        <f>VLOOKUP($A$4,ByDistrict!$A$3:$AA$180,9,FALSE)</f>
        <v>0</v>
      </c>
      <c r="Z128" s="2">
        <f>VLOOKUP(A128,ByDistrict!$A$3:$AA$180,20,FALSE)</f>
        <v>0</v>
      </c>
      <c r="AA128" s="2">
        <f>VLOOKUP($A$4,ByDistrict!$A$3:$AA$180,9,FALSE)</f>
        <v>0</v>
      </c>
      <c r="AB128" s="2">
        <f>VLOOKUP(A128,ByDistrict!$A$3:$AA$180,21,FALSE)</f>
        <v>0</v>
      </c>
      <c r="AC128" s="2">
        <f>VLOOKUP($A$4,ByDistrict!$A$3:$AA$180,9,FALSE)</f>
        <v>0</v>
      </c>
      <c r="AD128" s="2">
        <f>VLOOKUP(A128,ByDistrict!$A$3:$AA$180,22,FALSE)</f>
        <v>0</v>
      </c>
      <c r="AE128" s="2">
        <f>VLOOKUP($A$4,ByDistrict!$A$3:$AA$180,9,FALSE)</f>
        <v>0</v>
      </c>
      <c r="AF128" s="2">
        <f>VLOOKUP(A128,ByDistrict!$A$3:$AA$180,23,FALSE)</f>
        <v>42.156999999999996</v>
      </c>
      <c r="AG128" s="17"/>
      <c r="AH128" s="17">
        <f>+AF128-R128-V128</f>
        <v>27.406999999999996</v>
      </c>
      <c r="AI128" s="10">
        <f>+AH128/AF128</f>
        <v>0.65011741822235924</v>
      </c>
      <c r="AK128" s="17">
        <f>+N128+P128+R128</f>
        <v>4.6029999999999998</v>
      </c>
    </row>
    <row r="129" spans="1:37" x14ac:dyDescent="0.35">
      <c r="C129" s="11"/>
      <c r="D129" s="22"/>
      <c r="E129" s="18"/>
      <c r="F129" s="19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</row>
    <row r="130" spans="1:37" x14ac:dyDescent="0.35">
      <c r="A130" s="8" t="s">
        <v>358</v>
      </c>
      <c r="B130" s="14" t="s">
        <v>53</v>
      </c>
      <c r="C130" s="9" t="s">
        <v>359</v>
      </c>
      <c r="D130" s="15">
        <f>SUMIFS('Valuations ByCounty'!$E$2:$E$260,'Valuations ByCounty'!$A$2:$A$260,A130,'Valuations ByCounty'!$B2:$B260,B130)</f>
        <v>62532554</v>
      </c>
      <c r="E130" s="15">
        <f>SUMIFS('Valuations ByCounty'!$F$2:$F$260,'Valuations ByCounty'!$A$2:$A$260,A130,'Valuations ByCounty'!$B2:$B260,B130)</f>
        <v>0</v>
      </c>
      <c r="F130" s="15">
        <f>D130-E130</f>
        <v>62532554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</row>
    <row r="131" spans="1:37" x14ac:dyDescent="0.35">
      <c r="A131" s="8" t="s">
        <v>358</v>
      </c>
      <c r="B131" s="14" t="s">
        <v>139</v>
      </c>
      <c r="C131" s="9" t="s">
        <v>359</v>
      </c>
      <c r="D131" s="15">
        <f>SUMIFS('Valuations ByCounty'!$E$2:$E$260,'Valuations ByCounty'!$A$2:$A$260,A131,'Valuations ByCounty'!$B2:$B260,B131)</f>
        <v>1395456</v>
      </c>
      <c r="E131" s="15">
        <f>SUMIFS('Valuations ByCounty'!$F$2:$F$260,'Valuations ByCounty'!$A$2:$A$260,A131,'Valuations ByCounty'!$B2:$B260,B131)</f>
        <v>0</v>
      </c>
      <c r="F131" s="15">
        <f>D131-E131</f>
        <v>1395456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</row>
    <row r="132" spans="1:37" x14ac:dyDescent="0.35">
      <c r="A132" s="8" t="s">
        <v>358</v>
      </c>
      <c r="C132" s="11" t="s">
        <v>360</v>
      </c>
      <c r="D132" s="16">
        <f>SUM(D130:D131)</f>
        <v>63928010</v>
      </c>
      <c r="E132" s="16">
        <f>SUM(E130:E131)</f>
        <v>0</v>
      </c>
      <c r="F132" s="16">
        <f>SUM(F130:F131)</f>
        <v>63928010</v>
      </c>
      <c r="G132" s="2">
        <f>VLOOKUP(A132,ByDistrict!$A$3:$AA$180,8,FALSE)</f>
        <v>27</v>
      </c>
      <c r="H132" s="2">
        <f>VLOOKUP(A132,ByDistrict!$A$3:$AA$180,9,FALSE)</f>
        <v>5.5510000000000002</v>
      </c>
      <c r="I132" s="2">
        <f>VLOOKUP(A132,ByDistrict!$A$3:$AA$180,10,FALSE)</f>
        <v>21.449000000000002</v>
      </c>
      <c r="J132" s="2">
        <f>VLOOKUP($A$4,ByDistrict!$A$3:$AA$180,9,FALSE)</f>
        <v>0</v>
      </c>
      <c r="K132" s="2">
        <f>VLOOKUP(A132,ByDistrict!$A$3:$AA$180,11,FALSE)</f>
        <v>0</v>
      </c>
      <c r="L132" s="2">
        <f>VLOOKUP($A$4,ByDistrict!$A$3:$AA$180,9,FALSE)</f>
        <v>0</v>
      </c>
      <c r="M132" s="2">
        <f>VLOOKUP(A132,ByDistrict!$A$3:$AA$180,12,FALSE)</f>
        <v>0</v>
      </c>
      <c r="N132" s="2">
        <f>VLOOKUP(A132,ByDistrict!$A$3:$AA$180,13,FALSE)</f>
        <v>0</v>
      </c>
      <c r="O132" s="2">
        <f>VLOOKUP($A$4,ByDistrict!$A$3:$AA$180,9,FALSE)</f>
        <v>0</v>
      </c>
      <c r="P132" s="2">
        <f>VLOOKUP(A132,ByDistrict!$A$3:$AA$180,14,FALSE)</f>
        <v>0</v>
      </c>
      <c r="Q132" s="2">
        <f>VLOOKUP($A$4,ByDistrict!$A$3:$AA$180,9,FALSE)</f>
        <v>0</v>
      </c>
      <c r="R132" s="2">
        <f>VLOOKUP(A132,ByDistrict!$A$3:$AA$180,15,FALSE)</f>
        <v>0</v>
      </c>
      <c r="S132" s="2">
        <f>VLOOKUP($A$4,ByDistrict!$A$3:$AA$180,9,FALSE)</f>
        <v>0</v>
      </c>
      <c r="T132" s="2">
        <f>VLOOKUP(A132,ByDistrict!$A$3:$AA$180,16,FALSE)</f>
        <v>6</v>
      </c>
      <c r="U132" s="2">
        <f>VLOOKUP($A$4,ByDistrict!$A$3:$AA$180,9,FALSE)</f>
        <v>0</v>
      </c>
      <c r="V132" s="2">
        <f>VLOOKUP(A132,ByDistrict!$A$3:$AA$180,18,FALSE)</f>
        <v>0</v>
      </c>
      <c r="W132" s="2">
        <f>VLOOKUP($A$4,ByDistrict!$A$3:$AA$180,9,FALSE)</f>
        <v>0</v>
      </c>
      <c r="X132" s="2">
        <f>VLOOKUP(A132,ByDistrict!$A$3:$AA$180,19,FALSE)</f>
        <v>0</v>
      </c>
      <c r="Y132" s="2">
        <f>VLOOKUP($A$4,ByDistrict!$A$3:$AA$180,9,FALSE)</f>
        <v>0</v>
      </c>
      <c r="Z132" s="2">
        <f>VLOOKUP(A132,ByDistrict!$A$3:$AA$180,20,FALSE)</f>
        <v>0</v>
      </c>
      <c r="AA132" s="2">
        <f>VLOOKUP($A$4,ByDistrict!$A$3:$AA$180,9,FALSE)</f>
        <v>0</v>
      </c>
      <c r="AB132" s="2">
        <f>VLOOKUP(A132,ByDistrict!$A$3:$AA$180,21,FALSE)</f>
        <v>0</v>
      </c>
      <c r="AC132" s="2">
        <f>VLOOKUP($A$4,ByDistrict!$A$3:$AA$180,9,FALSE)</f>
        <v>0</v>
      </c>
      <c r="AD132" s="2">
        <f>VLOOKUP(A132,ByDistrict!$A$3:$AA$180,22,FALSE)</f>
        <v>0</v>
      </c>
      <c r="AE132" s="2">
        <f>VLOOKUP($A$4,ByDistrict!$A$3:$AA$180,9,FALSE)</f>
        <v>0</v>
      </c>
      <c r="AF132" s="2">
        <f>VLOOKUP(A132,ByDistrict!$A$3:$AA$180,23,FALSE)</f>
        <v>27.449000000000002</v>
      </c>
      <c r="AG132" s="17"/>
      <c r="AH132" s="17">
        <f>+AF132-R132-V132</f>
        <v>27.449000000000002</v>
      </c>
      <c r="AI132" s="10">
        <f>+AH132/AF132</f>
        <v>1</v>
      </c>
      <c r="AK132" s="17">
        <f>+N132+P132+R132</f>
        <v>0</v>
      </c>
    </row>
    <row r="133" spans="1:37" x14ac:dyDescent="0.35">
      <c r="C133" s="11"/>
      <c r="D133" s="22"/>
      <c r="E133" s="18"/>
      <c r="F133" s="19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7" x14ac:dyDescent="0.35">
      <c r="A134" s="24" t="s">
        <v>361</v>
      </c>
      <c r="B134" s="14" t="s">
        <v>55</v>
      </c>
      <c r="C134" s="27" t="s">
        <v>362</v>
      </c>
      <c r="D134" s="15">
        <f>SUMIFS('Valuations ByCounty'!$E$2:$E$260,'Valuations ByCounty'!$A$2:$A$260,A134,'Valuations ByCounty'!$B2:$B260,B134)</f>
        <v>186761505</v>
      </c>
      <c r="E134" s="15">
        <f>SUMIFS('Valuations ByCounty'!$F$2:$F$260,'Valuations ByCounty'!$A$2:$A$260,A134,'Valuations ByCounty'!$B2:$B260,B134)</f>
        <v>0</v>
      </c>
      <c r="F134" s="15">
        <f>D134-E134</f>
        <v>186761505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</row>
    <row r="135" spans="1:37" x14ac:dyDescent="0.35">
      <c r="A135" s="24" t="s">
        <v>361</v>
      </c>
      <c r="B135" s="14"/>
      <c r="C135" s="11" t="s">
        <v>363</v>
      </c>
      <c r="D135" s="16">
        <f>SUM(D134)</f>
        <v>186761505</v>
      </c>
      <c r="E135" s="16">
        <f>SUM(E134)</f>
        <v>0</v>
      </c>
      <c r="F135" s="16">
        <f>SUM(F134)</f>
        <v>186761505</v>
      </c>
      <c r="G135" s="2">
        <f>VLOOKUP(A135,ByDistrict!$A$3:$AA$180,8,FALSE)</f>
        <v>27</v>
      </c>
      <c r="H135" s="2">
        <f>VLOOKUP(A135,ByDistrict!$A$3:$AA$180,9,FALSE)</f>
        <v>0</v>
      </c>
      <c r="I135" s="2">
        <f>VLOOKUP(A135,ByDistrict!$A$3:$AA$180,10,FALSE)</f>
        <v>23.279</v>
      </c>
      <c r="J135" s="2">
        <f>VLOOKUP($A$4,ByDistrict!$A$3:$AA$180,9,FALSE)</f>
        <v>0</v>
      </c>
      <c r="K135" s="2">
        <f>VLOOKUP(A135,ByDistrict!$A$3:$AA$180,11,FALSE)</f>
        <v>0.85299999999999998</v>
      </c>
      <c r="L135" s="2">
        <f>VLOOKUP($A$4,ByDistrict!$A$3:$AA$180,9,FALSE)</f>
        <v>0</v>
      </c>
      <c r="M135" s="2">
        <f>VLOOKUP(A135,ByDistrict!$A$3:$AA$180,12,FALSE)</f>
        <v>2.8679999999999999</v>
      </c>
      <c r="N135" s="2">
        <f>VLOOKUP(A135,ByDistrict!$A$3:$AA$180,13,FALSE)</f>
        <v>0</v>
      </c>
      <c r="O135" s="2">
        <f>VLOOKUP($A$4,ByDistrict!$A$3:$AA$180,9,FALSE)</f>
        <v>0</v>
      </c>
      <c r="P135" s="2">
        <f>VLOOKUP(A135,ByDistrict!$A$3:$AA$180,14,FALSE)</f>
        <v>0</v>
      </c>
      <c r="Q135" s="2">
        <f>VLOOKUP($A$4,ByDistrict!$A$3:$AA$180,9,FALSE)</f>
        <v>0</v>
      </c>
      <c r="R135" s="2">
        <f>VLOOKUP(A135,ByDistrict!$A$3:$AA$180,15,FALSE)</f>
        <v>0</v>
      </c>
      <c r="S135" s="2">
        <f>VLOOKUP($A$4,ByDistrict!$A$3:$AA$180,9,FALSE)</f>
        <v>0</v>
      </c>
      <c r="T135" s="2">
        <f>VLOOKUP(A135,ByDistrict!$A$3:$AA$180,16,FALSE)</f>
        <v>5.3999999999999999E-2</v>
      </c>
      <c r="U135" s="2">
        <f>VLOOKUP($A$4,ByDistrict!$A$3:$AA$180,9,FALSE)</f>
        <v>0</v>
      </c>
      <c r="V135" s="2">
        <f>VLOOKUP(A135,ByDistrict!$A$3:$AA$180,18,FALSE)</f>
        <v>2.5289999999999999</v>
      </c>
      <c r="W135" s="2">
        <f>VLOOKUP($A$4,ByDistrict!$A$3:$AA$180,9,FALSE)</f>
        <v>0</v>
      </c>
      <c r="X135" s="2">
        <f>VLOOKUP(A135,ByDistrict!$A$3:$AA$180,19,FALSE)</f>
        <v>0</v>
      </c>
      <c r="Y135" s="2">
        <f>VLOOKUP($A$4,ByDistrict!$A$3:$AA$180,9,FALSE)</f>
        <v>0</v>
      </c>
      <c r="Z135" s="2">
        <f>VLOOKUP(A135,ByDistrict!$A$3:$AA$180,20,FALSE)</f>
        <v>0</v>
      </c>
      <c r="AA135" s="2">
        <f>VLOOKUP($A$4,ByDistrict!$A$3:$AA$180,9,FALSE)</f>
        <v>0</v>
      </c>
      <c r="AB135" s="2">
        <f>VLOOKUP(A135,ByDistrict!$A$3:$AA$180,21,FALSE)</f>
        <v>0</v>
      </c>
      <c r="AC135" s="2">
        <f>VLOOKUP($A$4,ByDistrict!$A$3:$AA$180,9,FALSE)</f>
        <v>0</v>
      </c>
      <c r="AD135" s="2">
        <f>VLOOKUP(A135,ByDistrict!$A$3:$AA$180,22,FALSE)</f>
        <v>0</v>
      </c>
      <c r="AE135" s="2">
        <f>VLOOKUP($A$4,ByDistrict!$A$3:$AA$180,9,FALSE)</f>
        <v>0</v>
      </c>
      <c r="AF135" s="2">
        <f>VLOOKUP(A135,ByDistrict!$A$3:$AA$180,23,FALSE)</f>
        <v>29.582999999999998</v>
      </c>
      <c r="AG135" s="17"/>
      <c r="AH135" s="17">
        <f>+AF135-R135-V135</f>
        <v>27.053999999999998</v>
      </c>
      <c r="AI135" s="10">
        <f>+AH135/AF135</f>
        <v>0.91451171280803167</v>
      </c>
      <c r="AK135" s="17">
        <f>+N135+P135+R135</f>
        <v>0</v>
      </c>
    </row>
    <row r="136" spans="1:37" x14ac:dyDescent="0.35">
      <c r="B136" s="14"/>
      <c r="C136" s="11"/>
      <c r="D136" s="22"/>
      <c r="E136" s="18"/>
      <c r="F136" s="19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1:37" x14ac:dyDescent="0.35">
      <c r="A137" s="8" t="s">
        <v>364</v>
      </c>
      <c r="B137" s="14" t="s">
        <v>57</v>
      </c>
      <c r="C137" s="9" t="s">
        <v>365</v>
      </c>
      <c r="D137" s="15">
        <f>SUMIFS('Valuations ByCounty'!$E$2:$E$260,'Valuations ByCounty'!$A$2:$A$260,A137,'Valuations ByCounty'!$B2:$B260,B137)</f>
        <v>546166928</v>
      </c>
      <c r="E137" s="15">
        <f>SUMIFS('Valuations ByCounty'!$F$2:$F$260,'Valuations ByCounty'!$A$2:$A$260,A137,'Valuations ByCounty'!$B2:$B260,B137)</f>
        <v>891936</v>
      </c>
      <c r="F137" s="15">
        <f>D137-E137</f>
        <v>545274992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1:37" x14ac:dyDescent="0.35">
      <c r="A138" s="8" t="s">
        <v>364</v>
      </c>
      <c r="B138" s="14" t="s">
        <v>102</v>
      </c>
      <c r="C138" s="9" t="s">
        <v>365</v>
      </c>
      <c r="D138" s="15">
        <f>SUMIFS('Valuations ByCounty'!$E$2:$E$260,'Valuations ByCounty'!$A$2:$A$260,A138,'Valuations ByCounty'!$B2:$B260,B138)</f>
        <v>56547060</v>
      </c>
      <c r="E138" s="15">
        <f>SUMIFS('Valuations ByCounty'!$F$2:$F$260,'Valuations ByCounty'!$A$2:$A$260,A138,'Valuations ByCounty'!$B2:$B260,B138)</f>
        <v>0</v>
      </c>
      <c r="F138" s="15">
        <f>D138-E138</f>
        <v>56547060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</row>
    <row r="139" spans="1:37" x14ac:dyDescent="0.35">
      <c r="A139" s="8" t="s">
        <v>364</v>
      </c>
      <c r="B139" s="14" t="s">
        <v>160</v>
      </c>
      <c r="C139" s="9" t="s">
        <v>365</v>
      </c>
      <c r="D139" s="15">
        <f>SUMIFS('Valuations ByCounty'!$E$2:$E$260,'Valuations ByCounty'!$A$2:$A$260,A139,'Valuations ByCounty'!$B2:$B260,B139)</f>
        <v>7613080</v>
      </c>
      <c r="E139" s="15">
        <f>SUMIFS('Valuations ByCounty'!$F$2:$F$260,'Valuations ByCounty'!$A$2:$A$260,A139,'Valuations ByCounty'!$B2:$B260,B139)</f>
        <v>0</v>
      </c>
      <c r="F139" s="15">
        <f>D139-E139</f>
        <v>7613080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</row>
    <row r="140" spans="1:37" x14ac:dyDescent="0.35">
      <c r="A140" s="8" t="s">
        <v>364</v>
      </c>
      <c r="B140" s="14" t="s">
        <v>148</v>
      </c>
      <c r="C140" s="9" t="s">
        <v>365</v>
      </c>
      <c r="D140" s="15">
        <f>SUMIFS('Valuations ByCounty'!$E$2:$E$260,'Valuations ByCounty'!$A$2:$A$260,A140,'Valuations ByCounty'!$B2:$B260,B140)</f>
        <v>202510</v>
      </c>
      <c r="E140" s="15">
        <f>SUMIFS('Valuations ByCounty'!$F$2:$F$260,'Valuations ByCounty'!$A$2:$A$260,A140,'Valuations ByCounty'!$B2:$B260,B140)</f>
        <v>0</v>
      </c>
      <c r="F140" s="15">
        <f>D140-E140</f>
        <v>202510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</row>
    <row r="141" spans="1:37" x14ac:dyDescent="0.35">
      <c r="A141" s="8" t="s">
        <v>364</v>
      </c>
      <c r="C141" s="11" t="s">
        <v>366</v>
      </c>
      <c r="D141" s="16">
        <f>SUM(D137:D140)</f>
        <v>610529578</v>
      </c>
      <c r="E141" s="16">
        <f>SUM(E137:E140)</f>
        <v>891936</v>
      </c>
      <c r="F141" s="16">
        <f>SUM(F137:F140)</f>
        <v>609637642</v>
      </c>
      <c r="G141" s="2">
        <f>VLOOKUP(A141,ByDistrict!$A$3:$AA$180,8,FALSE)</f>
        <v>27</v>
      </c>
      <c r="H141" s="2">
        <f>VLOOKUP(A141,ByDistrict!$A$3:$AA$180,9,FALSE)</f>
        <v>0</v>
      </c>
      <c r="I141" s="2">
        <f>VLOOKUP(A141,ByDistrict!$A$3:$AA$180,10,FALSE)</f>
        <v>27</v>
      </c>
      <c r="J141" s="2">
        <f>VLOOKUP($A$4,ByDistrict!$A$3:$AA$180,9,FALSE)</f>
        <v>0</v>
      </c>
      <c r="K141" s="2">
        <f>VLOOKUP(A141,ByDistrict!$A$3:$AA$180,11,FALSE)</f>
        <v>0</v>
      </c>
      <c r="L141" s="2">
        <f>VLOOKUP($A$4,ByDistrict!$A$3:$AA$180,9,FALSE)</f>
        <v>0</v>
      </c>
      <c r="M141" s="2">
        <f>VLOOKUP(A141,ByDistrict!$A$3:$AA$180,12,FALSE)</f>
        <v>0</v>
      </c>
      <c r="N141" s="2">
        <f>VLOOKUP(A141,ByDistrict!$A$3:$AA$180,13,FALSE)</f>
        <v>0</v>
      </c>
      <c r="O141" s="2">
        <f>VLOOKUP($A$4,ByDistrict!$A$3:$AA$180,9,FALSE)</f>
        <v>0</v>
      </c>
      <c r="P141" s="2">
        <f>VLOOKUP(A141,ByDistrict!$A$3:$AA$180,14,FALSE)</f>
        <v>0</v>
      </c>
      <c r="Q141" s="2">
        <f>VLOOKUP($A$4,ByDistrict!$A$3:$AA$180,9,FALSE)</f>
        <v>0</v>
      </c>
      <c r="R141" s="2">
        <f>VLOOKUP(A141,ByDistrict!$A$3:$AA$180,15,FALSE)</f>
        <v>0</v>
      </c>
      <c r="S141" s="2">
        <f>VLOOKUP($A$4,ByDistrict!$A$3:$AA$180,9,FALSE)</f>
        <v>0</v>
      </c>
      <c r="T141" s="2">
        <f>VLOOKUP(A141,ByDistrict!$A$3:$AA$180,16,FALSE)</f>
        <v>6.8000000000000005E-2</v>
      </c>
      <c r="U141" s="2">
        <f>VLOOKUP($A$4,ByDistrict!$A$3:$AA$180,9,FALSE)</f>
        <v>0</v>
      </c>
      <c r="V141" s="2">
        <f>VLOOKUP(A141,ByDistrict!$A$3:$AA$180,18,FALSE)</f>
        <v>3.1080000000000001</v>
      </c>
      <c r="W141" s="2">
        <f>VLOOKUP($A$4,ByDistrict!$A$3:$AA$180,9,FALSE)</f>
        <v>0</v>
      </c>
      <c r="X141" s="2">
        <f>VLOOKUP(A141,ByDistrict!$A$3:$AA$180,19,FALSE)</f>
        <v>0</v>
      </c>
      <c r="Y141" s="2">
        <f>VLOOKUP($A$4,ByDistrict!$A$3:$AA$180,9,FALSE)</f>
        <v>0</v>
      </c>
      <c r="Z141" s="2">
        <f>VLOOKUP(A141,ByDistrict!$A$3:$AA$180,20,FALSE)</f>
        <v>0</v>
      </c>
      <c r="AA141" s="2">
        <f>VLOOKUP($A$4,ByDistrict!$A$3:$AA$180,9,FALSE)</f>
        <v>0</v>
      </c>
      <c r="AB141" s="2">
        <f>VLOOKUP(A141,ByDistrict!$A$3:$AA$180,21,FALSE)</f>
        <v>0</v>
      </c>
      <c r="AC141" s="2">
        <f>VLOOKUP($A$4,ByDistrict!$A$3:$AA$180,9,FALSE)</f>
        <v>0</v>
      </c>
      <c r="AD141" s="2">
        <f>VLOOKUP(A141,ByDistrict!$A$3:$AA$180,22,FALSE)</f>
        <v>0</v>
      </c>
      <c r="AE141" s="2">
        <f>VLOOKUP($A$4,ByDistrict!$A$3:$AA$180,9,FALSE)</f>
        <v>0</v>
      </c>
      <c r="AF141" s="2">
        <f>VLOOKUP(A141,ByDistrict!$A$3:$AA$180,23,FALSE)</f>
        <v>30.176000000000002</v>
      </c>
      <c r="AG141" s="17"/>
      <c r="AH141" s="17">
        <f>+AF141-R141-V141</f>
        <v>27.068000000000001</v>
      </c>
      <c r="AI141" s="10">
        <f>+AH141/AF141</f>
        <v>0.89700424178154825</v>
      </c>
      <c r="AK141" s="17">
        <f>+N141+P141+R141</f>
        <v>0</v>
      </c>
    </row>
    <row r="142" spans="1:37" x14ac:dyDescent="0.35">
      <c r="C142" s="11"/>
      <c r="D142" s="22"/>
      <c r="E142" s="18"/>
      <c r="F142" s="19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</row>
    <row r="143" spans="1:37" x14ac:dyDescent="0.35">
      <c r="A143" s="8" t="s">
        <v>367</v>
      </c>
      <c r="B143" s="14" t="s">
        <v>59</v>
      </c>
      <c r="C143" s="9" t="s">
        <v>368</v>
      </c>
      <c r="D143" s="15">
        <f>SUMIFS('Valuations ByCounty'!$E$2:$E$260,'Valuations ByCounty'!$A$2:$A$260,A143,'Valuations ByCounty'!$B2:$B260,B143)</f>
        <v>27573893640</v>
      </c>
      <c r="E143" s="15">
        <f>SUMIFS('Valuations ByCounty'!$F$2:$F$260,'Valuations ByCounty'!$A$2:$A$260,A143,'Valuations ByCounty'!$B2:$B260,B143)</f>
        <v>600192237</v>
      </c>
      <c r="F143" s="15">
        <f>D143-E143</f>
        <v>26973701403</v>
      </c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</row>
    <row r="144" spans="1:37" x14ac:dyDescent="0.35">
      <c r="A144" s="8" t="s">
        <v>367</v>
      </c>
      <c r="C144" s="11" t="s">
        <v>369</v>
      </c>
      <c r="D144" s="16">
        <f>SUM(D143)</f>
        <v>27573893640</v>
      </c>
      <c r="E144" s="16">
        <f>SUM(E143)</f>
        <v>600192237</v>
      </c>
      <c r="F144" s="16">
        <f>SUM(F143)</f>
        <v>26973701403</v>
      </c>
      <c r="G144" s="2">
        <f>VLOOKUP(A144,ByDistrict!$A$3:$AA$180,8,FALSE)</f>
        <v>27</v>
      </c>
      <c r="H144" s="2">
        <f>VLOOKUP(A144,ByDistrict!$A$3:$AA$180,9,FALSE)</f>
        <v>0</v>
      </c>
      <c r="I144" s="2">
        <f>VLOOKUP(A144,ByDistrict!$A$3:$AA$180,10,FALSE)</f>
        <v>27</v>
      </c>
      <c r="J144" s="2">
        <f>VLOOKUP($A$4,ByDistrict!$A$3:$AA$180,9,FALSE)</f>
        <v>0</v>
      </c>
      <c r="K144" s="2">
        <f>VLOOKUP(A144,ByDistrict!$A$3:$AA$180,11,FALSE)</f>
        <v>0</v>
      </c>
      <c r="L144" s="2">
        <f>VLOOKUP($A$4,ByDistrict!$A$3:$AA$180,9,FALSE)</f>
        <v>0</v>
      </c>
      <c r="M144" s="2">
        <f>VLOOKUP(A144,ByDistrict!$A$3:$AA$180,12,FALSE)</f>
        <v>0</v>
      </c>
      <c r="N144" s="2">
        <f>VLOOKUP(A144,ByDistrict!$A$3:$AA$180,13,FALSE)</f>
        <v>0</v>
      </c>
      <c r="O144" s="2">
        <f>VLOOKUP($A$4,ByDistrict!$A$3:$AA$180,9,FALSE)</f>
        <v>0</v>
      </c>
      <c r="P144" s="2">
        <f>VLOOKUP(A144,ByDistrict!$A$3:$AA$180,14,FALSE)</f>
        <v>0</v>
      </c>
      <c r="Q144" s="2">
        <f>VLOOKUP($A$4,ByDistrict!$A$3:$AA$180,9,FALSE)</f>
        <v>0</v>
      </c>
      <c r="R144" s="2">
        <f>VLOOKUP(A144,ByDistrict!$A$3:$AA$180,15,FALSE)</f>
        <v>10.478</v>
      </c>
      <c r="S144" s="2">
        <f>VLOOKUP($A$4,ByDistrict!$A$3:$AA$180,9,FALSE)</f>
        <v>0</v>
      </c>
      <c r="T144" s="2">
        <f>VLOOKUP(A144,ByDistrict!$A$3:$AA$180,16,FALSE)</f>
        <v>1.4570000000000001</v>
      </c>
      <c r="U144" s="2">
        <f>VLOOKUP($A$4,ByDistrict!$A$3:$AA$180,9,FALSE)</f>
        <v>0</v>
      </c>
      <c r="V144" s="2">
        <f>VLOOKUP(A144,ByDistrict!$A$3:$AA$180,18,FALSE)</f>
        <v>9.3390000000000004</v>
      </c>
      <c r="W144" s="2">
        <f>VLOOKUP($A$4,ByDistrict!$A$3:$AA$180,9,FALSE)</f>
        <v>0</v>
      </c>
      <c r="X144" s="2">
        <f>VLOOKUP(A144,ByDistrict!$A$3:$AA$180,19,FALSE)</f>
        <v>0</v>
      </c>
      <c r="Y144" s="2">
        <f>VLOOKUP($A$4,ByDistrict!$A$3:$AA$180,9,FALSE)</f>
        <v>0</v>
      </c>
      <c r="Z144" s="2">
        <f>VLOOKUP(A144,ByDistrict!$A$3:$AA$180,20,FALSE)</f>
        <v>0</v>
      </c>
      <c r="AA144" s="2">
        <f>VLOOKUP($A$4,ByDistrict!$A$3:$AA$180,9,FALSE)</f>
        <v>0</v>
      </c>
      <c r="AB144" s="2">
        <f>VLOOKUP(A144,ByDistrict!$A$3:$AA$180,21,FALSE)</f>
        <v>4</v>
      </c>
      <c r="AC144" s="2">
        <f>VLOOKUP($A$4,ByDistrict!$A$3:$AA$180,9,FALSE)</f>
        <v>0</v>
      </c>
      <c r="AD144" s="2">
        <f>VLOOKUP(A144,ByDistrict!$A$3:$AA$180,22,FALSE)</f>
        <v>0</v>
      </c>
      <c r="AE144" s="2">
        <f>VLOOKUP($A$4,ByDistrict!$A$3:$AA$180,9,FALSE)</f>
        <v>0</v>
      </c>
      <c r="AF144" s="2">
        <f>VLOOKUP(A144,ByDistrict!$A$3:$AA$180,23,FALSE)</f>
        <v>52.274000000000001</v>
      </c>
      <c r="AG144" s="17"/>
      <c r="AH144" s="17">
        <f>+AF144-R144-V144</f>
        <v>32.457000000000001</v>
      </c>
      <c r="AI144" s="10">
        <f>+AH144/AF144</f>
        <v>0.62090140413972528</v>
      </c>
      <c r="AK144" s="17">
        <f>+N144+P144+R144</f>
        <v>10.478</v>
      </c>
    </row>
    <row r="145" spans="1:37" x14ac:dyDescent="0.35">
      <c r="C145" s="11"/>
      <c r="D145" s="22"/>
      <c r="E145" s="18"/>
      <c r="F145" s="19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</row>
    <row r="146" spans="1:37" x14ac:dyDescent="0.35">
      <c r="A146" s="24" t="s">
        <v>370</v>
      </c>
      <c r="B146" s="14" t="s">
        <v>61</v>
      </c>
      <c r="C146" s="25" t="s">
        <v>371</v>
      </c>
      <c r="D146" s="15">
        <f>SUMIFS('Valuations ByCounty'!$E$2:$E$260,'Valuations ByCounty'!$A$2:$A$260,A146,'Valuations ByCounty'!$B2:$B260,B146)</f>
        <v>89602594</v>
      </c>
      <c r="E146" s="15">
        <f>SUMIFS('Valuations ByCounty'!$F$2:$F$260,'Valuations ByCounty'!$A$2:$A$260,A146,'Valuations ByCounty'!$B2:$B260,B146)</f>
        <v>0</v>
      </c>
      <c r="F146" s="15">
        <f>D146-E146</f>
        <v>89602594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</row>
    <row r="147" spans="1:37" x14ac:dyDescent="0.35">
      <c r="A147" s="24" t="s">
        <v>370</v>
      </c>
      <c r="B147" s="14" t="s">
        <v>211</v>
      </c>
      <c r="C147" s="25" t="s">
        <v>371</v>
      </c>
      <c r="D147" s="15">
        <f>SUMIFS('Valuations ByCounty'!$E$2:$E$260,'Valuations ByCounty'!$A$2:$A$260,A147,'Valuations ByCounty'!$B2:$B260,B147)</f>
        <v>4637939.43</v>
      </c>
      <c r="E147" s="15">
        <f>SUMIFS('Valuations ByCounty'!$F$2:$F$260,'Valuations ByCounty'!$A$2:$A$260,A147,'Valuations ByCounty'!$B2:$B260,B147)</f>
        <v>0</v>
      </c>
      <c r="F147" s="15">
        <f>D147-E147</f>
        <v>4637939.43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</row>
    <row r="148" spans="1:37" x14ac:dyDescent="0.35">
      <c r="A148" s="24" t="s">
        <v>370</v>
      </c>
      <c r="C148" s="11" t="s">
        <v>372</v>
      </c>
      <c r="D148" s="16">
        <f>SUM(D146:D147)</f>
        <v>94240533.430000007</v>
      </c>
      <c r="E148" s="16">
        <f>SUM(E146:E147)</f>
        <v>0</v>
      </c>
      <c r="F148" s="16">
        <f>SUM(F146:F147)</f>
        <v>94240533.430000007</v>
      </c>
      <c r="G148" s="2">
        <f>VLOOKUP(A148,ByDistrict!$A$3:$AA$180,8,FALSE)</f>
        <v>18.684999999999999</v>
      </c>
      <c r="H148" s="2">
        <f>VLOOKUP(A148,ByDistrict!$A$3:$AA$180,9,FALSE)</f>
        <v>0</v>
      </c>
      <c r="I148" s="2">
        <f>VLOOKUP(A148,ByDistrict!$A$3:$AA$180,10,FALSE)</f>
        <v>18.684999999999999</v>
      </c>
      <c r="J148" s="2">
        <f>VLOOKUP($A$4,ByDistrict!$A$3:$AA$180,9,FALSE)</f>
        <v>0</v>
      </c>
      <c r="K148" s="2">
        <f>VLOOKUP(A148,ByDistrict!$A$3:$AA$180,11,FALSE)</f>
        <v>0</v>
      </c>
      <c r="L148" s="2">
        <f>VLOOKUP($A$4,ByDistrict!$A$3:$AA$180,9,FALSE)</f>
        <v>0</v>
      </c>
      <c r="M148" s="2">
        <f>VLOOKUP(A148,ByDistrict!$A$3:$AA$180,12,FALSE)</f>
        <v>0</v>
      </c>
      <c r="N148" s="2">
        <f>VLOOKUP(A148,ByDistrict!$A$3:$AA$180,13,FALSE)</f>
        <v>0</v>
      </c>
      <c r="O148" s="2">
        <f>VLOOKUP($A$4,ByDistrict!$A$3:$AA$180,9,FALSE)</f>
        <v>0</v>
      </c>
      <c r="P148" s="2">
        <f>VLOOKUP(A148,ByDistrict!$A$3:$AA$180,14,FALSE)</f>
        <v>0</v>
      </c>
      <c r="Q148" s="2">
        <f>VLOOKUP($A$4,ByDistrict!$A$3:$AA$180,9,FALSE)</f>
        <v>0</v>
      </c>
      <c r="R148" s="2">
        <f>VLOOKUP(A148,ByDistrict!$A$3:$AA$180,15,FALSE)</f>
        <v>3</v>
      </c>
      <c r="S148" s="2">
        <f>VLOOKUP($A$4,ByDistrict!$A$3:$AA$180,9,FALSE)</f>
        <v>0</v>
      </c>
      <c r="T148" s="2">
        <f>VLOOKUP(A148,ByDistrict!$A$3:$AA$180,16,FALSE)</f>
        <v>4.2999999999999997E-2</v>
      </c>
      <c r="U148" s="2">
        <f>VLOOKUP($A$4,ByDistrict!$A$3:$AA$180,9,FALSE)</f>
        <v>0</v>
      </c>
      <c r="V148" s="2">
        <f>VLOOKUP(A148,ByDistrict!$A$3:$AA$180,18,FALSE)</f>
        <v>8.1639999999999997</v>
      </c>
      <c r="W148" s="2">
        <f>VLOOKUP($A$4,ByDistrict!$A$3:$AA$180,9,FALSE)</f>
        <v>0</v>
      </c>
      <c r="X148" s="2">
        <f>VLOOKUP(A148,ByDistrict!$A$3:$AA$180,19,FALSE)</f>
        <v>0</v>
      </c>
      <c r="Y148" s="2">
        <f>VLOOKUP($A$4,ByDistrict!$A$3:$AA$180,9,FALSE)</f>
        <v>0</v>
      </c>
      <c r="Z148" s="2">
        <f>VLOOKUP(A148,ByDistrict!$A$3:$AA$180,20,FALSE)</f>
        <v>0</v>
      </c>
      <c r="AA148" s="2">
        <f>VLOOKUP($A$4,ByDistrict!$A$3:$AA$180,9,FALSE)</f>
        <v>0</v>
      </c>
      <c r="AB148" s="2">
        <f>VLOOKUP(A148,ByDistrict!$A$3:$AA$180,21,FALSE)</f>
        <v>0</v>
      </c>
      <c r="AC148" s="2">
        <f>VLOOKUP($A$4,ByDistrict!$A$3:$AA$180,9,FALSE)</f>
        <v>0</v>
      </c>
      <c r="AD148" s="2">
        <f>VLOOKUP(A148,ByDistrict!$A$3:$AA$180,22,FALSE)</f>
        <v>0</v>
      </c>
      <c r="AE148" s="2">
        <f>VLOOKUP($A$4,ByDistrict!$A$3:$AA$180,9,FALSE)</f>
        <v>0</v>
      </c>
      <c r="AF148" s="2">
        <f>VLOOKUP(A148,ByDistrict!$A$3:$AA$180,23,FALSE)</f>
        <v>29.891999999999996</v>
      </c>
      <c r="AG148" s="17"/>
      <c r="AH148" s="17">
        <f>+AF148-R148-V148</f>
        <v>18.727999999999994</v>
      </c>
      <c r="AI148" s="10">
        <f>+AH148/AF148</f>
        <v>0.62652214639368387</v>
      </c>
      <c r="AK148" s="17">
        <f>+N148+P148+R148</f>
        <v>3</v>
      </c>
    </row>
    <row r="149" spans="1:37" x14ac:dyDescent="0.35">
      <c r="C149" s="11"/>
      <c r="D149" s="22"/>
      <c r="E149" s="18"/>
      <c r="F149" s="19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1:37" x14ac:dyDescent="0.35">
      <c r="A150" s="8" t="s">
        <v>373</v>
      </c>
      <c r="B150" s="14" t="s">
        <v>63</v>
      </c>
      <c r="C150" s="9" t="s">
        <v>374</v>
      </c>
      <c r="D150" s="15">
        <f>SUMIFS('Valuations ByCounty'!$E$2:$E$260,'Valuations ByCounty'!$A$2:$A$260,A150,'Valuations ByCounty'!$B2:$B260,B150)</f>
        <v>11395745610</v>
      </c>
      <c r="E150" s="15">
        <f>SUMIFS('Valuations ByCounty'!$F$2:$F$260,'Valuations ByCounty'!$A$2:$A$260,A150,'Valuations ByCounty'!$B2:$B260,B150)</f>
        <v>112960123</v>
      </c>
      <c r="F150" s="15">
        <f>D150-E150</f>
        <v>11282785487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</row>
    <row r="151" spans="1:37" x14ac:dyDescent="0.35">
      <c r="A151" s="8" t="s">
        <v>373</v>
      </c>
      <c r="B151" s="14" t="s">
        <v>67</v>
      </c>
      <c r="C151" s="9" t="s">
        <v>374</v>
      </c>
      <c r="D151" s="15">
        <f>SUMIFS('Valuations ByCounty'!$E$2:$E$260,'Valuations ByCounty'!$A$2:$A$260,A151,'Valuations ByCounty'!$B2:$B260,B151)</f>
        <v>82420900</v>
      </c>
      <c r="E151" s="15">
        <f>SUMIFS('Valuations ByCounty'!$F$2:$F$260,'Valuations ByCounty'!$A$2:$A$260,A151,'Valuations ByCounty'!$B2:$B260,B151)</f>
        <v>0</v>
      </c>
      <c r="F151" s="15">
        <f>D151-E151</f>
        <v>82420900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</row>
    <row r="152" spans="1:37" x14ac:dyDescent="0.35">
      <c r="A152" s="8" t="s">
        <v>373</v>
      </c>
      <c r="C152" s="11" t="s">
        <v>375</v>
      </c>
      <c r="D152" s="16">
        <f>SUM(D150:D151)</f>
        <v>11478166510</v>
      </c>
      <c r="E152" s="16">
        <f>SUM(E150:E151)</f>
        <v>112960123</v>
      </c>
      <c r="F152" s="16">
        <f>SUM(F150:F151)</f>
        <v>11365206387</v>
      </c>
      <c r="G152" s="2">
        <f>VLOOKUP(A152,ByDistrict!$A$3:$AA$180,8,FALSE)</f>
        <v>27</v>
      </c>
      <c r="H152" s="2">
        <f>VLOOKUP(A152,ByDistrict!$A$3:$AA$180,9,FALSE)</f>
        <v>0</v>
      </c>
      <c r="I152" s="2">
        <f>VLOOKUP(A152,ByDistrict!$A$3:$AA$180,10,FALSE)</f>
        <v>27</v>
      </c>
      <c r="J152" s="2">
        <f>VLOOKUP($A$4,ByDistrict!$A$3:$AA$180,9,FALSE)</f>
        <v>0</v>
      </c>
      <c r="K152" s="2">
        <f>VLOOKUP(A152,ByDistrict!$A$3:$AA$180,11,FALSE)</f>
        <v>0</v>
      </c>
      <c r="L152" s="2">
        <f>VLOOKUP($A$4,ByDistrict!$A$3:$AA$180,9,FALSE)</f>
        <v>0</v>
      </c>
      <c r="M152" s="2">
        <f>VLOOKUP(A152,ByDistrict!$A$3:$AA$180,12,FALSE)</f>
        <v>0</v>
      </c>
      <c r="N152" s="2">
        <f>VLOOKUP(A152,ByDistrict!$A$3:$AA$180,13,FALSE)</f>
        <v>0</v>
      </c>
      <c r="O152" s="2">
        <f>VLOOKUP($A$4,ByDistrict!$A$3:$AA$180,9,FALSE)</f>
        <v>0</v>
      </c>
      <c r="P152" s="2">
        <f>VLOOKUP(A152,ByDistrict!$A$3:$AA$180,14,FALSE)</f>
        <v>0</v>
      </c>
      <c r="Q152" s="2">
        <f>VLOOKUP($A$4,ByDistrict!$A$3:$AA$180,9,FALSE)</f>
        <v>0</v>
      </c>
      <c r="R152" s="2">
        <f>VLOOKUP(A152,ByDistrict!$A$3:$AA$180,15,FALSE)</f>
        <v>12.292999999999999</v>
      </c>
      <c r="S152" s="2">
        <f>VLOOKUP($A$4,ByDistrict!$A$3:$AA$180,9,FALSE)</f>
        <v>0</v>
      </c>
      <c r="T152" s="2">
        <f>VLOOKUP(A152,ByDistrict!$A$3:$AA$180,16,FALSE)</f>
        <v>0.45900000000000002</v>
      </c>
      <c r="U152" s="2">
        <f>VLOOKUP($A$4,ByDistrict!$A$3:$AA$180,9,FALSE)</f>
        <v>0</v>
      </c>
      <c r="V152" s="2">
        <f>VLOOKUP(A152,ByDistrict!$A$3:$AA$180,18,FALSE)</f>
        <v>5.7759999999999998</v>
      </c>
      <c r="W152" s="2">
        <f>VLOOKUP($A$4,ByDistrict!$A$3:$AA$180,9,FALSE)</f>
        <v>0</v>
      </c>
      <c r="X152" s="2">
        <f>VLOOKUP(A152,ByDistrict!$A$3:$AA$180,19,FALSE)</f>
        <v>0</v>
      </c>
      <c r="Y152" s="2">
        <f>VLOOKUP($A$4,ByDistrict!$A$3:$AA$180,9,FALSE)</f>
        <v>0</v>
      </c>
      <c r="Z152" s="2">
        <f>VLOOKUP(A152,ByDistrict!$A$3:$AA$180,20,FALSE)</f>
        <v>0</v>
      </c>
      <c r="AA152" s="2">
        <f>VLOOKUP($A$4,ByDistrict!$A$3:$AA$180,9,FALSE)</f>
        <v>0</v>
      </c>
      <c r="AB152" s="2">
        <f>VLOOKUP(A152,ByDistrict!$A$3:$AA$180,21,FALSE)</f>
        <v>0</v>
      </c>
      <c r="AC152" s="2">
        <f>VLOOKUP($A$4,ByDistrict!$A$3:$AA$180,9,FALSE)</f>
        <v>0</v>
      </c>
      <c r="AD152" s="2">
        <f>VLOOKUP(A152,ByDistrict!$A$3:$AA$180,22,FALSE)</f>
        <v>0</v>
      </c>
      <c r="AE152" s="2">
        <f>VLOOKUP($A$4,ByDistrict!$A$3:$AA$180,9,FALSE)</f>
        <v>0</v>
      </c>
      <c r="AF152" s="2">
        <f>VLOOKUP(A152,ByDistrict!$A$3:$AA$180,23,FALSE)</f>
        <v>45.528000000000006</v>
      </c>
      <c r="AG152" s="17"/>
      <c r="AH152" s="17">
        <f>+AF152-R152-V152</f>
        <v>27.459000000000007</v>
      </c>
      <c r="AI152" s="10">
        <f>+AH152/AF152</f>
        <v>0.60312335266209816</v>
      </c>
      <c r="AK152" s="17">
        <f>+N152+P152+R152</f>
        <v>12.292999999999999</v>
      </c>
    </row>
    <row r="153" spans="1:37" x14ac:dyDescent="0.35">
      <c r="C153" s="11"/>
      <c r="D153" s="15"/>
      <c r="E153" s="15"/>
      <c r="F153" s="19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1:37" x14ac:dyDescent="0.35">
      <c r="A154" s="24" t="s">
        <v>376</v>
      </c>
      <c r="B154" s="14" t="s">
        <v>65</v>
      </c>
      <c r="C154" s="9" t="s">
        <v>377</v>
      </c>
      <c r="D154" s="15">
        <f>SUMIFS('Valuations ByCounty'!$E$2:$E$260,'Valuations ByCounty'!$A$2:$A$260,A154,'Valuations ByCounty'!$B2:$B260,B154)</f>
        <v>5530304580</v>
      </c>
      <c r="E154" s="15">
        <f>SUMIFS('Valuations ByCounty'!$F$2:$F$260,'Valuations ByCounty'!$A$2:$A$260,A154,'Valuations ByCounty'!$B2:$B260,B154)</f>
        <v>196543690</v>
      </c>
      <c r="F154" s="15">
        <f>D154-E154</f>
        <v>5333760890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7" x14ac:dyDescent="0.35">
      <c r="A155" s="24" t="s">
        <v>376</v>
      </c>
      <c r="B155" s="14" t="s">
        <v>201</v>
      </c>
      <c r="C155" s="9" t="s">
        <v>377</v>
      </c>
      <c r="D155" s="15">
        <f>SUMIFS('Valuations ByCounty'!$E$2:$E$260,'Valuations ByCounty'!$A$2:$A$260,A155,'Valuations ByCounty'!$B2:$B260,B155)</f>
        <v>16249950</v>
      </c>
      <c r="E155" s="15">
        <f>SUMIFS('Valuations ByCounty'!$F$2:$F$260,'Valuations ByCounty'!$A$2:$A$260,A155,'Valuations ByCounty'!$B2:$B260,B155)</f>
        <v>0</v>
      </c>
      <c r="F155" s="15">
        <f>D155-E155</f>
        <v>16249950</v>
      </c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</row>
    <row r="156" spans="1:37" x14ac:dyDescent="0.35">
      <c r="A156" s="24" t="s">
        <v>376</v>
      </c>
      <c r="B156" s="14" t="s">
        <v>93</v>
      </c>
      <c r="C156" s="9" t="s">
        <v>377</v>
      </c>
      <c r="D156" s="15">
        <f>SUMIFS('Valuations ByCounty'!$E$2:$E$260,'Valuations ByCounty'!$A$2:$A$260,A156,'Valuations ByCounty'!$B2:$B260,B156)</f>
        <v>6146230</v>
      </c>
      <c r="E156" s="15">
        <f>SUMIFS('Valuations ByCounty'!$F$2:$F$260,'Valuations ByCounty'!$A$2:$A$260,A156,'Valuations ByCounty'!$B2:$B260,B156)</f>
        <v>0</v>
      </c>
      <c r="F156" s="15">
        <f>D156-E156</f>
        <v>6146230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</row>
    <row r="157" spans="1:37" x14ac:dyDescent="0.35">
      <c r="A157" s="24" t="s">
        <v>376</v>
      </c>
      <c r="C157" s="11" t="s">
        <v>378</v>
      </c>
      <c r="D157" s="16">
        <f>SUM(D154:D156)</f>
        <v>5552700760</v>
      </c>
      <c r="E157" s="16">
        <f>SUM(E154:E156)</f>
        <v>196543690</v>
      </c>
      <c r="F157" s="16">
        <f>SUM(F154:F156)</f>
        <v>5356157070</v>
      </c>
      <c r="G157" s="2">
        <f>VLOOKUP(A157,ByDistrict!$A$3:$AA$180,8,FALSE)</f>
        <v>12.138</v>
      </c>
      <c r="H157" s="2">
        <f>VLOOKUP(A157,ByDistrict!$A$3:$AA$180,9,FALSE)</f>
        <v>0</v>
      </c>
      <c r="I157" s="2">
        <f>VLOOKUP(A157,ByDistrict!$A$3:$AA$180,10,FALSE)</f>
        <v>12.138</v>
      </c>
      <c r="J157" s="2">
        <f>VLOOKUP($A$4,ByDistrict!$A$3:$AA$180,9,FALSE)</f>
        <v>0</v>
      </c>
      <c r="K157" s="2">
        <f>VLOOKUP(A157,ByDistrict!$A$3:$AA$180,11,FALSE)</f>
        <v>0</v>
      </c>
      <c r="L157" s="2">
        <f>VLOOKUP($A$4,ByDistrict!$A$3:$AA$180,9,FALSE)</f>
        <v>0</v>
      </c>
      <c r="M157" s="2">
        <f>VLOOKUP(A157,ByDistrict!$A$3:$AA$180,12,FALSE)</f>
        <v>0</v>
      </c>
      <c r="N157" s="2">
        <f>VLOOKUP(A157,ByDistrict!$A$3:$AA$180,13,FALSE)</f>
        <v>0.39500000000000002</v>
      </c>
      <c r="O157" s="2">
        <f>VLOOKUP($A$4,ByDistrict!$A$3:$AA$180,9,FALSE)</f>
        <v>0</v>
      </c>
      <c r="P157" s="2">
        <f>VLOOKUP(A157,ByDistrict!$A$3:$AA$180,14,FALSE)</f>
        <v>0</v>
      </c>
      <c r="Q157" s="2">
        <f>VLOOKUP($A$4,ByDistrict!$A$3:$AA$180,9,FALSE)</f>
        <v>0</v>
      </c>
      <c r="R157" s="2">
        <f>VLOOKUP(A157,ByDistrict!$A$3:$AA$180,15,FALSE)</f>
        <v>3.149</v>
      </c>
      <c r="S157" s="2">
        <f>VLOOKUP($A$4,ByDistrict!$A$3:$AA$180,9,FALSE)</f>
        <v>0</v>
      </c>
      <c r="T157" s="2">
        <f>VLOOKUP(A157,ByDistrict!$A$3:$AA$180,16,FALSE)</f>
        <v>0.09</v>
      </c>
      <c r="U157" s="2">
        <f>VLOOKUP($A$4,ByDistrict!$A$3:$AA$180,9,FALSE)</f>
        <v>0</v>
      </c>
      <c r="V157" s="2">
        <f>VLOOKUP(A157,ByDistrict!$A$3:$AA$180,18,FALSE)</f>
        <v>5.6550000000000002</v>
      </c>
      <c r="W157" s="2">
        <f>VLOOKUP($A$4,ByDistrict!$A$3:$AA$180,9,FALSE)</f>
        <v>0</v>
      </c>
      <c r="X157" s="2">
        <f>VLOOKUP(A157,ByDistrict!$A$3:$AA$180,19,FALSE)</f>
        <v>0.187</v>
      </c>
      <c r="Y157" s="2">
        <f>VLOOKUP($A$4,ByDistrict!$A$3:$AA$180,9,FALSE)</f>
        <v>0</v>
      </c>
      <c r="Z157" s="2">
        <f>VLOOKUP(A157,ByDistrict!$A$3:$AA$180,20,FALSE)</f>
        <v>0</v>
      </c>
      <c r="AA157" s="2">
        <f>VLOOKUP($A$4,ByDistrict!$A$3:$AA$180,9,FALSE)</f>
        <v>0</v>
      </c>
      <c r="AB157" s="2">
        <f>VLOOKUP(A157,ByDistrict!$A$3:$AA$180,21,FALSE)</f>
        <v>0</v>
      </c>
      <c r="AC157" s="2">
        <f>VLOOKUP($A$4,ByDistrict!$A$3:$AA$180,9,FALSE)</f>
        <v>0</v>
      </c>
      <c r="AD157" s="2">
        <f>VLOOKUP(A157,ByDistrict!$A$3:$AA$180,22,FALSE)</f>
        <v>0</v>
      </c>
      <c r="AE157" s="2">
        <f>VLOOKUP($A$4,ByDistrict!$A$3:$AA$180,9,FALSE)</f>
        <v>0</v>
      </c>
      <c r="AF157" s="2">
        <f>VLOOKUP(A157,ByDistrict!$A$3:$AA$180,23,FALSE)</f>
        <v>21.614000000000001</v>
      </c>
      <c r="AG157" s="17"/>
      <c r="AH157" s="17">
        <f>+AF157-R157-V157</f>
        <v>12.809999999999999</v>
      </c>
      <c r="AI157" s="10">
        <f>+AH157/AF157</f>
        <v>0.59267141667437762</v>
      </c>
      <c r="AK157" s="17">
        <f>+N157+P157+R157</f>
        <v>3.544</v>
      </c>
    </row>
    <row r="158" spans="1:37" x14ac:dyDescent="0.35">
      <c r="C158" s="11"/>
      <c r="D158" s="22"/>
      <c r="E158" s="18"/>
      <c r="F158" s="19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</row>
    <row r="159" spans="1:37" x14ac:dyDescent="0.35">
      <c r="A159" s="8" t="s">
        <v>379</v>
      </c>
      <c r="B159" s="14" t="s">
        <v>67</v>
      </c>
      <c r="C159" s="9" t="s">
        <v>380</v>
      </c>
      <c r="D159" s="15">
        <f>SUMIFS('Valuations ByCounty'!$E$2:$E$260,'Valuations ByCounty'!$A$2:$A$260,A159,'Valuations ByCounty'!$B2:$B260,B159)</f>
        <v>456500559</v>
      </c>
      <c r="E159" s="15">
        <f>SUMIFS('Valuations ByCounty'!$F$2:$F$260,'Valuations ByCounty'!$A$2:$A$260,A159,'Valuations ByCounty'!$B2:$B260,B159)</f>
        <v>0</v>
      </c>
      <c r="F159" s="15">
        <f>D159-E159</f>
        <v>456500559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1:37" x14ac:dyDescent="0.35">
      <c r="A160" s="8" t="s">
        <v>379</v>
      </c>
      <c r="B160" s="14"/>
      <c r="C160" s="11" t="s">
        <v>381</v>
      </c>
      <c r="D160" s="16">
        <f>SUM(D159)</f>
        <v>456500559</v>
      </c>
      <c r="E160" s="16">
        <f>SUM(E159)</f>
        <v>0</v>
      </c>
      <c r="F160" s="16">
        <f>SUM(F159)</f>
        <v>456500559</v>
      </c>
      <c r="G160" s="2">
        <f>VLOOKUP(A160,ByDistrict!$A$3:$AA$180,8,FALSE)</f>
        <v>27</v>
      </c>
      <c r="H160" s="2">
        <f>VLOOKUP(A160,ByDistrict!$A$3:$AA$180,9,FALSE)</f>
        <v>0</v>
      </c>
      <c r="I160" s="2">
        <f>VLOOKUP(A160,ByDistrict!$A$3:$AA$180,10,FALSE)</f>
        <v>27</v>
      </c>
      <c r="J160" s="2">
        <f>VLOOKUP($A$4,ByDistrict!$A$3:$AA$180,9,FALSE)</f>
        <v>0</v>
      </c>
      <c r="K160" s="2">
        <f>VLOOKUP(A160,ByDistrict!$A$3:$AA$180,11,FALSE)</f>
        <v>0</v>
      </c>
      <c r="L160" s="2">
        <f>VLOOKUP($A$4,ByDistrict!$A$3:$AA$180,9,FALSE)</f>
        <v>0</v>
      </c>
      <c r="M160" s="2">
        <f>VLOOKUP(A160,ByDistrict!$A$3:$AA$180,12,FALSE)</f>
        <v>0</v>
      </c>
      <c r="N160" s="2">
        <f>VLOOKUP(A160,ByDistrict!$A$3:$AA$180,13,FALSE)</f>
        <v>0</v>
      </c>
      <c r="O160" s="2">
        <f>VLOOKUP($A$4,ByDistrict!$A$3:$AA$180,9,FALSE)</f>
        <v>0</v>
      </c>
      <c r="P160" s="2">
        <f>VLOOKUP(A160,ByDistrict!$A$3:$AA$180,14,FALSE)</f>
        <v>0</v>
      </c>
      <c r="Q160" s="2">
        <f>VLOOKUP($A$4,ByDistrict!$A$3:$AA$180,9,FALSE)</f>
        <v>0</v>
      </c>
      <c r="R160" s="2">
        <f>VLOOKUP(A160,ByDistrict!$A$3:$AA$180,15,FALSE)</f>
        <v>3.4830000000000001</v>
      </c>
      <c r="S160" s="2">
        <f>VLOOKUP($A$4,ByDistrict!$A$3:$AA$180,9,FALSE)</f>
        <v>0</v>
      </c>
      <c r="T160" s="2">
        <f>VLOOKUP(A160,ByDistrict!$A$3:$AA$180,16,FALSE)</f>
        <v>7.0000000000000007E-2</v>
      </c>
      <c r="U160" s="2">
        <f>VLOOKUP($A$4,ByDistrict!$A$3:$AA$180,9,FALSE)</f>
        <v>0</v>
      </c>
      <c r="V160" s="2">
        <f>VLOOKUP(A160,ByDistrict!$A$3:$AA$180,18,FALSE)</f>
        <v>0</v>
      </c>
      <c r="W160" s="2">
        <f>VLOOKUP($A$4,ByDistrict!$A$3:$AA$180,9,FALSE)</f>
        <v>0</v>
      </c>
      <c r="X160" s="2">
        <f>VLOOKUP(A160,ByDistrict!$A$3:$AA$180,19,FALSE)</f>
        <v>0</v>
      </c>
      <c r="Y160" s="2">
        <f>VLOOKUP($A$4,ByDistrict!$A$3:$AA$180,9,FALSE)</f>
        <v>0</v>
      </c>
      <c r="Z160" s="2">
        <f>VLOOKUP(A160,ByDistrict!$A$3:$AA$180,20,FALSE)</f>
        <v>0</v>
      </c>
      <c r="AA160" s="2">
        <f>VLOOKUP($A$4,ByDistrict!$A$3:$AA$180,9,FALSE)</f>
        <v>0</v>
      </c>
      <c r="AB160" s="2">
        <f>VLOOKUP(A160,ByDistrict!$A$3:$AA$180,21,FALSE)</f>
        <v>0</v>
      </c>
      <c r="AC160" s="2">
        <f>VLOOKUP($A$4,ByDistrict!$A$3:$AA$180,9,FALSE)</f>
        <v>0</v>
      </c>
      <c r="AD160" s="2">
        <f>VLOOKUP(A160,ByDistrict!$A$3:$AA$180,22,FALSE)</f>
        <v>0</v>
      </c>
      <c r="AE160" s="2">
        <f>VLOOKUP($A$4,ByDistrict!$A$3:$AA$180,9,FALSE)</f>
        <v>0</v>
      </c>
      <c r="AF160" s="2">
        <f>VLOOKUP(A160,ByDistrict!$A$3:$AA$180,23,FALSE)</f>
        <v>30.553000000000001</v>
      </c>
      <c r="AG160" s="17"/>
      <c r="AH160" s="17">
        <f>+AF160-R160-V160</f>
        <v>27.07</v>
      </c>
      <c r="AI160" s="10">
        <f>+AH160/AF160</f>
        <v>0.88600137466042617</v>
      </c>
      <c r="AK160" s="17">
        <f>+N160+P160+R160</f>
        <v>3.4830000000000001</v>
      </c>
    </row>
    <row r="161" spans="1:37" x14ac:dyDescent="0.35">
      <c r="B161" s="14"/>
      <c r="C161" s="11"/>
      <c r="D161" s="15"/>
      <c r="E161" s="15"/>
      <c r="F161" s="19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1:37" x14ac:dyDescent="0.35">
      <c r="A162" s="8" t="s">
        <v>382</v>
      </c>
      <c r="B162" s="14" t="s">
        <v>67</v>
      </c>
      <c r="C162" s="9" t="s">
        <v>383</v>
      </c>
      <c r="D162" s="15">
        <f>SUMIFS('Valuations ByCounty'!$E$2:$E$260,'Valuations ByCounty'!$A$2:$A$260,A162,'Valuations ByCounty'!$B2:$B260,B162)</f>
        <v>81435566</v>
      </c>
      <c r="E162" s="15">
        <f>SUMIFS('Valuations ByCounty'!$F$2:$F$260,'Valuations ByCounty'!$A$2:$A$260,A162,'Valuations ByCounty'!$B2:$B260,B162)</f>
        <v>0</v>
      </c>
      <c r="F162" s="15">
        <f>D162-E162</f>
        <v>81435566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7" x14ac:dyDescent="0.35">
      <c r="A163" s="8" t="s">
        <v>382</v>
      </c>
      <c r="C163" s="11" t="s">
        <v>384</v>
      </c>
      <c r="D163" s="16">
        <f>SUM(D162)</f>
        <v>81435566</v>
      </c>
      <c r="E163" s="16">
        <f>SUM(E162)</f>
        <v>0</v>
      </c>
      <c r="F163" s="16">
        <f>SUM(F162)</f>
        <v>81435566</v>
      </c>
      <c r="G163" s="2">
        <f>VLOOKUP(A163,ByDistrict!$A$3:$AA$180,8,FALSE)</f>
        <v>27</v>
      </c>
      <c r="H163" s="2">
        <f>VLOOKUP(A163,ByDistrict!$A$3:$AA$180,9,FALSE)</f>
        <v>2.8119999999999998</v>
      </c>
      <c r="I163" s="2">
        <f>VLOOKUP(A163,ByDistrict!$A$3:$AA$180,10,FALSE)</f>
        <v>24.187999999999999</v>
      </c>
      <c r="J163" s="2">
        <f>VLOOKUP($A$4,ByDistrict!$A$3:$AA$180,9,FALSE)</f>
        <v>0</v>
      </c>
      <c r="K163" s="2">
        <f>VLOOKUP(A163,ByDistrict!$A$3:$AA$180,11,FALSE)</f>
        <v>0</v>
      </c>
      <c r="L163" s="2">
        <f>VLOOKUP($A$4,ByDistrict!$A$3:$AA$180,9,FALSE)</f>
        <v>0</v>
      </c>
      <c r="M163" s="2">
        <f>VLOOKUP(A163,ByDistrict!$A$3:$AA$180,12,FALSE)</f>
        <v>0</v>
      </c>
      <c r="N163" s="2">
        <f>VLOOKUP(A163,ByDistrict!$A$3:$AA$180,13,FALSE)</f>
        <v>0</v>
      </c>
      <c r="O163" s="2">
        <f>VLOOKUP($A$4,ByDistrict!$A$3:$AA$180,9,FALSE)</f>
        <v>0</v>
      </c>
      <c r="P163" s="2">
        <f>VLOOKUP(A163,ByDistrict!$A$3:$AA$180,14,FALSE)</f>
        <v>0</v>
      </c>
      <c r="Q163" s="2">
        <f>VLOOKUP($A$4,ByDistrict!$A$3:$AA$180,9,FALSE)</f>
        <v>0</v>
      </c>
      <c r="R163" s="2">
        <f>VLOOKUP(A163,ByDistrict!$A$3:$AA$180,15,FALSE)</f>
        <v>0</v>
      </c>
      <c r="S163" s="2">
        <f>VLOOKUP($A$4,ByDistrict!$A$3:$AA$180,9,FALSE)</f>
        <v>0</v>
      </c>
      <c r="T163" s="2">
        <f>VLOOKUP(A163,ByDistrict!$A$3:$AA$180,16,FALSE)</f>
        <v>0.41399999999999998</v>
      </c>
      <c r="U163" s="2">
        <f>VLOOKUP($A$4,ByDistrict!$A$3:$AA$180,9,FALSE)</f>
        <v>0</v>
      </c>
      <c r="V163" s="2">
        <f>VLOOKUP(A163,ByDistrict!$A$3:$AA$180,18,FALSE)</f>
        <v>0</v>
      </c>
      <c r="W163" s="2">
        <f>VLOOKUP($A$4,ByDistrict!$A$3:$AA$180,9,FALSE)</f>
        <v>0</v>
      </c>
      <c r="X163" s="2">
        <f>VLOOKUP(A163,ByDistrict!$A$3:$AA$180,19,FALSE)</f>
        <v>0</v>
      </c>
      <c r="Y163" s="2">
        <f>VLOOKUP($A$4,ByDistrict!$A$3:$AA$180,9,FALSE)</f>
        <v>0</v>
      </c>
      <c r="Z163" s="2">
        <f>VLOOKUP(A163,ByDistrict!$A$3:$AA$180,20,FALSE)</f>
        <v>0</v>
      </c>
      <c r="AA163" s="2">
        <f>VLOOKUP($A$4,ByDistrict!$A$3:$AA$180,9,FALSE)</f>
        <v>0</v>
      </c>
      <c r="AB163" s="2">
        <f>VLOOKUP(A163,ByDistrict!$A$3:$AA$180,21,FALSE)</f>
        <v>0</v>
      </c>
      <c r="AC163" s="2">
        <f>VLOOKUP($A$4,ByDistrict!$A$3:$AA$180,9,FALSE)</f>
        <v>0</v>
      </c>
      <c r="AD163" s="2">
        <f>VLOOKUP(A163,ByDistrict!$A$3:$AA$180,22,FALSE)</f>
        <v>0</v>
      </c>
      <c r="AE163" s="2">
        <f>VLOOKUP($A$4,ByDistrict!$A$3:$AA$180,9,FALSE)</f>
        <v>0</v>
      </c>
      <c r="AF163" s="2">
        <f>VLOOKUP(A163,ByDistrict!$A$3:$AA$180,23,FALSE)</f>
        <v>24.602</v>
      </c>
      <c r="AG163" s="17"/>
      <c r="AH163" s="17">
        <f>+AF163-R163-V163</f>
        <v>24.602</v>
      </c>
      <c r="AI163" s="10">
        <f>+AH163/AF163</f>
        <v>1</v>
      </c>
      <c r="AK163" s="17">
        <f>+N163+P163+R163</f>
        <v>0</v>
      </c>
    </row>
    <row r="164" spans="1:37" x14ac:dyDescent="0.35">
      <c r="C164" s="11"/>
      <c r="D164" s="15"/>
      <c r="E164" s="15"/>
      <c r="F164" s="19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</row>
    <row r="165" spans="1:37" x14ac:dyDescent="0.35">
      <c r="A165" s="8" t="s">
        <v>385</v>
      </c>
      <c r="B165" s="14" t="s">
        <v>67</v>
      </c>
      <c r="C165" s="9" t="s">
        <v>386</v>
      </c>
      <c r="D165" s="15">
        <f>SUMIFS('Valuations ByCounty'!$E$2:$E$260,'Valuations ByCounty'!$A$2:$A$260,A165,'Valuations ByCounty'!$B2:$B260,B165)</f>
        <v>42819377</v>
      </c>
      <c r="E165" s="15">
        <f>SUMIFS('Valuations ByCounty'!$F$2:$F$260,'Valuations ByCounty'!$A$2:$A$260,A165,'Valuations ByCounty'!$B2:$B260,B165)</f>
        <v>0</v>
      </c>
      <c r="F165" s="15">
        <f>D165-E165</f>
        <v>42819377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</row>
    <row r="166" spans="1:37" x14ac:dyDescent="0.35">
      <c r="A166" s="8" t="s">
        <v>385</v>
      </c>
      <c r="B166" s="14" t="s">
        <v>73</v>
      </c>
      <c r="C166" s="9" t="s">
        <v>386</v>
      </c>
      <c r="D166" s="15">
        <f>SUMIFS('Valuations ByCounty'!$E$2:$E$260,'Valuations ByCounty'!$A$2:$A$260,A166,'Valuations ByCounty'!$B2:$B260,B166)</f>
        <v>7757280</v>
      </c>
      <c r="E166" s="15">
        <f>SUMIFS('Valuations ByCounty'!$F$2:$F$260,'Valuations ByCounty'!$A$2:$A$260,A166,'Valuations ByCounty'!$B2:$B260,B166)</f>
        <v>0</v>
      </c>
      <c r="F166" s="15">
        <f>D166-E166</f>
        <v>7757280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</row>
    <row r="167" spans="1:37" x14ac:dyDescent="0.35">
      <c r="A167" s="8" t="s">
        <v>385</v>
      </c>
      <c r="C167" s="11" t="s">
        <v>387</v>
      </c>
      <c r="D167" s="16">
        <f>SUM(D165:D166)</f>
        <v>50576657</v>
      </c>
      <c r="E167" s="16">
        <f>SUM(E165:E166)</f>
        <v>0</v>
      </c>
      <c r="F167" s="16">
        <f>SUM(F165:F166)</f>
        <v>50576657</v>
      </c>
      <c r="G167" s="2">
        <f>VLOOKUP(A167,ByDistrict!$A$3:$AA$180,8,FALSE)</f>
        <v>27</v>
      </c>
      <c r="H167" s="2">
        <f>VLOOKUP(A167,ByDistrict!$A$3:$AA$180,9,FALSE)</f>
        <v>0</v>
      </c>
      <c r="I167" s="2">
        <f>VLOOKUP(A167,ByDistrict!$A$3:$AA$180,10,FALSE)</f>
        <v>27</v>
      </c>
      <c r="J167" s="2">
        <f>VLOOKUP($A$4,ByDistrict!$A$3:$AA$180,9,FALSE)</f>
        <v>0</v>
      </c>
      <c r="K167" s="2">
        <f>VLOOKUP(A167,ByDistrict!$A$3:$AA$180,11,FALSE)</f>
        <v>0</v>
      </c>
      <c r="L167" s="2">
        <f>VLOOKUP($A$4,ByDistrict!$A$3:$AA$180,9,FALSE)</f>
        <v>0</v>
      </c>
      <c r="M167" s="2">
        <f>VLOOKUP(A167,ByDistrict!$A$3:$AA$180,12,FALSE)</f>
        <v>0</v>
      </c>
      <c r="N167" s="2">
        <f>VLOOKUP(A167,ByDistrict!$A$3:$AA$180,13,FALSE)</f>
        <v>0</v>
      </c>
      <c r="O167" s="2">
        <f>VLOOKUP($A$4,ByDistrict!$A$3:$AA$180,9,FALSE)</f>
        <v>0</v>
      </c>
      <c r="P167" s="2">
        <f>VLOOKUP(A167,ByDistrict!$A$3:$AA$180,14,FALSE)</f>
        <v>0</v>
      </c>
      <c r="Q167" s="2">
        <f>VLOOKUP($A$4,ByDistrict!$A$3:$AA$180,9,FALSE)</f>
        <v>0</v>
      </c>
      <c r="R167" s="2">
        <f>VLOOKUP(A167,ByDistrict!$A$3:$AA$180,15,FALSE)</f>
        <v>0</v>
      </c>
      <c r="S167" s="2">
        <f>VLOOKUP($A$4,ByDistrict!$A$3:$AA$180,9,FALSE)</f>
        <v>0</v>
      </c>
      <c r="T167" s="2">
        <f>VLOOKUP(A167,ByDistrict!$A$3:$AA$180,16,FALSE)</f>
        <v>0.43099999999999999</v>
      </c>
      <c r="U167" s="2">
        <f>VLOOKUP($A$4,ByDistrict!$A$3:$AA$180,9,FALSE)</f>
        <v>0</v>
      </c>
      <c r="V167" s="2">
        <f>VLOOKUP(A167,ByDistrict!$A$3:$AA$180,18,FALSE)</f>
        <v>3.9350000000000001</v>
      </c>
      <c r="W167" s="2">
        <f>VLOOKUP($A$4,ByDistrict!$A$3:$AA$180,9,FALSE)</f>
        <v>0</v>
      </c>
      <c r="X167" s="2">
        <f>VLOOKUP(A167,ByDistrict!$A$3:$AA$180,19,FALSE)</f>
        <v>0</v>
      </c>
      <c r="Y167" s="2">
        <f>VLOOKUP($A$4,ByDistrict!$A$3:$AA$180,9,FALSE)</f>
        <v>0</v>
      </c>
      <c r="Z167" s="2">
        <f>VLOOKUP(A167,ByDistrict!$A$3:$AA$180,20,FALSE)</f>
        <v>0</v>
      </c>
      <c r="AA167" s="2">
        <f>VLOOKUP($A$4,ByDistrict!$A$3:$AA$180,9,FALSE)</f>
        <v>0</v>
      </c>
      <c r="AB167" s="2">
        <f>VLOOKUP(A167,ByDistrict!$A$3:$AA$180,21,FALSE)</f>
        <v>0</v>
      </c>
      <c r="AC167" s="2">
        <f>VLOOKUP($A$4,ByDistrict!$A$3:$AA$180,9,FALSE)</f>
        <v>0</v>
      </c>
      <c r="AD167" s="2">
        <f>VLOOKUP(A167,ByDistrict!$A$3:$AA$180,22,FALSE)</f>
        <v>0</v>
      </c>
      <c r="AE167" s="2">
        <f>VLOOKUP($A$4,ByDistrict!$A$3:$AA$180,9,FALSE)</f>
        <v>0</v>
      </c>
      <c r="AF167" s="2">
        <f>VLOOKUP(A167,ByDistrict!$A$3:$AA$180,23,FALSE)</f>
        <v>31.366</v>
      </c>
      <c r="AG167" s="17"/>
      <c r="AH167" s="17">
        <f>+AF167-R167-V167</f>
        <v>27.431000000000001</v>
      </c>
      <c r="AI167" s="10">
        <f>+AH167/AF167</f>
        <v>0.87454568641203856</v>
      </c>
      <c r="AK167" s="17">
        <f>+N167+P167+R167</f>
        <v>0</v>
      </c>
    </row>
    <row r="168" spans="1:37" x14ac:dyDescent="0.35">
      <c r="C168" s="11"/>
      <c r="D168" s="15"/>
      <c r="E168" s="15"/>
      <c r="F168" s="19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</row>
    <row r="169" spans="1:37" x14ac:dyDescent="0.35">
      <c r="A169" s="8" t="s">
        <v>388</v>
      </c>
      <c r="B169" s="14" t="s">
        <v>67</v>
      </c>
      <c r="C169" s="9" t="s">
        <v>389</v>
      </c>
      <c r="D169" s="15">
        <f>SUMIFS('Valuations ByCounty'!$E$2:$E$260,'Valuations ByCounty'!$A$2:$A$260,A169,'Valuations ByCounty'!$B2:$B260,B169)</f>
        <v>42389705</v>
      </c>
      <c r="E169" s="15">
        <f>SUMIFS('Valuations ByCounty'!$F$2:$F$260,'Valuations ByCounty'!$A$2:$A$260,A169,'Valuations ByCounty'!$B2:$B260,B169)</f>
        <v>0</v>
      </c>
      <c r="F169" s="15">
        <f>D169-E169</f>
        <v>42389705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</row>
    <row r="170" spans="1:37" x14ac:dyDescent="0.35">
      <c r="A170" s="8" t="s">
        <v>388</v>
      </c>
      <c r="B170" s="14"/>
      <c r="C170" s="11" t="s">
        <v>390</v>
      </c>
      <c r="D170" s="16">
        <f>SUM(D169)</f>
        <v>42389705</v>
      </c>
      <c r="E170" s="16">
        <f>SUM(E169)</f>
        <v>0</v>
      </c>
      <c r="F170" s="16">
        <f>SUM(F169)</f>
        <v>42389705</v>
      </c>
      <c r="G170" s="2">
        <f>VLOOKUP(A170,ByDistrict!$A$3:$AA$180,8,FALSE)</f>
        <v>24.431000000000001</v>
      </c>
      <c r="H170" s="2">
        <f>VLOOKUP(A170,ByDistrict!$A$3:$AA$180,9,FALSE)</f>
        <v>0</v>
      </c>
      <c r="I170" s="2">
        <f>VLOOKUP(A170,ByDistrict!$A$3:$AA$180,10,FALSE)</f>
        <v>24.431000000000001</v>
      </c>
      <c r="J170" s="2">
        <f>VLOOKUP($A$4,ByDistrict!$A$3:$AA$180,9,FALSE)</f>
        <v>0</v>
      </c>
      <c r="K170" s="2">
        <f>VLOOKUP(A170,ByDistrict!$A$3:$AA$180,11,FALSE)</f>
        <v>0</v>
      </c>
      <c r="L170" s="2">
        <f>VLOOKUP($A$4,ByDistrict!$A$3:$AA$180,9,FALSE)</f>
        <v>0</v>
      </c>
      <c r="M170" s="2">
        <f>VLOOKUP(A170,ByDistrict!$A$3:$AA$180,12,FALSE)</f>
        <v>0</v>
      </c>
      <c r="N170" s="2">
        <f>VLOOKUP(A170,ByDistrict!$A$3:$AA$180,13,FALSE)</f>
        <v>0</v>
      </c>
      <c r="O170" s="2">
        <f>VLOOKUP($A$4,ByDistrict!$A$3:$AA$180,9,FALSE)</f>
        <v>0</v>
      </c>
      <c r="P170" s="2">
        <f>VLOOKUP(A170,ByDistrict!$A$3:$AA$180,14,FALSE)</f>
        <v>0</v>
      </c>
      <c r="Q170" s="2">
        <f>VLOOKUP($A$4,ByDistrict!$A$3:$AA$180,9,FALSE)</f>
        <v>0</v>
      </c>
      <c r="R170" s="2">
        <f>VLOOKUP(A170,ByDistrict!$A$3:$AA$180,15,FALSE)</f>
        <v>0</v>
      </c>
      <c r="S170" s="2">
        <f>VLOOKUP($A$4,ByDistrict!$A$3:$AA$180,9,FALSE)</f>
        <v>0</v>
      </c>
      <c r="T170" s="2">
        <f>VLOOKUP(A170,ByDistrict!$A$3:$AA$180,16,FALSE)</f>
        <v>1.389</v>
      </c>
      <c r="U170" s="2">
        <f>VLOOKUP($A$4,ByDistrict!$A$3:$AA$180,9,FALSE)</f>
        <v>0</v>
      </c>
      <c r="V170" s="2">
        <f>VLOOKUP(A170,ByDistrict!$A$3:$AA$180,18,FALSE)</f>
        <v>4.6959999999999997</v>
      </c>
      <c r="W170" s="2">
        <f>VLOOKUP($A$4,ByDistrict!$A$3:$AA$180,9,FALSE)</f>
        <v>0</v>
      </c>
      <c r="X170" s="2">
        <f>VLOOKUP(A170,ByDistrict!$A$3:$AA$180,19,FALSE)</f>
        <v>0</v>
      </c>
      <c r="Y170" s="2">
        <f>VLOOKUP($A$4,ByDistrict!$A$3:$AA$180,9,FALSE)</f>
        <v>0</v>
      </c>
      <c r="Z170" s="2">
        <f>VLOOKUP(A170,ByDistrict!$A$3:$AA$180,20,FALSE)</f>
        <v>0</v>
      </c>
      <c r="AA170" s="2">
        <f>VLOOKUP($A$4,ByDistrict!$A$3:$AA$180,9,FALSE)</f>
        <v>0</v>
      </c>
      <c r="AB170" s="2">
        <f>VLOOKUP(A170,ByDistrict!$A$3:$AA$180,21,FALSE)</f>
        <v>0</v>
      </c>
      <c r="AC170" s="2">
        <f>VLOOKUP($A$4,ByDistrict!$A$3:$AA$180,9,FALSE)</f>
        <v>0</v>
      </c>
      <c r="AD170" s="2">
        <f>VLOOKUP(A170,ByDistrict!$A$3:$AA$180,22,FALSE)</f>
        <v>0</v>
      </c>
      <c r="AE170" s="2">
        <f>VLOOKUP($A$4,ByDistrict!$A$3:$AA$180,9,FALSE)</f>
        <v>0</v>
      </c>
      <c r="AF170" s="2">
        <f>VLOOKUP(A170,ByDistrict!$A$3:$AA$180,23,FALSE)</f>
        <v>30.515999999999998</v>
      </c>
      <c r="AG170" s="17"/>
      <c r="AH170" s="17">
        <f>+AF170-R170-V170</f>
        <v>25.82</v>
      </c>
      <c r="AI170" s="10">
        <f>+AH170/AF170</f>
        <v>0.8461135142220475</v>
      </c>
      <c r="AK170" s="17">
        <f>+N170+P170+R170</f>
        <v>0</v>
      </c>
    </row>
    <row r="171" spans="1:37" x14ac:dyDescent="0.35">
      <c r="B171" s="14"/>
      <c r="C171" s="11"/>
      <c r="D171" s="15"/>
      <c r="E171" s="15"/>
      <c r="F171" s="19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</row>
    <row r="172" spans="1:37" x14ac:dyDescent="0.35">
      <c r="A172" s="8" t="s">
        <v>391</v>
      </c>
      <c r="B172" s="14" t="s">
        <v>67</v>
      </c>
      <c r="C172" s="9" t="s">
        <v>392</v>
      </c>
      <c r="D172" s="15">
        <f>SUMIFS('Valuations ByCounty'!$E$2:$E$260,'Valuations ByCounty'!$A$2:$A$260,A172,'Valuations ByCounty'!$B2:$B260,B172)</f>
        <v>33923210</v>
      </c>
      <c r="E172" s="15">
        <f>SUMIFS('Valuations ByCounty'!$F$2:$F$260,'Valuations ByCounty'!$A$2:$A$260,A172,'Valuations ByCounty'!$B2:$B260,B172)</f>
        <v>0</v>
      </c>
      <c r="F172" s="15">
        <f>D172-E172</f>
        <v>33923210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</row>
    <row r="173" spans="1:37" x14ac:dyDescent="0.35">
      <c r="A173" s="8" t="s">
        <v>391</v>
      </c>
      <c r="C173" s="11" t="s">
        <v>393</v>
      </c>
      <c r="D173" s="16">
        <f>SUM(D172)</f>
        <v>33923210</v>
      </c>
      <c r="E173" s="16">
        <f>SUM(E172)</f>
        <v>0</v>
      </c>
      <c r="F173" s="16">
        <f>SUM(F172)</f>
        <v>33923210</v>
      </c>
      <c r="G173" s="2">
        <f>VLOOKUP(A173,ByDistrict!$A$3:$AA$180,8,FALSE)</f>
        <v>27</v>
      </c>
      <c r="H173" s="2">
        <f>VLOOKUP(A173,ByDistrict!$A$3:$AA$180,9,FALSE)</f>
        <v>5.202</v>
      </c>
      <c r="I173" s="2">
        <f>VLOOKUP(A173,ByDistrict!$A$3:$AA$180,10,FALSE)</f>
        <v>21.797999999999998</v>
      </c>
      <c r="J173" s="2">
        <f>VLOOKUP($A$4,ByDistrict!$A$3:$AA$180,9,FALSE)</f>
        <v>0</v>
      </c>
      <c r="K173" s="2">
        <f>VLOOKUP(A173,ByDistrict!$A$3:$AA$180,11,FALSE)</f>
        <v>0</v>
      </c>
      <c r="L173" s="2">
        <f>VLOOKUP($A$4,ByDistrict!$A$3:$AA$180,9,FALSE)</f>
        <v>0</v>
      </c>
      <c r="M173" s="2">
        <f>VLOOKUP(A173,ByDistrict!$A$3:$AA$180,12,FALSE)</f>
        <v>0</v>
      </c>
      <c r="N173" s="2">
        <f>VLOOKUP(A173,ByDistrict!$A$3:$AA$180,13,FALSE)</f>
        <v>0</v>
      </c>
      <c r="O173" s="2">
        <f>VLOOKUP($A$4,ByDistrict!$A$3:$AA$180,9,FALSE)</f>
        <v>0</v>
      </c>
      <c r="P173" s="2">
        <f>VLOOKUP(A173,ByDistrict!$A$3:$AA$180,14,FALSE)</f>
        <v>0</v>
      </c>
      <c r="Q173" s="2">
        <f>VLOOKUP($A$4,ByDistrict!$A$3:$AA$180,9,FALSE)</f>
        <v>0</v>
      </c>
      <c r="R173" s="2">
        <f>VLOOKUP(A173,ByDistrict!$A$3:$AA$180,15,FALSE)</f>
        <v>0</v>
      </c>
      <c r="S173" s="2">
        <f>VLOOKUP($A$4,ByDistrict!$A$3:$AA$180,9,FALSE)</f>
        <v>0</v>
      </c>
      <c r="T173" s="2">
        <f>VLOOKUP(A173,ByDistrict!$A$3:$AA$180,16,FALSE)</f>
        <v>7.2999999999999995E-2</v>
      </c>
      <c r="U173" s="2">
        <f>VLOOKUP($A$4,ByDistrict!$A$3:$AA$180,9,FALSE)</f>
        <v>0</v>
      </c>
      <c r="V173" s="2">
        <f>VLOOKUP(A173,ByDistrict!$A$3:$AA$180,18,FALSE)</f>
        <v>0</v>
      </c>
      <c r="W173" s="2">
        <f>VLOOKUP($A$4,ByDistrict!$A$3:$AA$180,9,FALSE)</f>
        <v>0</v>
      </c>
      <c r="X173" s="2">
        <f>VLOOKUP(A173,ByDistrict!$A$3:$AA$180,19,FALSE)</f>
        <v>0</v>
      </c>
      <c r="Y173" s="2">
        <f>VLOOKUP($A$4,ByDistrict!$A$3:$AA$180,9,FALSE)</f>
        <v>0</v>
      </c>
      <c r="Z173" s="2">
        <f>VLOOKUP(A173,ByDistrict!$A$3:$AA$180,20,FALSE)</f>
        <v>0</v>
      </c>
      <c r="AA173" s="2">
        <f>VLOOKUP($A$4,ByDistrict!$A$3:$AA$180,9,FALSE)</f>
        <v>0</v>
      </c>
      <c r="AB173" s="2">
        <f>VLOOKUP(A173,ByDistrict!$A$3:$AA$180,21,FALSE)</f>
        <v>0</v>
      </c>
      <c r="AC173" s="2">
        <f>VLOOKUP($A$4,ByDistrict!$A$3:$AA$180,9,FALSE)</f>
        <v>0</v>
      </c>
      <c r="AD173" s="2">
        <f>VLOOKUP(A173,ByDistrict!$A$3:$AA$180,22,FALSE)</f>
        <v>0</v>
      </c>
      <c r="AE173" s="2">
        <f>VLOOKUP($A$4,ByDistrict!$A$3:$AA$180,9,FALSE)</f>
        <v>0</v>
      </c>
      <c r="AF173" s="2">
        <f>VLOOKUP(A173,ByDistrict!$A$3:$AA$180,23,FALSE)</f>
        <v>21.870999999999999</v>
      </c>
      <c r="AG173" s="17"/>
      <c r="AH173" s="17">
        <f>+AF173-R173-V173</f>
        <v>21.870999999999999</v>
      </c>
      <c r="AI173" s="10">
        <f>+AH173/AF173</f>
        <v>1</v>
      </c>
      <c r="AK173" s="17">
        <f>+N173+P173+R173</f>
        <v>0</v>
      </c>
    </row>
    <row r="174" spans="1:37" x14ac:dyDescent="0.35">
      <c r="C174" s="11"/>
      <c r="D174" s="15"/>
      <c r="E174" s="15"/>
      <c r="F174" s="19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</row>
    <row r="175" spans="1:37" x14ac:dyDescent="0.35">
      <c r="A175" s="24" t="s">
        <v>394</v>
      </c>
      <c r="B175" s="14" t="s">
        <v>73</v>
      </c>
      <c r="C175" s="25" t="s">
        <v>395</v>
      </c>
      <c r="D175" s="15">
        <f>SUMIFS('Valuations ByCounty'!$E$2:$E$260,'Valuations ByCounty'!$A$2:$A$260,A175,'Valuations ByCounty'!$B2:$B260,B175)</f>
        <v>65406760</v>
      </c>
      <c r="E175" s="15">
        <f>SUMIFS('Valuations ByCounty'!$F$2:$F$260,'Valuations ByCounty'!$A$2:$A$260,A175,'Valuations ByCounty'!$B2:$B260,B175)</f>
        <v>0</v>
      </c>
      <c r="F175" s="15">
        <f>D175-E175</f>
        <v>65406760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</row>
    <row r="176" spans="1:37" x14ac:dyDescent="0.35">
      <c r="A176" s="24" t="s">
        <v>394</v>
      </c>
      <c r="B176" s="14" t="s">
        <v>67</v>
      </c>
      <c r="C176" s="25" t="s">
        <v>395</v>
      </c>
      <c r="D176" s="15">
        <f>SUMIFS('Valuations ByCounty'!$E$2:$E$260,'Valuations ByCounty'!$A$2:$A$260,A176,'Valuations ByCounty'!$B2:$B260,B176)</f>
        <v>6643518</v>
      </c>
      <c r="E176" s="15">
        <f>SUMIFS('Valuations ByCounty'!$F$2:$F$260,'Valuations ByCounty'!$A$2:$A$260,A176,'Valuations ByCounty'!$B2:$B260,B176)</f>
        <v>0</v>
      </c>
      <c r="F176" s="15">
        <f>D176-E176</f>
        <v>6643518</v>
      </c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</row>
    <row r="177" spans="1:37" x14ac:dyDescent="0.35">
      <c r="A177" s="24" t="s">
        <v>394</v>
      </c>
      <c r="C177" s="11" t="s">
        <v>396</v>
      </c>
      <c r="D177" s="16">
        <f>SUM(D175:D176)</f>
        <v>72050278</v>
      </c>
      <c r="E177" s="16">
        <f>SUM(E175:E176)</f>
        <v>0</v>
      </c>
      <c r="F177" s="16">
        <f>SUM(F175:F176)</f>
        <v>72050278</v>
      </c>
      <c r="G177" s="2">
        <f>VLOOKUP(A177,ByDistrict!$A$3:$AA$180,8,FALSE)</f>
        <v>27</v>
      </c>
      <c r="H177" s="2">
        <f>VLOOKUP(A177,ByDistrict!$A$3:$AA$180,9,FALSE)</f>
        <v>0</v>
      </c>
      <c r="I177" s="2">
        <f>VLOOKUP(A177,ByDistrict!$A$3:$AA$180,10,FALSE)</f>
        <v>27</v>
      </c>
      <c r="J177" s="2">
        <f>VLOOKUP($A$4,ByDistrict!$A$3:$AA$180,9,FALSE)</f>
        <v>0</v>
      </c>
      <c r="K177" s="2">
        <f>VLOOKUP(A177,ByDistrict!$A$3:$AA$180,11,FALSE)</f>
        <v>0</v>
      </c>
      <c r="L177" s="2">
        <f>VLOOKUP($A$4,ByDistrict!$A$3:$AA$180,9,FALSE)</f>
        <v>0</v>
      </c>
      <c r="M177" s="2">
        <f>VLOOKUP(A177,ByDistrict!$A$3:$AA$180,12,FALSE)</f>
        <v>0</v>
      </c>
      <c r="N177" s="2">
        <f>VLOOKUP(A177,ByDistrict!$A$3:$AA$180,13,FALSE)</f>
        <v>0</v>
      </c>
      <c r="O177" s="2">
        <f>VLOOKUP($A$4,ByDistrict!$A$3:$AA$180,9,FALSE)</f>
        <v>0</v>
      </c>
      <c r="P177" s="2">
        <f>VLOOKUP(A177,ByDistrict!$A$3:$AA$180,14,FALSE)</f>
        <v>0</v>
      </c>
      <c r="Q177" s="2">
        <f>VLOOKUP($A$4,ByDistrict!$A$3:$AA$180,9,FALSE)</f>
        <v>0</v>
      </c>
      <c r="R177" s="2">
        <f>VLOOKUP(A177,ByDistrict!$A$3:$AA$180,15,FALSE)</f>
        <v>0</v>
      </c>
      <c r="S177" s="2">
        <f>VLOOKUP($A$4,ByDistrict!$A$3:$AA$180,9,FALSE)</f>
        <v>0</v>
      </c>
      <c r="T177" s="2">
        <f>VLOOKUP(A177,ByDistrict!$A$3:$AA$180,16,FALSE)</f>
        <v>0</v>
      </c>
      <c r="U177" s="2">
        <f>VLOOKUP($A$4,ByDistrict!$A$3:$AA$180,9,FALSE)</f>
        <v>0</v>
      </c>
      <c r="V177" s="2">
        <f>VLOOKUP(A177,ByDistrict!$A$3:$AA$180,18,FALSE)</f>
        <v>8</v>
      </c>
      <c r="W177" s="2">
        <f>VLOOKUP($A$4,ByDistrict!$A$3:$AA$180,9,FALSE)</f>
        <v>0</v>
      </c>
      <c r="X177" s="2">
        <f>VLOOKUP(A177,ByDistrict!$A$3:$AA$180,19,FALSE)</f>
        <v>0</v>
      </c>
      <c r="Y177" s="2">
        <f>VLOOKUP($A$4,ByDistrict!$A$3:$AA$180,9,FALSE)</f>
        <v>0</v>
      </c>
      <c r="Z177" s="2">
        <f>VLOOKUP(A177,ByDistrict!$A$3:$AA$180,20,FALSE)</f>
        <v>0</v>
      </c>
      <c r="AA177" s="2">
        <f>VLOOKUP($A$4,ByDistrict!$A$3:$AA$180,9,FALSE)</f>
        <v>0</v>
      </c>
      <c r="AB177" s="2">
        <f>VLOOKUP(A177,ByDistrict!$A$3:$AA$180,21,FALSE)</f>
        <v>0</v>
      </c>
      <c r="AC177" s="2">
        <f>VLOOKUP($A$4,ByDistrict!$A$3:$AA$180,9,FALSE)</f>
        <v>0</v>
      </c>
      <c r="AD177" s="2">
        <f>VLOOKUP(A177,ByDistrict!$A$3:$AA$180,22,FALSE)</f>
        <v>0</v>
      </c>
      <c r="AE177" s="2">
        <f>VLOOKUP($A$4,ByDistrict!$A$3:$AA$180,9,FALSE)</f>
        <v>0</v>
      </c>
      <c r="AF177" s="2">
        <f>VLOOKUP(A177,ByDistrict!$A$3:$AA$180,23,FALSE)</f>
        <v>35</v>
      </c>
      <c r="AG177" s="17"/>
      <c r="AH177" s="17">
        <f>+AF177-R177-V177</f>
        <v>27</v>
      </c>
      <c r="AI177" s="10">
        <f>+AH177/AF177</f>
        <v>0.77142857142857146</v>
      </c>
      <c r="AK177" s="17">
        <f>+N177+P177+R177</f>
        <v>0</v>
      </c>
    </row>
    <row r="178" spans="1:37" x14ac:dyDescent="0.35">
      <c r="C178" s="11"/>
      <c r="D178" s="15"/>
      <c r="E178" s="15"/>
      <c r="F178" s="19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1:37" x14ac:dyDescent="0.35">
      <c r="A179" s="8" t="s">
        <v>397</v>
      </c>
      <c r="B179" s="14" t="s">
        <v>73</v>
      </c>
      <c r="C179" s="9" t="s">
        <v>398</v>
      </c>
      <c r="D179" s="15">
        <f>SUMIFS('Valuations ByCounty'!$E$2:$E$260,'Valuations ByCounty'!$A$2:$A$260,A179,'Valuations ByCounty'!$B2:$B260,B179)</f>
        <v>1236754570</v>
      </c>
      <c r="E179" s="15">
        <f>SUMIFS('Valuations ByCounty'!$F$2:$F$260,'Valuations ByCounty'!$A$2:$A$260,A179,'Valuations ByCounty'!$B2:$B260,B179)</f>
        <v>14126550</v>
      </c>
      <c r="F179" s="15">
        <f>D179-E179</f>
        <v>1222628020</v>
      </c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1:37" x14ac:dyDescent="0.35">
      <c r="A180" s="8" t="s">
        <v>397</v>
      </c>
      <c r="B180" s="14"/>
      <c r="C180" s="11" t="s">
        <v>399</v>
      </c>
      <c r="D180" s="16">
        <f>SUM(D179)</f>
        <v>1236754570</v>
      </c>
      <c r="E180" s="16">
        <f>SUM(E179)</f>
        <v>14126550</v>
      </c>
      <c r="F180" s="16">
        <f>SUM(F179)</f>
        <v>1222628020</v>
      </c>
      <c r="G180" s="2">
        <f>VLOOKUP(A180,ByDistrict!$A$3:$AA$180,8,FALSE)</f>
        <v>15.72</v>
      </c>
      <c r="H180" s="2">
        <f>VLOOKUP(A180,ByDistrict!$A$3:$AA$180,9,FALSE)</f>
        <v>0</v>
      </c>
      <c r="I180" s="2">
        <f>VLOOKUP(A180,ByDistrict!$A$3:$AA$180,10,FALSE)</f>
        <v>15.72</v>
      </c>
      <c r="J180" s="2">
        <f>VLOOKUP($A$4,ByDistrict!$A$3:$AA$180,9,FALSE)</f>
        <v>0</v>
      </c>
      <c r="K180" s="2">
        <f>VLOOKUP(A180,ByDistrict!$A$3:$AA$180,11,FALSE)</f>
        <v>0</v>
      </c>
      <c r="L180" s="2">
        <f>VLOOKUP($A$4,ByDistrict!$A$3:$AA$180,9,FALSE)</f>
        <v>0</v>
      </c>
      <c r="M180" s="2">
        <f>VLOOKUP(A180,ByDistrict!$A$3:$AA$180,12,FALSE)</f>
        <v>0</v>
      </c>
      <c r="N180" s="2">
        <f>VLOOKUP(A180,ByDistrict!$A$3:$AA$180,13,FALSE)</f>
        <v>0</v>
      </c>
      <c r="O180" s="2">
        <f>VLOOKUP($A$4,ByDistrict!$A$3:$AA$180,9,FALSE)</f>
        <v>0</v>
      </c>
      <c r="P180" s="2">
        <f>VLOOKUP(A180,ByDistrict!$A$3:$AA$180,14,FALSE)</f>
        <v>0</v>
      </c>
      <c r="Q180" s="2">
        <f>VLOOKUP($A$4,ByDistrict!$A$3:$AA$180,9,FALSE)</f>
        <v>0</v>
      </c>
      <c r="R180" s="2">
        <f>VLOOKUP(A180,ByDistrict!$A$3:$AA$180,15,FALSE)</f>
        <v>12.231</v>
      </c>
      <c r="S180" s="2">
        <f>VLOOKUP($A$4,ByDistrict!$A$3:$AA$180,9,FALSE)</f>
        <v>0</v>
      </c>
      <c r="T180" s="2">
        <f>VLOOKUP(A180,ByDistrict!$A$3:$AA$180,16,FALSE)</f>
        <v>0.219</v>
      </c>
      <c r="U180" s="2">
        <f>VLOOKUP($A$4,ByDistrict!$A$3:$AA$180,9,FALSE)</f>
        <v>0</v>
      </c>
      <c r="V180" s="2">
        <f>VLOOKUP(A180,ByDistrict!$A$3:$AA$180,18,FALSE)</f>
        <v>11.819000000000001</v>
      </c>
      <c r="W180" s="2">
        <f>VLOOKUP($A$4,ByDistrict!$A$3:$AA$180,9,FALSE)</f>
        <v>0</v>
      </c>
      <c r="X180" s="2">
        <f>VLOOKUP(A180,ByDistrict!$A$3:$AA$180,19,FALSE)</f>
        <v>0</v>
      </c>
      <c r="Y180" s="2">
        <f>VLOOKUP($A$4,ByDistrict!$A$3:$AA$180,9,FALSE)</f>
        <v>0</v>
      </c>
      <c r="Z180" s="2">
        <f>VLOOKUP(A180,ByDistrict!$A$3:$AA$180,20,FALSE)</f>
        <v>0</v>
      </c>
      <c r="AA180" s="2">
        <f>VLOOKUP($A$4,ByDistrict!$A$3:$AA$180,9,FALSE)</f>
        <v>0</v>
      </c>
      <c r="AB180" s="2">
        <f>VLOOKUP(A180,ByDistrict!$A$3:$AA$180,21,FALSE)</f>
        <v>0</v>
      </c>
      <c r="AC180" s="2">
        <f>VLOOKUP($A$4,ByDistrict!$A$3:$AA$180,9,FALSE)</f>
        <v>0</v>
      </c>
      <c r="AD180" s="2">
        <f>VLOOKUP(A180,ByDistrict!$A$3:$AA$180,22,FALSE)</f>
        <v>0</v>
      </c>
      <c r="AE180" s="2">
        <f>VLOOKUP($A$4,ByDistrict!$A$3:$AA$180,9,FALSE)</f>
        <v>0</v>
      </c>
      <c r="AF180" s="2">
        <f>VLOOKUP(A180,ByDistrict!$A$3:$AA$180,23,FALSE)</f>
        <v>39.989000000000004</v>
      </c>
      <c r="AG180" s="17"/>
      <c r="AH180" s="17">
        <f>+AF180-R180-V180</f>
        <v>15.939000000000002</v>
      </c>
      <c r="AI180" s="10">
        <f>+AH180/AF180</f>
        <v>0.3985846107679612</v>
      </c>
      <c r="AK180" s="17">
        <f>+N180+P180+R180</f>
        <v>12.231</v>
      </c>
    </row>
    <row r="181" spans="1:37" x14ac:dyDescent="0.35">
      <c r="B181" s="14"/>
      <c r="C181" s="11"/>
      <c r="D181" s="15"/>
      <c r="E181" s="15"/>
      <c r="F181" s="19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:37" x14ac:dyDescent="0.35">
      <c r="A182" s="8" t="s">
        <v>400</v>
      </c>
      <c r="B182" s="14" t="s">
        <v>73</v>
      </c>
      <c r="C182" s="9" t="s">
        <v>401</v>
      </c>
      <c r="D182" s="15">
        <f>SUMIFS('Valuations ByCounty'!$E$2:$E$260,'Valuations ByCounty'!$A$2:$A$260,A182,'Valuations ByCounty'!$B2:$B260,B182)</f>
        <v>961454520</v>
      </c>
      <c r="E182" s="15">
        <f>SUMIFS('Valuations ByCounty'!$F$2:$F$260,'Valuations ByCounty'!$A$2:$A$260,A182,'Valuations ByCounty'!$B2:$B260,B182)</f>
        <v>6213360</v>
      </c>
      <c r="F182" s="15">
        <f>D182-E182</f>
        <v>955241160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:37" x14ac:dyDescent="0.35">
      <c r="A183" s="8" t="s">
        <v>400</v>
      </c>
      <c r="C183" s="11" t="s">
        <v>402</v>
      </c>
      <c r="D183" s="16">
        <f>SUM(D182)</f>
        <v>961454520</v>
      </c>
      <c r="E183" s="16">
        <f>SUM(E182)</f>
        <v>6213360</v>
      </c>
      <c r="F183" s="16">
        <f>SUM(F182)</f>
        <v>955241160</v>
      </c>
      <c r="G183" s="2">
        <f>VLOOKUP(A183,ByDistrict!$A$3:$AA$180,8,FALSE)</f>
        <v>27</v>
      </c>
      <c r="H183" s="2">
        <f>VLOOKUP(A183,ByDistrict!$A$3:$AA$180,9,FALSE)</f>
        <v>0.106</v>
      </c>
      <c r="I183" s="2">
        <f>VLOOKUP(A183,ByDistrict!$A$3:$AA$180,10,FALSE)</f>
        <v>26.893999999999998</v>
      </c>
      <c r="J183" s="2">
        <f>VLOOKUP($A$4,ByDistrict!$A$3:$AA$180,9,FALSE)</f>
        <v>0</v>
      </c>
      <c r="K183" s="2">
        <f>VLOOKUP(A183,ByDistrict!$A$3:$AA$180,11,FALSE)</f>
        <v>0</v>
      </c>
      <c r="L183" s="2">
        <f>VLOOKUP($A$4,ByDistrict!$A$3:$AA$180,9,FALSE)</f>
        <v>0</v>
      </c>
      <c r="M183" s="2">
        <f>VLOOKUP(A183,ByDistrict!$A$3:$AA$180,12,FALSE)</f>
        <v>0</v>
      </c>
      <c r="N183" s="2">
        <f>VLOOKUP(A183,ByDistrict!$A$3:$AA$180,13,FALSE)</f>
        <v>0</v>
      </c>
      <c r="O183" s="2">
        <f>VLOOKUP($A$4,ByDistrict!$A$3:$AA$180,9,FALSE)</f>
        <v>0</v>
      </c>
      <c r="P183" s="2">
        <f>VLOOKUP(A183,ByDistrict!$A$3:$AA$180,14,FALSE)</f>
        <v>0</v>
      </c>
      <c r="Q183" s="2">
        <f>VLOOKUP($A$4,ByDistrict!$A$3:$AA$180,9,FALSE)</f>
        <v>0</v>
      </c>
      <c r="R183" s="2">
        <f>VLOOKUP(A183,ByDistrict!$A$3:$AA$180,15,FALSE)</f>
        <v>15.927</v>
      </c>
      <c r="S183" s="2">
        <f>VLOOKUP($A$4,ByDistrict!$A$3:$AA$180,9,FALSE)</f>
        <v>0</v>
      </c>
      <c r="T183" s="2">
        <f>VLOOKUP(A183,ByDistrict!$A$3:$AA$180,16,FALSE)</f>
        <v>0.20399999999999999</v>
      </c>
      <c r="U183" s="2">
        <f>VLOOKUP($A$4,ByDistrict!$A$3:$AA$180,9,FALSE)</f>
        <v>0</v>
      </c>
      <c r="V183" s="2">
        <f>VLOOKUP(A183,ByDistrict!$A$3:$AA$180,18,FALSE)</f>
        <v>8.3930000000000007</v>
      </c>
      <c r="W183" s="2">
        <f>VLOOKUP($A$4,ByDistrict!$A$3:$AA$180,9,FALSE)</f>
        <v>0</v>
      </c>
      <c r="X183" s="2">
        <f>VLOOKUP(A183,ByDistrict!$A$3:$AA$180,19,FALSE)</f>
        <v>0</v>
      </c>
      <c r="Y183" s="2">
        <f>VLOOKUP($A$4,ByDistrict!$A$3:$AA$180,9,FALSE)</f>
        <v>0</v>
      </c>
      <c r="Z183" s="2">
        <f>VLOOKUP(A183,ByDistrict!$A$3:$AA$180,20,FALSE)</f>
        <v>0</v>
      </c>
      <c r="AA183" s="2">
        <f>VLOOKUP($A$4,ByDistrict!$A$3:$AA$180,9,FALSE)</f>
        <v>0</v>
      </c>
      <c r="AB183" s="2">
        <f>VLOOKUP(A183,ByDistrict!$A$3:$AA$180,21,FALSE)</f>
        <v>0</v>
      </c>
      <c r="AC183" s="2">
        <f>VLOOKUP($A$4,ByDistrict!$A$3:$AA$180,9,FALSE)</f>
        <v>0</v>
      </c>
      <c r="AD183" s="2">
        <f>VLOOKUP(A183,ByDistrict!$A$3:$AA$180,22,FALSE)</f>
        <v>6.2640000000000002</v>
      </c>
      <c r="AE183" s="2">
        <f>VLOOKUP($A$4,ByDistrict!$A$3:$AA$180,9,FALSE)</f>
        <v>0</v>
      </c>
      <c r="AF183" s="2">
        <f>VLOOKUP(A183,ByDistrict!$A$3:$AA$180,23,FALSE)</f>
        <v>57.682000000000002</v>
      </c>
      <c r="AG183" s="17"/>
      <c r="AH183" s="17">
        <f>+AF183-R183-V183</f>
        <v>33.362000000000002</v>
      </c>
      <c r="AI183" s="10">
        <f>+AH183/AF183</f>
        <v>0.57837800353663193</v>
      </c>
      <c r="AK183" s="17">
        <f>+N183+P183+R183</f>
        <v>15.927</v>
      </c>
    </row>
    <row r="184" spans="1:37" x14ac:dyDescent="0.35">
      <c r="C184" s="11"/>
      <c r="D184" s="15"/>
      <c r="E184" s="15"/>
      <c r="F184" s="19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:37" x14ac:dyDescent="0.35">
      <c r="A185" s="8" t="s">
        <v>403</v>
      </c>
      <c r="B185" s="14" t="s">
        <v>73</v>
      </c>
      <c r="C185" s="9" t="s">
        <v>404</v>
      </c>
      <c r="D185" s="15">
        <f>SUMIFS('Valuations ByCounty'!$E$2:$E$260,'Valuations ByCounty'!$A$2:$A$260,A185,'Valuations ByCounty'!$B2:$B260,B185)</f>
        <v>297565940</v>
      </c>
      <c r="E185" s="15">
        <f>SUMIFS('Valuations ByCounty'!$F$2:$F$260,'Valuations ByCounty'!$A$2:$A$260,A185,'Valuations ByCounty'!$B2:$B260,B185)</f>
        <v>10011780</v>
      </c>
      <c r="F185" s="15">
        <f>D185-E185</f>
        <v>287554160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:37" x14ac:dyDescent="0.35">
      <c r="A186" s="8" t="s">
        <v>403</v>
      </c>
      <c r="B186" s="14"/>
      <c r="C186" s="11" t="s">
        <v>405</v>
      </c>
      <c r="D186" s="16">
        <f>SUM(D185)</f>
        <v>297565940</v>
      </c>
      <c r="E186" s="16">
        <f>SUM(E185)</f>
        <v>10011780</v>
      </c>
      <c r="F186" s="16">
        <f>SUM(F185)</f>
        <v>287554160</v>
      </c>
      <c r="G186" s="2">
        <f>VLOOKUP(A186,ByDistrict!$A$3:$AA$180,8,FALSE)</f>
        <v>27</v>
      </c>
      <c r="H186" s="2">
        <f>VLOOKUP(A186,ByDistrict!$A$3:$AA$180,9,FALSE)</f>
        <v>2.3159999999999998</v>
      </c>
      <c r="I186" s="2">
        <f>VLOOKUP(A186,ByDistrict!$A$3:$AA$180,10,FALSE)</f>
        <v>24.684000000000001</v>
      </c>
      <c r="J186" s="2">
        <f>VLOOKUP($A$4,ByDistrict!$A$3:$AA$180,9,FALSE)</f>
        <v>0</v>
      </c>
      <c r="K186" s="2">
        <f>VLOOKUP(A186,ByDistrict!$A$3:$AA$180,11,FALSE)</f>
        <v>0</v>
      </c>
      <c r="L186" s="2">
        <f>VLOOKUP($A$4,ByDistrict!$A$3:$AA$180,9,FALSE)</f>
        <v>0</v>
      </c>
      <c r="M186" s="2">
        <f>VLOOKUP(A186,ByDistrict!$A$3:$AA$180,12,FALSE)</f>
        <v>0</v>
      </c>
      <c r="N186" s="2">
        <f>VLOOKUP(A186,ByDistrict!$A$3:$AA$180,13,FALSE)</f>
        <v>0</v>
      </c>
      <c r="O186" s="2">
        <f>VLOOKUP($A$4,ByDistrict!$A$3:$AA$180,9,FALSE)</f>
        <v>0</v>
      </c>
      <c r="P186" s="2">
        <f>VLOOKUP(A186,ByDistrict!$A$3:$AA$180,14,FALSE)</f>
        <v>0</v>
      </c>
      <c r="Q186" s="2">
        <f>VLOOKUP($A$4,ByDistrict!$A$3:$AA$180,9,FALSE)</f>
        <v>0</v>
      </c>
      <c r="R186" s="2">
        <f>VLOOKUP(A186,ByDistrict!$A$3:$AA$180,15,FALSE)</f>
        <v>5</v>
      </c>
      <c r="S186" s="2">
        <f>VLOOKUP($A$4,ByDistrict!$A$3:$AA$180,9,FALSE)</f>
        <v>0</v>
      </c>
      <c r="T186" s="2">
        <f>VLOOKUP(A186,ByDistrict!$A$3:$AA$180,16,FALSE)</f>
        <v>8.1000000000000003E-2</v>
      </c>
      <c r="U186" s="2">
        <f>VLOOKUP($A$4,ByDistrict!$A$3:$AA$180,9,FALSE)</f>
        <v>0</v>
      </c>
      <c r="V186" s="2">
        <f>VLOOKUP(A186,ByDistrict!$A$3:$AA$180,18,FALSE)</f>
        <v>0</v>
      </c>
      <c r="W186" s="2">
        <f>VLOOKUP($A$4,ByDistrict!$A$3:$AA$180,9,FALSE)</f>
        <v>0</v>
      </c>
      <c r="X186" s="2">
        <f>VLOOKUP(A186,ByDistrict!$A$3:$AA$180,19,FALSE)</f>
        <v>0</v>
      </c>
      <c r="Y186" s="2">
        <f>VLOOKUP($A$4,ByDistrict!$A$3:$AA$180,9,FALSE)</f>
        <v>0</v>
      </c>
      <c r="Z186" s="2">
        <f>VLOOKUP(A186,ByDistrict!$A$3:$AA$180,20,FALSE)</f>
        <v>0</v>
      </c>
      <c r="AA186" s="2">
        <f>VLOOKUP($A$4,ByDistrict!$A$3:$AA$180,9,FALSE)</f>
        <v>0</v>
      </c>
      <c r="AB186" s="2">
        <f>VLOOKUP(A186,ByDistrict!$A$3:$AA$180,21,FALSE)</f>
        <v>0</v>
      </c>
      <c r="AC186" s="2">
        <f>VLOOKUP($A$4,ByDistrict!$A$3:$AA$180,9,FALSE)</f>
        <v>0</v>
      </c>
      <c r="AD186" s="2">
        <f>VLOOKUP(A186,ByDistrict!$A$3:$AA$180,22,FALSE)</f>
        <v>0</v>
      </c>
      <c r="AE186" s="2">
        <f>VLOOKUP($A$4,ByDistrict!$A$3:$AA$180,9,FALSE)</f>
        <v>0</v>
      </c>
      <c r="AF186" s="2">
        <f>VLOOKUP(A186,ByDistrict!$A$3:$AA$180,23,FALSE)</f>
        <v>29.765000000000001</v>
      </c>
      <c r="AG186" s="17"/>
      <c r="AH186" s="17">
        <f>+AF186-R186-V186</f>
        <v>24.765000000000001</v>
      </c>
      <c r="AI186" s="10">
        <f>+AH186/AF186</f>
        <v>0.83201747018310102</v>
      </c>
      <c r="AK186" s="17">
        <f>+N186+P186+R186</f>
        <v>5</v>
      </c>
    </row>
    <row r="187" spans="1:37" x14ac:dyDescent="0.35">
      <c r="B187" s="14"/>
      <c r="C187" s="11"/>
      <c r="D187" s="15"/>
      <c r="E187" s="15"/>
      <c r="F187" s="19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:37" x14ac:dyDescent="0.35">
      <c r="A188" s="8" t="s">
        <v>406</v>
      </c>
      <c r="B188" s="14" t="s">
        <v>73</v>
      </c>
      <c r="C188" s="9" t="s">
        <v>407</v>
      </c>
      <c r="D188" s="15">
        <f>SUMIFS('Valuations ByCounty'!$E$2:$E$260,'Valuations ByCounty'!$A$2:$A$260,A188,'Valuations ByCounty'!$B2:$B260,B188)</f>
        <v>5092188680</v>
      </c>
      <c r="E188" s="15">
        <f>SUMIFS('Valuations ByCounty'!$F$2:$F$260,'Valuations ByCounty'!$A$2:$A$260,A188,'Valuations ByCounty'!$B2:$B260,B188)</f>
        <v>151430830</v>
      </c>
      <c r="F188" s="15">
        <f>D188-E188</f>
        <v>4940757850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:37" x14ac:dyDescent="0.35">
      <c r="A189" s="8" t="s">
        <v>406</v>
      </c>
      <c r="B189" s="14"/>
      <c r="C189" s="11" t="s">
        <v>408</v>
      </c>
      <c r="D189" s="16">
        <f>SUM(D188)</f>
        <v>5092188680</v>
      </c>
      <c r="E189" s="16">
        <f>SUM(E188)</f>
        <v>151430830</v>
      </c>
      <c r="F189" s="16">
        <f>SUM(F188)</f>
        <v>4940757850</v>
      </c>
      <c r="G189" s="2">
        <f>VLOOKUP(A189,ByDistrict!$A$3:$AA$180,8,FALSE)</f>
        <v>20.715</v>
      </c>
      <c r="H189" s="2">
        <f>VLOOKUP(A189,ByDistrict!$A$3:$AA$180,9,FALSE)</f>
        <v>0</v>
      </c>
      <c r="I189" s="2">
        <f>VLOOKUP(A189,ByDistrict!$A$3:$AA$180,10,FALSE)</f>
        <v>20.715</v>
      </c>
      <c r="J189" s="2">
        <f>VLOOKUP($A$4,ByDistrict!$A$3:$AA$180,9,FALSE)</f>
        <v>0</v>
      </c>
      <c r="K189" s="2">
        <f>VLOOKUP(A189,ByDistrict!$A$3:$AA$180,11,FALSE)</f>
        <v>0</v>
      </c>
      <c r="L189" s="2">
        <f>VLOOKUP($A$4,ByDistrict!$A$3:$AA$180,9,FALSE)</f>
        <v>0</v>
      </c>
      <c r="M189" s="2">
        <f>VLOOKUP(A189,ByDistrict!$A$3:$AA$180,12,FALSE)</f>
        <v>0</v>
      </c>
      <c r="N189" s="2">
        <f>VLOOKUP(A189,ByDistrict!$A$3:$AA$180,13,FALSE)</f>
        <v>0</v>
      </c>
      <c r="O189" s="2">
        <f>VLOOKUP($A$4,ByDistrict!$A$3:$AA$180,9,FALSE)</f>
        <v>0</v>
      </c>
      <c r="P189" s="2">
        <f>VLOOKUP(A189,ByDistrict!$A$3:$AA$180,14,FALSE)</f>
        <v>0</v>
      </c>
      <c r="Q189" s="2">
        <f>VLOOKUP($A$4,ByDistrict!$A$3:$AA$180,9,FALSE)</f>
        <v>0</v>
      </c>
      <c r="R189" s="2">
        <f>VLOOKUP(A189,ByDistrict!$A$3:$AA$180,15,FALSE)</f>
        <v>16.692</v>
      </c>
      <c r="S189" s="2">
        <f>VLOOKUP($A$4,ByDistrict!$A$3:$AA$180,9,FALSE)</f>
        <v>0</v>
      </c>
      <c r="T189" s="2">
        <f>VLOOKUP(A189,ByDistrict!$A$3:$AA$180,16,FALSE)</f>
        <v>0.28799999999999998</v>
      </c>
      <c r="U189" s="2">
        <f>VLOOKUP($A$4,ByDistrict!$A$3:$AA$180,9,FALSE)</f>
        <v>0</v>
      </c>
      <c r="V189" s="2">
        <f>VLOOKUP(A189,ByDistrict!$A$3:$AA$180,18,FALSE)</f>
        <v>0</v>
      </c>
      <c r="W189" s="2">
        <f>VLOOKUP($A$4,ByDistrict!$A$3:$AA$180,9,FALSE)</f>
        <v>0</v>
      </c>
      <c r="X189" s="2">
        <f>VLOOKUP(A189,ByDistrict!$A$3:$AA$180,19,FALSE)</f>
        <v>0</v>
      </c>
      <c r="Y189" s="2">
        <f>VLOOKUP($A$4,ByDistrict!$A$3:$AA$180,9,FALSE)</f>
        <v>0</v>
      </c>
      <c r="Z189" s="2">
        <f>VLOOKUP(A189,ByDistrict!$A$3:$AA$180,20,FALSE)</f>
        <v>0</v>
      </c>
      <c r="AA189" s="2">
        <f>VLOOKUP($A$4,ByDistrict!$A$3:$AA$180,9,FALSE)</f>
        <v>0</v>
      </c>
      <c r="AB189" s="2">
        <f>VLOOKUP(A189,ByDistrict!$A$3:$AA$180,21,FALSE)</f>
        <v>0</v>
      </c>
      <c r="AC189" s="2">
        <f>VLOOKUP($A$4,ByDistrict!$A$3:$AA$180,9,FALSE)</f>
        <v>0</v>
      </c>
      <c r="AD189" s="2">
        <f>VLOOKUP(A189,ByDistrict!$A$3:$AA$180,22,FALSE)</f>
        <v>0</v>
      </c>
      <c r="AE189" s="2">
        <f>VLOOKUP($A$4,ByDistrict!$A$3:$AA$180,9,FALSE)</f>
        <v>0</v>
      </c>
      <c r="AF189" s="2">
        <f>VLOOKUP(A189,ByDistrict!$A$3:$AA$180,23,FALSE)</f>
        <v>37.694999999999993</v>
      </c>
      <c r="AG189" s="17"/>
      <c r="AH189" s="17">
        <f>+AF189-R189-V189</f>
        <v>21.002999999999993</v>
      </c>
      <c r="AI189" s="10">
        <f>+AH189/AF189</f>
        <v>0.55718265021886182</v>
      </c>
      <c r="AK189" s="17">
        <f>+N189+P189+R189</f>
        <v>16.692</v>
      </c>
    </row>
    <row r="190" spans="1:37" x14ac:dyDescent="0.35">
      <c r="B190" s="14"/>
      <c r="C190" s="11"/>
      <c r="D190" s="15"/>
      <c r="E190" s="15"/>
      <c r="F190" s="19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:37" x14ac:dyDescent="0.35">
      <c r="A191" s="8" t="s">
        <v>409</v>
      </c>
      <c r="B191" s="14" t="s">
        <v>73</v>
      </c>
      <c r="C191" s="9" t="s">
        <v>410</v>
      </c>
      <c r="D191" s="15">
        <f>SUMIFS('Valuations ByCounty'!$E$2:$E$260,'Valuations ByCounty'!$A$2:$A$260,A191,'Valuations ByCounty'!$B2:$B260,B191)</f>
        <v>619247930</v>
      </c>
      <c r="E191" s="15">
        <f>SUMIFS('Valuations ByCounty'!$F$2:$F$260,'Valuations ByCounty'!$A$2:$A$260,A191,'Valuations ByCounty'!$B2:$B260,B191)</f>
        <v>0</v>
      </c>
      <c r="F191" s="15">
        <f>D191-E191</f>
        <v>619247930</v>
      </c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:37" x14ac:dyDescent="0.35">
      <c r="A192" s="8" t="s">
        <v>409</v>
      </c>
      <c r="C192" s="11" t="s">
        <v>411</v>
      </c>
      <c r="D192" s="16">
        <f>SUM(D191)</f>
        <v>619247930</v>
      </c>
      <c r="E192" s="16">
        <f>SUM(E191)</f>
        <v>0</v>
      </c>
      <c r="F192" s="16">
        <f>SUM(F191)</f>
        <v>619247930</v>
      </c>
      <c r="G192" s="2">
        <f>VLOOKUP(A192,ByDistrict!$A$3:$AA$180,8,FALSE)</f>
        <v>27</v>
      </c>
      <c r="H192" s="2">
        <f>VLOOKUP(A192,ByDistrict!$A$3:$AA$180,9,FALSE)</f>
        <v>0</v>
      </c>
      <c r="I192" s="2">
        <f>VLOOKUP(A192,ByDistrict!$A$3:$AA$180,10,FALSE)</f>
        <v>27</v>
      </c>
      <c r="J192" s="2">
        <f>VLOOKUP($A$4,ByDistrict!$A$3:$AA$180,9,FALSE)</f>
        <v>0</v>
      </c>
      <c r="K192" s="2">
        <f>VLOOKUP(A192,ByDistrict!$A$3:$AA$180,11,FALSE)</f>
        <v>0</v>
      </c>
      <c r="L192" s="2">
        <f>VLOOKUP($A$4,ByDistrict!$A$3:$AA$180,9,FALSE)</f>
        <v>0</v>
      </c>
      <c r="M192" s="2">
        <f>VLOOKUP(A192,ByDistrict!$A$3:$AA$180,12,FALSE)</f>
        <v>0</v>
      </c>
      <c r="N192" s="2">
        <f>VLOOKUP(A192,ByDistrict!$A$3:$AA$180,13,FALSE)</f>
        <v>0</v>
      </c>
      <c r="O192" s="2">
        <f>VLOOKUP($A$4,ByDistrict!$A$3:$AA$180,9,FALSE)</f>
        <v>0</v>
      </c>
      <c r="P192" s="2">
        <f>VLOOKUP(A192,ByDistrict!$A$3:$AA$180,14,FALSE)</f>
        <v>0</v>
      </c>
      <c r="Q192" s="2">
        <f>VLOOKUP($A$4,ByDistrict!$A$3:$AA$180,9,FALSE)</f>
        <v>0</v>
      </c>
      <c r="R192" s="2">
        <f>VLOOKUP(A192,ByDistrict!$A$3:$AA$180,15,FALSE)</f>
        <v>19.893000000000001</v>
      </c>
      <c r="S192" s="2">
        <f>VLOOKUP($A$4,ByDistrict!$A$3:$AA$180,9,FALSE)</f>
        <v>0</v>
      </c>
      <c r="T192" s="2">
        <f>VLOOKUP(A192,ByDistrict!$A$3:$AA$180,16,FALSE)</f>
        <v>6.7000000000000004E-2</v>
      </c>
      <c r="U192" s="2">
        <f>VLOOKUP($A$4,ByDistrict!$A$3:$AA$180,9,FALSE)</f>
        <v>0</v>
      </c>
      <c r="V192" s="2">
        <f>VLOOKUP(A192,ByDistrict!$A$3:$AA$180,18,FALSE)</f>
        <v>8.0399999999999991</v>
      </c>
      <c r="W192" s="2">
        <f>VLOOKUP($A$4,ByDistrict!$A$3:$AA$180,9,FALSE)</f>
        <v>0</v>
      </c>
      <c r="X192" s="2">
        <f>VLOOKUP(A192,ByDistrict!$A$3:$AA$180,19,FALSE)</f>
        <v>0</v>
      </c>
      <c r="Y192" s="2">
        <f>VLOOKUP($A$4,ByDistrict!$A$3:$AA$180,9,FALSE)</f>
        <v>0</v>
      </c>
      <c r="Z192" s="2">
        <f>VLOOKUP(A192,ByDistrict!$A$3:$AA$180,20,FALSE)</f>
        <v>0</v>
      </c>
      <c r="AA192" s="2">
        <f>VLOOKUP($A$4,ByDistrict!$A$3:$AA$180,9,FALSE)</f>
        <v>0</v>
      </c>
      <c r="AB192" s="2">
        <f>VLOOKUP(A192,ByDistrict!$A$3:$AA$180,21,FALSE)</f>
        <v>0</v>
      </c>
      <c r="AC192" s="2">
        <f>VLOOKUP($A$4,ByDistrict!$A$3:$AA$180,9,FALSE)</f>
        <v>0</v>
      </c>
      <c r="AD192" s="2">
        <f>VLOOKUP(A192,ByDistrict!$A$3:$AA$180,22,FALSE)</f>
        <v>0</v>
      </c>
      <c r="AE192" s="2">
        <f>VLOOKUP($A$4,ByDistrict!$A$3:$AA$180,9,FALSE)</f>
        <v>0</v>
      </c>
      <c r="AF192" s="2">
        <f>VLOOKUP(A192,ByDistrict!$A$3:$AA$180,23,FALSE)</f>
        <v>55</v>
      </c>
      <c r="AG192" s="17"/>
      <c r="AH192" s="17">
        <f>+AF192-R192-V192</f>
        <v>27.067</v>
      </c>
      <c r="AI192" s="10">
        <f>+AH192/AF192</f>
        <v>0.49212727272727275</v>
      </c>
      <c r="AK192" s="17">
        <f>+N192+P192+R192</f>
        <v>19.893000000000001</v>
      </c>
    </row>
    <row r="193" spans="1:37" x14ac:dyDescent="0.35">
      <c r="C193" s="11"/>
      <c r="D193" s="15"/>
      <c r="E193" s="15"/>
      <c r="F193" s="19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1:37" x14ac:dyDescent="0.35">
      <c r="A194" s="8" t="s">
        <v>412</v>
      </c>
      <c r="B194" s="14" t="s">
        <v>73</v>
      </c>
      <c r="C194" s="9" t="s">
        <v>413</v>
      </c>
      <c r="D194" s="15">
        <f>SUMIFS('Valuations ByCounty'!$E$2:$E$260,'Valuations ByCounty'!$A$2:$A$260,A194,'Valuations ByCounty'!$B2:$B260,B194)</f>
        <v>225999730</v>
      </c>
      <c r="E194" s="15">
        <f>SUMIFS('Valuations ByCounty'!$F$2:$F$260,'Valuations ByCounty'!$A$2:$A$260,A194,'Valuations ByCounty'!$B2:$B260,B194)</f>
        <v>3411740</v>
      </c>
      <c r="F194" s="15">
        <f>D194-E194</f>
        <v>222587990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1:37" x14ac:dyDescent="0.35">
      <c r="A195" s="8" t="s">
        <v>412</v>
      </c>
      <c r="B195" s="14"/>
      <c r="C195" s="11" t="s">
        <v>414</v>
      </c>
      <c r="D195" s="16">
        <f>SUM(D194)</f>
        <v>225999730</v>
      </c>
      <c r="E195" s="16">
        <f>SUM(E194)</f>
        <v>3411740</v>
      </c>
      <c r="F195" s="16">
        <f>SUM(F194)</f>
        <v>222587990</v>
      </c>
      <c r="G195" s="2">
        <f>VLOOKUP(A195,ByDistrict!$A$3:$AA$180,8,FALSE)</f>
        <v>27</v>
      </c>
      <c r="H195" s="2">
        <f>VLOOKUP(A195,ByDistrict!$A$3:$AA$180,9,FALSE)</f>
        <v>0</v>
      </c>
      <c r="I195" s="2">
        <f>VLOOKUP(A195,ByDistrict!$A$3:$AA$180,10,FALSE)</f>
        <v>27</v>
      </c>
      <c r="J195" s="2">
        <f>VLOOKUP($A$4,ByDistrict!$A$3:$AA$180,9,FALSE)</f>
        <v>0</v>
      </c>
      <c r="K195" s="2">
        <f>VLOOKUP(A195,ByDistrict!$A$3:$AA$180,11,FALSE)</f>
        <v>0</v>
      </c>
      <c r="L195" s="2">
        <f>VLOOKUP($A$4,ByDistrict!$A$3:$AA$180,9,FALSE)</f>
        <v>0</v>
      </c>
      <c r="M195" s="2">
        <f>VLOOKUP(A195,ByDistrict!$A$3:$AA$180,12,FALSE)</f>
        <v>0</v>
      </c>
      <c r="N195" s="2">
        <f>VLOOKUP(A195,ByDistrict!$A$3:$AA$180,13,FALSE)</f>
        <v>0</v>
      </c>
      <c r="O195" s="2">
        <f>VLOOKUP($A$4,ByDistrict!$A$3:$AA$180,9,FALSE)</f>
        <v>0</v>
      </c>
      <c r="P195" s="2">
        <f>VLOOKUP(A195,ByDistrict!$A$3:$AA$180,14,FALSE)</f>
        <v>0</v>
      </c>
      <c r="Q195" s="2">
        <f>VLOOKUP($A$4,ByDistrict!$A$3:$AA$180,9,FALSE)</f>
        <v>0</v>
      </c>
      <c r="R195" s="2">
        <f>VLOOKUP(A195,ByDistrict!$A$3:$AA$180,15,FALSE)</f>
        <v>19.338000000000001</v>
      </c>
      <c r="S195" s="2">
        <f>VLOOKUP($A$4,ByDistrict!$A$3:$AA$180,9,FALSE)</f>
        <v>0</v>
      </c>
      <c r="T195" s="2">
        <f>VLOOKUP(A195,ByDistrict!$A$3:$AA$180,16,FALSE)</f>
        <v>1.4999999999999999E-2</v>
      </c>
      <c r="U195" s="2">
        <f>VLOOKUP($A$4,ByDistrict!$A$3:$AA$180,9,FALSE)</f>
        <v>0</v>
      </c>
      <c r="V195" s="2">
        <f>VLOOKUP(A195,ByDistrict!$A$3:$AA$180,18,FALSE)</f>
        <v>12.45</v>
      </c>
      <c r="W195" s="2">
        <f>VLOOKUP($A$4,ByDistrict!$A$3:$AA$180,9,FALSE)</f>
        <v>0</v>
      </c>
      <c r="X195" s="2">
        <f>VLOOKUP(A195,ByDistrict!$A$3:$AA$180,19,FALSE)</f>
        <v>0</v>
      </c>
      <c r="Y195" s="2">
        <f>VLOOKUP($A$4,ByDistrict!$A$3:$AA$180,9,FALSE)</f>
        <v>0</v>
      </c>
      <c r="Z195" s="2">
        <f>VLOOKUP(A195,ByDistrict!$A$3:$AA$180,20,FALSE)</f>
        <v>0</v>
      </c>
      <c r="AA195" s="2">
        <f>VLOOKUP($A$4,ByDistrict!$A$3:$AA$180,9,FALSE)</f>
        <v>0</v>
      </c>
      <c r="AB195" s="2">
        <f>VLOOKUP(A195,ByDistrict!$A$3:$AA$180,21,FALSE)</f>
        <v>0</v>
      </c>
      <c r="AC195" s="2">
        <f>VLOOKUP($A$4,ByDistrict!$A$3:$AA$180,9,FALSE)</f>
        <v>0</v>
      </c>
      <c r="AD195" s="2">
        <f>VLOOKUP(A195,ByDistrict!$A$3:$AA$180,22,FALSE)</f>
        <v>0</v>
      </c>
      <c r="AE195" s="2">
        <f>VLOOKUP($A$4,ByDistrict!$A$3:$AA$180,9,FALSE)</f>
        <v>0</v>
      </c>
      <c r="AF195" s="2">
        <f>VLOOKUP(A195,ByDistrict!$A$3:$AA$180,23,FALSE)</f>
        <v>58.802999999999997</v>
      </c>
      <c r="AG195" s="17"/>
      <c r="AH195" s="17">
        <f>+AF195-R195-V195</f>
        <v>27.014999999999997</v>
      </c>
      <c r="AI195" s="10">
        <f>+AH195/AF195</f>
        <v>0.45941533595224732</v>
      </c>
      <c r="AK195" s="17">
        <f>+N195+P195+R195</f>
        <v>19.338000000000001</v>
      </c>
    </row>
    <row r="196" spans="1:37" x14ac:dyDescent="0.35">
      <c r="B196" s="14"/>
      <c r="C196" s="11"/>
      <c r="D196" s="15"/>
      <c r="E196" s="15"/>
      <c r="F196" s="19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1:37" x14ac:dyDescent="0.35">
      <c r="A197" s="8" t="s">
        <v>415</v>
      </c>
      <c r="B197" s="14" t="s">
        <v>73</v>
      </c>
      <c r="C197" s="9" t="s">
        <v>416</v>
      </c>
      <c r="D197" s="15">
        <f>SUMIFS('Valuations ByCounty'!$E$2:$E$260,'Valuations ByCounty'!$A$2:$A$260,A197,'Valuations ByCounty'!$B2:$B260,B197)</f>
        <v>3280312830</v>
      </c>
      <c r="E197" s="15">
        <f>SUMIFS('Valuations ByCounty'!$F$2:$F$260,'Valuations ByCounty'!$A$2:$A$260,A197,'Valuations ByCounty'!$B2:$B260,B197)</f>
        <v>111944890</v>
      </c>
      <c r="F197" s="15">
        <f>D197-E197</f>
        <v>3168367940</v>
      </c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1:37" x14ac:dyDescent="0.35">
      <c r="A198" s="8" t="s">
        <v>415</v>
      </c>
      <c r="B198" s="14"/>
      <c r="C198" s="11" t="s">
        <v>417</v>
      </c>
      <c r="D198" s="16">
        <f>SUM(D197)</f>
        <v>3280312830</v>
      </c>
      <c r="E198" s="16">
        <f>SUM(E197)</f>
        <v>111944890</v>
      </c>
      <c r="F198" s="16">
        <f>SUM(F197)</f>
        <v>3168367940</v>
      </c>
      <c r="G198" s="2">
        <f>VLOOKUP(A198,ByDistrict!$A$3:$AA$180,8,FALSE)</f>
        <v>27</v>
      </c>
      <c r="H198" s="2">
        <f>VLOOKUP(A198,ByDistrict!$A$3:$AA$180,9,FALSE)</f>
        <v>0</v>
      </c>
      <c r="I198" s="2">
        <f>VLOOKUP(A198,ByDistrict!$A$3:$AA$180,10,FALSE)</f>
        <v>27</v>
      </c>
      <c r="J198" s="2">
        <f>VLOOKUP($A$4,ByDistrict!$A$3:$AA$180,9,FALSE)</f>
        <v>0</v>
      </c>
      <c r="K198" s="2">
        <f>VLOOKUP(A198,ByDistrict!$A$3:$AA$180,11,FALSE)</f>
        <v>0</v>
      </c>
      <c r="L198" s="2">
        <f>VLOOKUP($A$4,ByDistrict!$A$3:$AA$180,9,FALSE)</f>
        <v>0</v>
      </c>
      <c r="M198" s="2">
        <f>VLOOKUP(A198,ByDistrict!$A$3:$AA$180,12,FALSE)</f>
        <v>0</v>
      </c>
      <c r="N198" s="2">
        <f>VLOOKUP(A198,ByDistrict!$A$3:$AA$180,13,FALSE)</f>
        <v>0</v>
      </c>
      <c r="O198" s="2">
        <f>VLOOKUP($A$4,ByDistrict!$A$3:$AA$180,9,FALSE)</f>
        <v>0</v>
      </c>
      <c r="P198" s="2">
        <f>VLOOKUP(A198,ByDistrict!$A$3:$AA$180,14,FALSE)</f>
        <v>0</v>
      </c>
      <c r="Q198" s="2">
        <f>VLOOKUP($A$4,ByDistrict!$A$3:$AA$180,9,FALSE)</f>
        <v>0</v>
      </c>
      <c r="R198" s="2">
        <f>VLOOKUP(A198,ByDistrict!$A$3:$AA$180,15,FALSE)</f>
        <v>8.4420000000000002</v>
      </c>
      <c r="S198" s="2">
        <f>VLOOKUP($A$4,ByDistrict!$A$3:$AA$180,9,FALSE)</f>
        <v>0</v>
      </c>
      <c r="T198" s="2">
        <f>VLOOKUP(A198,ByDistrict!$A$3:$AA$180,16,FALSE)</f>
        <v>0.45700000000000002</v>
      </c>
      <c r="U198" s="2">
        <f>VLOOKUP($A$4,ByDistrict!$A$3:$AA$180,9,FALSE)</f>
        <v>0</v>
      </c>
      <c r="V198" s="2">
        <f>VLOOKUP(A198,ByDistrict!$A$3:$AA$180,18,FALSE)</f>
        <v>9.56</v>
      </c>
      <c r="W198" s="2">
        <f>VLOOKUP($A$4,ByDistrict!$A$3:$AA$180,9,FALSE)</f>
        <v>0</v>
      </c>
      <c r="X198" s="2">
        <f>VLOOKUP(A198,ByDistrict!$A$3:$AA$180,19,FALSE)</f>
        <v>0</v>
      </c>
      <c r="Y198" s="2">
        <f>VLOOKUP($A$4,ByDistrict!$A$3:$AA$180,9,FALSE)</f>
        <v>0</v>
      </c>
      <c r="Z198" s="2">
        <f>VLOOKUP(A198,ByDistrict!$A$3:$AA$180,20,FALSE)</f>
        <v>0</v>
      </c>
      <c r="AA198" s="2">
        <f>VLOOKUP($A$4,ByDistrict!$A$3:$AA$180,9,FALSE)</f>
        <v>0</v>
      </c>
      <c r="AB198" s="2">
        <f>VLOOKUP(A198,ByDistrict!$A$3:$AA$180,21,FALSE)</f>
        <v>0</v>
      </c>
      <c r="AC198" s="2">
        <f>VLOOKUP($A$4,ByDistrict!$A$3:$AA$180,9,FALSE)</f>
        <v>0</v>
      </c>
      <c r="AD198" s="2">
        <f>VLOOKUP(A198,ByDistrict!$A$3:$AA$180,22,FALSE)</f>
        <v>0</v>
      </c>
      <c r="AE198" s="2">
        <f>VLOOKUP($A$4,ByDistrict!$A$3:$AA$180,9,FALSE)</f>
        <v>0</v>
      </c>
      <c r="AF198" s="2">
        <f>VLOOKUP(A198,ByDistrict!$A$3:$AA$180,23,FALSE)</f>
        <v>45.459000000000003</v>
      </c>
      <c r="AG198" s="17"/>
      <c r="AH198" s="17">
        <f>+AF198-R198-V198</f>
        <v>27.457000000000001</v>
      </c>
      <c r="AI198" s="10">
        <f>+AH198/AF198</f>
        <v>0.60399480850876608</v>
      </c>
      <c r="AK198" s="17">
        <f>+N198+P198+R198</f>
        <v>8.4420000000000002</v>
      </c>
    </row>
    <row r="199" spans="1:37" x14ac:dyDescent="0.35">
      <c r="B199" s="14"/>
      <c r="C199" s="11"/>
      <c r="D199" s="15"/>
      <c r="E199" s="15"/>
      <c r="F199" s="19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1:37" x14ac:dyDescent="0.35">
      <c r="A200" s="8" t="s">
        <v>418</v>
      </c>
      <c r="B200" s="14" t="s">
        <v>73</v>
      </c>
      <c r="C200" s="9" t="s">
        <v>419</v>
      </c>
      <c r="D200" s="15">
        <f>SUMIFS('Valuations ByCounty'!$E$2:$E$260,'Valuations ByCounty'!$A$2:$A$260,A200,'Valuations ByCounty'!$B2:$B260,B200)</f>
        <v>79949860</v>
      </c>
      <c r="E200" s="15">
        <f>SUMIFS('Valuations ByCounty'!$F$2:$F$260,'Valuations ByCounty'!$A$2:$A$260,A200,'Valuations ByCounty'!$B2:$B260,B200)</f>
        <v>0</v>
      </c>
      <c r="F200" s="15">
        <f>D200-E200</f>
        <v>79949860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1:37" x14ac:dyDescent="0.35">
      <c r="A201" s="8" t="s">
        <v>418</v>
      </c>
      <c r="C201" s="11" t="s">
        <v>420</v>
      </c>
      <c r="D201" s="16">
        <f>SUM(D200)</f>
        <v>79949860</v>
      </c>
      <c r="E201" s="16">
        <f>SUM(E200)</f>
        <v>0</v>
      </c>
      <c r="F201" s="16">
        <f>SUM(F200)</f>
        <v>79949860</v>
      </c>
      <c r="G201" s="2">
        <f>VLOOKUP(A201,ByDistrict!$A$3:$AA$180,8,FALSE)</f>
        <v>27</v>
      </c>
      <c r="H201" s="2">
        <f>VLOOKUP(A201,ByDistrict!$A$3:$AA$180,9,FALSE)</f>
        <v>0</v>
      </c>
      <c r="I201" s="2">
        <f>VLOOKUP(A201,ByDistrict!$A$3:$AA$180,10,FALSE)</f>
        <v>27</v>
      </c>
      <c r="J201" s="2">
        <f>VLOOKUP($A$4,ByDistrict!$A$3:$AA$180,9,FALSE)</f>
        <v>0</v>
      </c>
      <c r="K201" s="2">
        <f>VLOOKUP(A201,ByDistrict!$A$3:$AA$180,11,FALSE)</f>
        <v>0</v>
      </c>
      <c r="L201" s="2">
        <f>VLOOKUP($A$4,ByDistrict!$A$3:$AA$180,9,FALSE)</f>
        <v>0</v>
      </c>
      <c r="M201" s="2">
        <f>VLOOKUP(A201,ByDistrict!$A$3:$AA$180,12,FALSE)</f>
        <v>0</v>
      </c>
      <c r="N201" s="2">
        <f>VLOOKUP(A201,ByDistrict!$A$3:$AA$180,13,FALSE)</f>
        <v>0</v>
      </c>
      <c r="O201" s="2">
        <f>VLOOKUP($A$4,ByDistrict!$A$3:$AA$180,9,FALSE)</f>
        <v>0</v>
      </c>
      <c r="P201" s="2">
        <f>VLOOKUP(A201,ByDistrict!$A$3:$AA$180,14,FALSE)</f>
        <v>0</v>
      </c>
      <c r="Q201" s="2">
        <f>VLOOKUP($A$4,ByDistrict!$A$3:$AA$180,9,FALSE)</f>
        <v>0</v>
      </c>
      <c r="R201" s="2">
        <f>VLOOKUP(A201,ByDistrict!$A$3:$AA$180,15,FALSE)</f>
        <v>0</v>
      </c>
      <c r="S201" s="2">
        <f>VLOOKUP($A$4,ByDistrict!$A$3:$AA$180,9,FALSE)</f>
        <v>0</v>
      </c>
      <c r="T201" s="2">
        <f>VLOOKUP(A201,ByDistrict!$A$3:$AA$180,16,FALSE)</f>
        <v>0.28399999999999997</v>
      </c>
      <c r="U201" s="2">
        <f>VLOOKUP($A$4,ByDistrict!$A$3:$AA$180,9,FALSE)</f>
        <v>0</v>
      </c>
      <c r="V201" s="2">
        <f>VLOOKUP(A201,ByDistrict!$A$3:$AA$180,18,FALSE)</f>
        <v>2</v>
      </c>
      <c r="W201" s="2">
        <f>VLOOKUP($A$4,ByDistrict!$A$3:$AA$180,9,FALSE)</f>
        <v>0</v>
      </c>
      <c r="X201" s="2">
        <f>VLOOKUP(A201,ByDistrict!$A$3:$AA$180,19,FALSE)</f>
        <v>0</v>
      </c>
      <c r="Y201" s="2">
        <f>VLOOKUP($A$4,ByDistrict!$A$3:$AA$180,9,FALSE)</f>
        <v>0</v>
      </c>
      <c r="Z201" s="2">
        <f>VLOOKUP(A201,ByDistrict!$A$3:$AA$180,20,FALSE)</f>
        <v>0</v>
      </c>
      <c r="AA201" s="2">
        <f>VLOOKUP($A$4,ByDistrict!$A$3:$AA$180,9,FALSE)</f>
        <v>0</v>
      </c>
      <c r="AB201" s="2">
        <f>VLOOKUP(A201,ByDistrict!$A$3:$AA$180,21,FALSE)</f>
        <v>0</v>
      </c>
      <c r="AC201" s="2">
        <f>VLOOKUP($A$4,ByDistrict!$A$3:$AA$180,9,FALSE)</f>
        <v>0</v>
      </c>
      <c r="AD201" s="2">
        <f>VLOOKUP(A201,ByDistrict!$A$3:$AA$180,22,FALSE)</f>
        <v>0</v>
      </c>
      <c r="AE201" s="2">
        <f>VLOOKUP($A$4,ByDistrict!$A$3:$AA$180,9,FALSE)</f>
        <v>0</v>
      </c>
      <c r="AF201" s="2">
        <f>VLOOKUP(A201,ByDistrict!$A$3:$AA$180,23,FALSE)</f>
        <v>29.283999999999999</v>
      </c>
      <c r="AG201" s="17"/>
      <c r="AH201" s="17">
        <f>+AF201-R201-V201</f>
        <v>27.283999999999999</v>
      </c>
      <c r="AI201" s="10">
        <f>+AH201/AF201</f>
        <v>0.93170331921868599</v>
      </c>
      <c r="AK201" s="17">
        <f>+N201+P201+R201</f>
        <v>0</v>
      </c>
    </row>
    <row r="202" spans="1:37" x14ac:dyDescent="0.35">
      <c r="C202" s="11"/>
      <c r="D202" s="15"/>
      <c r="E202" s="15"/>
      <c r="F202" s="19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1:37" x14ac:dyDescent="0.35">
      <c r="A203" s="24" t="s">
        <v>421</v>
      </c>
      <c r="B203" s="14" t="s">
        <v>73</v>
      </c>
      <c r="C203" s="25" t="s">
        <v>422</v>
      </c>
      <c r="D203" s="15">
        <f>SUMIFS('Valuations ByCounty'!$E$2:$E$260,'Valuations ByCounty'!$A$2:$A$260,A203,'Valuations ByCounty'!$B2:$B260,B203)</f>
        <v>85247300</v>
      </c>
      <c r="E203" s="15">
        <f>SUMIFS('Valuations ByCounty'!$F$2:$F$260,'Valuations ByCounty'!$A$2:$A$260,A203,'Valuations ByCounty'!$B2:$B260,B203)</f>
        <v>0</v>
      </c>
      <c r="F203" s="15">
        <f>D203-E203</f>
        <v>85247300</v>
      </c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1:37" x14ac:dyDescent="0.35">
      <c r="A204" s="24" t="s">
        <v>421</v>
      </c>
      <c r="B204" s="14" t="s">
        <v>67</v>
      </c>
      <c r="C204" s="25" t="s">
        <v>422</v>
      </c>
      <c r="D204" s="15">
        <f>SUMIFS('Valuations ByCounty'!$E$2:$E$260,'Valuations ByCounty'!$A$2:$A$260,A204,'Valuations ByCounty'!$B2:$B260,B204)</f>
        <v>2650270</v>
      </c>
      <c r="E204" s="15">
        <f>SUMIFS('Valuations ByCounty'!$F$2:$F$260,'Valuations ByCounty'!$A$2:$A$260,A204,'Valuations ByCounty'!$B2:$B260,B204)</f>
        <v>0</v>
      </c>
      <c r="F204" s="15">
        <f>D204-E204</f>
        <v>2650270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1:37" x14ac:dyDescent="0.35">
      <c r="A205" s="24" t="s">
        <v>421</v>
      </c>
      <c r="C205" s="11" t="s">
        <v>423</v>
      </c>
      <c r="D205" s="16">
        <f>SUM(D203:D204)</f>
        <v>87897570</v>
      </c>
      <c r="E205" s="16">
        <f>SUM(E203:E204)</f>
        <v>0</v>
      </c>
      <c r="F205" s="16">
        <f>SUM(F203:F204)</f>
        <v>87897570</v>
      </c>
      <c r="G205" s="2">
        <f>VLOOKUP(A205,ByDistrict!$A$3:$AA$180,8,FALSE)</f>
        <v>27</v>
      </c>
      <c r="H205" s="2">
        <f>VLOOKUP(A205,ByDistrict!$A$3:$AA$180,9,FALSE)</f>
        <v>0.58099999999999996</v>
      </c>
      <c r="I205" s="2">
        <f>VLOOKUP(A205,ByDistrict!$A$3:$AA$180,10,FALSE)</f>
        <v>26.419</v>
      </c>
      <c r="J205" s="2">
        <f>VLOOKUP($A$4,ByDistrict!$A$3:$AA$180,9,FALSE)</f>
        <v>0</v>
      </c>
      <c r="K205" s="2">
        <f>VLOOKUP(A205,ByDistrict!$A$3:$AA$180,11,FALSE)</f>
        <v>0</v>
      </c>
      <c r="L205" s="2">
        <f>VLOOKUP($A$4,ByDistrict!$A$3:$AA$180,9,FALSE)</f>
        <v>0</v>
      </c>
      <c r="M205" s="2">
        <f>VLOOKUP(A205,ByDistrict!$A$3:$AA$180,12,FALSE)</f>
        <v>0</v>
      </c>
      <c r="N205" s="2">
        <f>VLOOKUP(A205,ByDistrict!$A$3:$AA$180,13,FALSE)</f>
        <v>0</v>
      </c>
      <c r="O205" s="2">
        <f>VLOOKUP($A$4,ByDistrict!$A$3:$AA$180,9,FALSE)</f>
        <v>0</v>
      </c>
      <c r="P205" s="2">
        <f>VLOOKUP(A205,ByDistrict!$A$3:$AA$180,14,FALSE)</f>
        <v>0</v>
      </c>
      <c r="Q205" s="2">
        <f>VLOOKUP($A$4,ByDistrict!$A$3:$AA$180,9,FALSE)</f>
        <v>0</v>
      </c>
      <c r="R205" s="2">
        <f>VLOOKUP(A205,ByDistrict!$A$3:$AA$180,15,FALSE)</f>
        <v>0</v>
      </c>
      <c r="S205" s="2">
        <f>VLOOKUP($A$4,ByDistrict!$A$3:$AA$180,9,FALSE)</f>
        <v>0</v>
      </c>
      <c r="T205" s="2">
        <f>VLOOKUP(A205,ByDistrict!$A$3:$AA$180,16,FALSE)</f>
        <v>0.02</v>
      </c>
      <c r="U205" s="2">
        <f>VLOOKUP($A$4,ByDistrict!$A$3:$AA$180,9,FALSE)</f>
        <v>0</v>
      </c>
      <c r="V205" s="2">
        <f>VLOOKUP(A205,ByDistrict!$A$3:$AA$180,18,FALSE)</f>
        <v>0</v>
      </c>
      <c r="W205" s="2">
        <f>VLOOKUP($A$4,ByDistrict!$A$3:$AA$180,9,FALSE)</f>
        <v>0</v>
      </c>
      <c r="X205" s="2">
        <f>VLOOKUP(A205,ByDistrict!$A$3:$AA$180,19,FALSE)</f>
        <v>0</v>
      </c>
      <c r="Y205" s="2">
        <f>VLOOKUP($A$4,ByDistrict!$A$3:$AA$180,9,FALSE)</f>
        <v>0</v>
      </c>
      <c r="Z205" s="2">
        <f>VLOOKUP(A205,ByDistrict!$A$3:$AA$180,20,FALSE)</f>
        <v>0</v>
      </c>
      <c r="AA205" s="2">
        <f>VLOOKUP($A$4,ByDistrict!$A$3:$AA$180,9,FALSE)</f>
        <v>0</v>
      </c>
      <c r="AB205" s="2">
        <f>VLOOKUP(A205,ByDistrict!$A$3:$AA$180,21,FALSE)</f>
        <v>0</v>
      </c>
      <c r="AC205" s="2">
        <f>VLOOKUP($A$4,ByDistrict!$A$3:$AA$180,9,FALSE)</f>
        <v>0</v>
      </c>
      <c r="AD205" s="2">
        <f>VLOOKUP(A205,ByDistrict!$A$3:$AA$180,22,FALSE)</f>
        <v>0</v>
      </c>
      <c r="AE205" s="2">
        <f>VLOOKUP($A$4,ByDistrict!$A$3:$AA$180,9,FALSE)</f>
        <v>0</v>
      </c>
      <c r="AF205" s="2">
        <f>VLOOKUP(A205,ByDistrict!$A$3:$AA$180,23,FALSE)</f>
        <v>26.439</v>
      </c>
      <c r="AG205" s="17"/>
      <c r="AH205" s="17">
        <f>+AF205-R205-V205</f>
        <v>26.439</v>
      </c>
      <c r="AI205" s="10">
        <f>+AH205/AF205</f>
        <v>1</v>
      </c>
      <c r="AK205" s="17">
        <f>+N205+P205+R205</f>
        <v>0</v>
      </c>
    </row>
    <row r="206" spans="1:37" x14ac:dyDescent="0.35">
      <c r="C206" s="11"/>
      <c r="D206" s="15"/>
      <c r="E206" s="15"/>
      <c r="F206" s="19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</row>
    <row r="207" spans="1:37" x14ac:dyDescent="0.35">
      <c r="A207" s="8" t="s">
        <v>424</v>
      </c>
      <c r="B207" s="14" t="s">
        <v>73</v>
      </c>
      <c r="C207" s="9" t="s">
        <v>425</v>
      </c>
      <c r="D207" s="15">
        <f>SUMIFS('Valuations ByCounty'!$E$2:$E$260,'Valuations ByCounty'!$A$2:$A$260,A207,'Valuations ByCounty'!$B2:$B260,B207)</f>
        <v>57946900</v>
      </c>
      <c r="E207" s="15">
        <f>SUMIFS('Valuations ByCounty'!$F$2:$F$260,'Valuations ByCounty'!$A$2:$A$260,A207,'Valuations ByCounty'!$B2:$B260,B207)</f>
        <v>0</v>
      </c>
      <c r="F207" s="15">
        <f>D207-E207</f>
        <v>57946900</v>
      </c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</row>
    <row r="208" spans="1:37" x14ac:dyDescent="0.35">
      <c r="A208" s="8" t="s">
        <v>424</v>
      </c>
      <c r="B208" s="14"/>
      <c r="C208" s="11" t="s">
        <v>426</v>
      </c>
      <c r="D208" s="16">
        <f>SUM(D207)</f>
        <v>57946900</v>
      </c>
      <c r="E208" s="16">
        <f>SUM(E207)</f>
        <v>0</v>
      </c>
      <c r="F208" s="16">
        <f>SUM(F207)</f>
        <v>57946900</v>
      </c>
      <c r="G208" s="2">
        <f>VLOOKUP(A208,ByDistrict!$A$3:$AA$180,8,FALSE)</f>
        <v>26.128</v>
      </c>
      <c r="H208" s="2">
        <f>VLOOKUP(A208,ByDistrict!$A$3:$AA$180,9,FALSE)</f>
        <v>12.695</v>
      </c>
      <c r="I208" s="2">
        <f>VLOOKUP(A208,ByDistrict!$A$3:$AA$180,10,FALSE)</f>
        <v>13.433</v>
      </c>
      <c r="J208" s="2">
        <f>VLOOKUP($A$4,ByDistrict!$A$3:$AA$180,9,FALSE)</f>
        <v>0</v>
      </c>
      <c r="K208" s="2">
        <f>VLOOKUP(A208,ByDistrict!$A$3:$AA$180,11,FALSE)</f>
        <v>0</v>
      </c>
      <c r="L208" s="2">
        <f>VLOOKUP($A$4,ByDistrict!$A$3:$AA$180,9,FALSE)</f>
        <v>0</v>
      </c>
      <c r="M208" s="2">
        <f>VLOOKUP(A208,ByDistrict!$A$3:$AA$180,12,FALSE)</f>
        <v>0</v>
      </c>
      <c r="N208" s="2">
        <f>VLOOKUP(A208,ByDistrict!$A$3:$AA$180,13,FALSE)</f>
        <v>0</v>
      </c>
      <c r="O208" s="2">
        <f>VLOOKUP($A$4,ByDistrict!$A$3:$AA$180,9,FALSE)</f>
        <v>0</v>
      </c>
      <c r="P208" s="2">
        <f>VLOOKUP(A208,ByDistrict!$A$3:$AA$180,14,FALSE)</f>
        <v>0</v>
      </c>
      <c r="Q208" s="2">
        <f>VLOOKUP($A$4,ByDistrict!$A$3:$AA$180,9,FALSE)</f>
        <v>0</v>
      </c>
      <c r="R208" s="2">
        <f>VLOOKUP(A208,ByDistrict!$A$3:$AA$180,15,FALSE)</f>
        <v>0</v>
      </c>
      <c r="S208" s="2">
        <f>VLOOKUP($A$4,ByDistrict!$A$3:$AA$180,9,FALSE)</f>
        <v>0</v>
      </c>
      <c r="T208" s="2">
        <f>VLOOKUP(A208,ByDistrict!$A$3:$AA$180,16,FALSE)</f>
        <v>0.81200000000000006</v>
      </c>
      <c r="U208" s="2">
        <f>VLOOKUP($A$4,ByDistrict!$A$3:$AA$180,9,FALSE)</f>
        <v>0</v>
      </c>
      <c r="V208" s="2">
        <f>VLOOKUP(A208,ByDistrict!$A$3:$AA$180,18,FALSE)</f>
        <v>16.911999999999999</v>
      </c>
      <c r="W208" s="2">
        <f>VLOOKUP($A$4,ByDistrict!$A$3:$AA$180,9,FALSE)</f>
        <v>0</v>
      </c>
      <c r="X208" s="2">
        <f>VLOOKUP(A208,ByDistrict!$A$3:$AA$180,19,FALSE)</f>
        <v>0</v>
      </c>
      <c r="Y208" s="2">
        <f>VLOOKUP($A$4,ByDistrict!$A$3:$AA$180,9,FALSE)</f>
        <v>0</v>
      </c>
      <c r="Z208" s="2">
        <f>VLOOKUP(A208,ByDistrict!$A$3:$AA$180,20,FALSE)</f>
        <v>0</v>
      </c>
      <c r="AA208" s="2">
        <f>VLOOKUP($A$4,ByDistrict!$A$3:$AA$180,9,FALSE)</f>
        <v>0</v>
      </c>
      <c r="AB208" s="2">
        <f>VLOOKUP(A208,ByDistrict!$A$3:$AA$180,21,FALSE)</f>
        <v>0</v>
      </c>
      <c r="AC208" s="2">
        <f>VLOOKUP($A$4,ByDistrict!$A$3:$AA$180,9,FALSE)</f>
        <v>0</v>
      </c>
      <c r="AD208" s="2">
        <f>VLOOKUP(A208,ByDistrict!$A$3:$AA$180,22,FALSE)</f>
        <v>0</v>
      </c>
      <c r="AE208" s="2">
        <f>VLOOKUP($A$4,ByDistrict!$A$3:$AA$180,9,FALSE)</f>
        <v>0</v>
      </c>
      <c r="AF208" s="2">
        <f>VLOOKUP(A208,ByDistrict!$A$3:$AA$180,23,FALSE)</f>
        <v>31.156999999999996</v>
      </c>
      <c r="AG208" s="17"/>
      <c r="AH208" s="17">
        <f>+AF208-R208-V208</f>
        <v>14.244999999999997</v>
      </c>
      <c r="AI208" s="10">
        <f>+AH208/AF208</f>
        <v>0.45720062907211861</v>
      </c>
      <c r="AK208" s="17">
        <f>+N208+P208+R208</f>
        <v>0</v>
      </c>
    </row>
    <row r="209" spans="1:37" x14ac:dyDescent="0.35">
      <c r="B209" s="14"/>
      <c r="C209" s="11"/>
      <c r="D209" s="15"/>
      <c r="E209" s="15"/>
      <c r="F209" s="19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</row>
    <row r="210" spans="1:37" x14ac:dyDescent="0.35">
      <c r="A210" s="8" t="s">
        <v>427</v>
      </c>
      <c r="B210" s="14" t="s">
        <v>73</v>
      </c>
      <c r="C210" s="9" t="s">
        <v>428</v>
      </c>
      <c r="D210" s="15">
        <f>SUMIFS('Valuations ByCounty'!$E$2:$E$260,'Valuations ByCounty'!$A$2:$A$260,A210,'Valuations ByCounty'!$B2:$B260,B210)</f>
        <v>1085393160</v>
      </c>
      <c r="E210" s="15">
        <f>SUMIFS('Valuations ByCounty'!$F$2:$F$260,'Valuations ByCounty'!$A$2:$A$260,A210,'Valuations ByCounty'!$B2:$B260,B210)</f>
        <v>0</v>
      </c>
      <c r="F210" s="15">
        <f>D210-E210</f>
        <v>1085393160</v>
      </c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</row>
    <row r="211" spans="1:37" x14ac:dyDescent="0.35">
      <c r="A211" s="8" t="s">
        <v>427</v>
      </c>
      <c r="C211" s="11" t="s">
        <v>429</v>
      </c>
      <c r="D211" s="16">
        <f>SUM(D210)</f>
        <v>1085393160</v>
      </c>
      <c r="E211" s="16">
        <f>SUM(E210)</f>
        <v>0</v>
      </c>
      <c r="F211" s="16">
        <f>SUM(F210)</f>
        <v>1085393160</v>
      </c>
      <c r="G211" s="2">
        <f>VLOOKUP(A211,ByDistrict!$A$3:$AA$180,8,FALSE)</f>
        <v>27</v>
      </c>
      <c r="H211" s="2">
        <f>VLOOKUP(A211,ByDistrict!$A$3:$AA$180,9,FALSE)</f>
        <v>0</v>
      </c>
      <c r="I211" s="2">
        <f>VLOOKUP(A211,ByDistrict!$A$3:$AA$180,10,FALSE)</f>
        <v>27</v>
      </c>
      <c r="J211" s="2">
        <f>VLOOKUP($A$4,ByDistrict!$A$3:$AA$180,9,FALSE)</f>
        <v>0</v>
      </c>
      <c r="K211" s="2">
        <f>VLOOKUP(A211,ByDistrict!$A$3:$AA$180,11,FALSE)</f>
        <v>0</v>
      </c>
      <c r="L211" s="2">
        <f>VLOOKUP($A$4,ByDistrict!$A$3:$AA$180,9,FALSE)</f>
        <v>0</v>
      </c>
      <c r="M211" s="2">
        <f>VLOOKUP(A211,ByDistrict!$A$3:$AA$180,12,FALSE)</f>
        <v>0</v>
      </c>
      <c r="N211" s="2">
        <f>VLOOKUP(A211,ByDistrict!$A$3:$AA$180,13,FALSE)</f>
        <v>0</v>
      </c>
      <c r="O211" s="2">
        <f>VLOOKUP($A$4,ByDistrict!$A$3:$AA$180,9,FALSE)</f>
        <v>0</v>
      </c>
      <c r="P211" s="2">
        <f>VLOOKUP(A211,ByDistrict!$A$3:$AA$180,14,FALSE)</f>
        <v>0</v>
      </c>
      <c r="Q211" s="2">
        <f>VLOOKUP($A$4,ByDistrict!$A$3:$AA$180,9,FALSE)</f>
        <v>0</v>
      </c>
      <c r="R211" s="2">
        <f>VLOOKUP(A211,ByDistrict!$A$3:$AA$180,15,FALSE)</f>
        <v>3.6850000000000001</v>
      </c>
      <c r="S211" s="2">
        <f>VLOOKUP($A$4,ByDistrict!$A$3:$AA$180,9,FALSE)</f>
        <v>0</v>
      </c>
      <c r="T211" s="2">
        <f>VLOOKUP(A211,ByDistrict!$A$3:$AA$180,16,FALSE)</f>
        <v>4.2000000000000003E-2</v>
      </c>
      <c r="U211" s="2">
        <f>VLOOKUP($A$4,ByDistrict!$A$3:$AA$180,9,FALSE)</f>
        <v>0</v>
      </c>
      <c r="V211" s="2">
        <f>VLOOKUP(A211,ByDistrict!$A$3:$AA$180,18,FALSE)</f>
        <v>5.2729999999999997</v>
      </c>
      <c r="W211" s="2">
        <f>VLOOKUP($A$4,ByDistrict!$A$3:$AA$180,9,FALSE)</f>
        <v>0</v>
      </c>
      <c r="X211" s="2">
        <f>VLOOKUP(A211,ByDistrict!$A$3:$AA$180,19,FALSE)</f>
        <v>0</v>
      </c>
      <c r="Y211" s="2">
        <f>VLOOKUP($A$4,ByDistrict!$A$3:$AA$180,9,FALSE)</f>
        <v>0</v>
      </c>
      <c r="Z211" s="2">
        <f>VLOOKUP(A211,ByDistrict!$A$3:$AA$180,20,FALSE)</f>
        <v>0</v>
      </c>
      <c r="AA211" s="2">
        <f>VLOOKUP($A$4,ByDistrict!$A$3:$AA$180,9,FALSE)</f>
        <v>0</v>
      </c>
      <c r="AB211" s="2">
        <f>VLOOKUP(A211,ByDistrict!$A$3:$AA$180,21,FALSE)</f>
        <v>0</v>
      </c>
      <c r="AC211" s="2">
        <f>VLOOKUP($A$4,ByDistrict!$A$3:$AA$180,9,FALSE)</f>
        <v>0</v>
      </c>
      <c r="AD211" s="2">
        <f>VLOOKUP(A211,ByDistrict!$A$3:$AA$180,22,FALSE)</f>
        <v>0</v>
      </c>
      <c r="AE211" s="2">
        <f>VLOOKUP($A$4,ByDistrict!$A$3:$AA$180,9,FALSE)</f>
        <v>0</v>
      </c>
      <c r="AF211" s="2">
        <f>VLOOKUP(A211,ByDistrict!$A$3:$AA$180,23,FALSE)</f>
        <v>36</v>
      </c>
      <c r="AG211" s="17"/>
      <c r="AH211" s="17">
        <f>+AF211-R211-V211</f>
        <v>27.041999999999998</v>
      </c>
      <c r="AI211" s="10">
        <f>+AH211/AF211</f>
        <v>0.75116666666666665</v>
      </c>
      <c r="AK211" s="17">
        <f>+N211+P211+R211</f>
        <v>3.6850000000000001</v>
      </c>
    </row>
    <row r="212" spans="1:37" x14ac:dyDescent="0.35">
      <c r="C212" s="11"/>
      <c r="D212" s="15"/>
      <c r="E212" s="15"/>
      <c r="F212" s="19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1:37" x14ac:dyDescent="0.35">
      <c r="A213" s="8" t="s">
        <v>430</v>
      </c>
      <c r="B213" s="14" t="s">
        <v>73</v>
      </c>
      <c r="C213" s="9" t="s">
        <v>431</v>
      </c>
      <c r="D213" s="15">
        <f>SUMIFS('Valuations ByCounty'!$E$2:$E$260,'Valuations ByCounty'!$A$2:$A$260,A213,'Valuations ByCounty'!$B2:$B260,B213)</f>
        <v>1974990890</v>
      </c>
      <c r="E213" s="15">
        <f>SUMIFS('Valuations ByCounty'!$F$2:$F$260,'Valuations ByCounty'!$A$2:$A$260,A213,'Valuations ByCounty'!$B2:$B260,B213)</f>
        <v>0</v>
      </c>
      <c r="F213" s="15">
        <f>D213-E213</f>
        <v>1974990890</v>
      </c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1:37" x14ac:dyDescent="0.35">
      <c r="A214" s="8" t="s">
        <v>430</v>
      </c>
      <c r="B214" s="14"/>
      <c r="C214" s="11" t="s">
        <v>432</v>
      </c>
      <c r="D214" s="16">
        <f>SUM(D213)</f>
        <v>1974990890</v>
      </c>
      <c r="E214" s="16">
        <f>SUM(E213)</f>
        <v>0</v>
      </c>
      <c r="F214" s="16">
        <f>SUM(F213)</f>
        <v>1974990890</v>
      </c>
      <c r="G214" s="2">
        <f>VLOOKUP(A214,ByDistrict!$A$3:$AA$180,8,FALSE)</f>
        <v>27</v>
      </c>
      <c r="H214" s="2">
        <f>VLOOKUP(A214,ByDistrict!$A$3:$AA$180,9,FALSE)</f>
        <v>0</v>
      </c>
      <c r="I214" s="2">
        <f>VLOOKUP(A214,ByDistrict!$A$3:$AA$180,10,FALSE)</f>
        <v>27</v>
      </c>
      <c r="J214" s="2">
        <f>VLOOKUP($A$4,ByDistrict!$A$3:$AA$180,9,FALSE)</f>
        <v>0</v>
      </c>
      <c r="K214" s="2">
        <f>VLOOKUP(A214,ByDistrict!$A$3:$AA$180,11,FALSE)</f>
        <v>0</v>
      </c>
      <c r="L214" s="2">
        <f>VLOOKUP($A$4,ByDistrict!$A$3:$AA$180,9,FALSE)</f>
        <v>0</v>
      </c>
      <c r="M214" s="2">
        <f>VLOOKUP(A214,ByDistrict!$A$3:$AA$180,12,FALSE)</f>
        <v>0</v>
      </c>
      <c r="N214" s="2">
        <f>VLOOKUP(A214,ByDistrict!$A$3:$AA$180,13,FALSE)</f>
        <v>0</v>
      </c>
      <c r="O214" s="2">
        <f>VLOOKUP($A$4,ByDistrict!$A$3:$AA$180,9,FALSE)</f>
        <v>0</v>
      </c>
      <c r="P214" s="2">
        <f>VLOOKUP(A214,ByDistrict!$A$3:$AA$180,14,FALSE)</f>
        <v>0</v>
      </c>
      <c r="Q214" s="2">
        <f>VLOOKUP($A$4,ByDistrict!$A$3:$AA$180,9,FALSE)</f>
        <v>0</v>
      </c>
      <c r="R214" s="2">
        <f>VLOOKUP(A214,ByDistrict!$A$3:$AA$180,15,FALSE)</f>
        <v>18.5</v>
      </c>
      <c r="S214" s="2">
        <f>VLOOKUP($A$4,ByDistrict!$A$3:$AA$180,9,FALSE)</f>
        <v>0</v>
      </c>
      <c r="T214" s="2">
        <f>VLOOKUP(A214,ByDistrict!$A$3:$AA$180,16,FALSE)</f>
        <v>0.14899999999999999</v>
      </c>
      <c r="U214" s="2">
        <f>VLOOKUP($A$4,ByDistrict!$A$3:$AA$180,9,FALSE)</f>
        <v>0</v>
      </c>
      <c r="V214" s="2">
        <f>VLOOKUP(A214,ByDistrict!$A$3:$AA$180,18,FALSE)</f>
        <v>0</v>
      </c>
      <c r="W214" s="2">
        <f>VLOOKUP($A$4,ByDistrict!$A$3:$AA$180,9,FALSE)</f>
        <v>0</v>
      </c>
      <c r="X214" s="2">
        <f>VLOOKUP(A214,ByDistrict!$A$3:$AA$180,19,FALSE)</f>
        <v>0</v>
      </c>
      <c r="Y214" s="2">
        <f>VLOOKUP($A$4,ByDistrict!$A$3:$AA$180,9,FALSE)</f>
        <v>0</v>
      </c>
      <c r="Z214" s="2">
        <f>VLOOKUP(A214,ByDistrict!$A$3:$AA$180,20,FALSE)</f>
        <v>0</v>
      </c>
      <c r="AA214" s="2">
        <f>VLOOKUP($A$4,ByDistrict!$A$3:$AA$180,9,FALSE)</f>
        <v>0</v>
      </c>
      <c r="AB214" s="2">
        <f>VLOOKUP(A214,ByDistrict!$A$3:$AA$180,21,FALSE)</f>
        <v>0</v>
      </c>
      <c r="AC214" s="2">
        <f>VLOOKUP($A$4,ByDistrict!$A$3:$AA$180,9,FALSE)</f>
        <v>0</v>
      </c>
      <c r="AD214" s="2">
        <f>VLOOKUP(A214,ByDistrict!$A$3:$AA$180,22,FALSE)</f>
        <v>0</v>
      </c>
      <c r="AE214" s="2">
        <f>VLOOKUP($A$4,ByDistrict!$A$3:$AA$180,9,FALSE)</f>
        <v>0</v>
      </c>
      <c r="AF214" s="2">
        <f>VLOOKUP(A214,ByDistrict!$A$3:$AA$180,23,FALSE)</f>
        <v>45.649000000000001</v>
      </c>
      <c r="AG214" s="17"/>
      <c r="AH214" s="17">
        <f>+AF214-R214-V214</f>
        <v>27.149000000000001</v>
      </c>
      <c r="AI214" s="10">
        <f>+AH214/AF214</f>
        <v>0.59473372910688083</v>
      </c>
      <c r="AK214" s="17">
        <f>+N214+P214+R214</f>
        <v>18.5</v>
      </c>
    </row>
    <row r="215" spans="1:37" x14ac:dyDescent="0.35">
      <c r="B215" s="14"/>
      <c r="C215" s="11"/>
      <c r="D215" s="15"/>
      <c r="E215" s="15"/>
      <c r="F215" s="1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1:37" x14ac:dyDescent="0.35">
      <c r="A216" s="24" t="s">
        <v>433</v>
      </c>
      <c r="B216" s="25" t="s">
        <v>73</v>
      </c>
      <c r="C216" s="25" t="s">
        <v>434</v>
      </c>
      <c r="D216" s="15">
        <f>SUMIFS('Valuations ByCounty'!$E$2:$E$260,'Valuations ByCounty'!$A$2:$A$260,A216,'Valuations ByCounty'!$B2:$B260,B216)</f>
        <v>4592610</v>
      </c>
      <c r="E216" s="15">
        <f>SUMIFS('Valuations ByCounty'!$F$2:$F$260,'Valuations ByCounty'!$A$2:$A$260,A216,'Valuations ByCounty'!$B2:$B260,B216)</f>
        <v>0</v>
      </c>
      <c r="F216" s="15">
        <f>D216-E216</f>
        <v>4592610</v>
      </c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1:37" x14ac:dyDescent="0.35">
      <c r="A217" s="24" t="s">
        <v>433</v>
      </c>
      <c r="B217" s="14" t="s">
        <v>191</v>
      </c>
      <c r="C217" s="25" t="s">
        <v>434</v>
      </c>
      <c r="D217" s="15">
        <f>SUMIFS('Valuations ByCounty'!$E$2:$E$260,'Valuations ByCounty'!$A$2:$A$260,A217,'Valuations ByCounty'!$B2:$B260,B217)</f>
        <v>376170</v>
      </c>
      <c r="E217" s="15">
        <f>SUMIFS('Valuations ByCounty'!$F$2:$F$260,'Valuations ByCounty'!$A$2:$A$260,A217,'Valuations ByCounty'!$B2:$B260,B217)</f>
        <v>0</v>
      </c>
      <c r="F217" s="15">
        <f>D217-E217</f>
        <v>376170</v>
      </c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1:37" x14ac:dyDescent="0.35">
      <c r="A218" s="24" t="s">
        <v>433</v>
      </c>
      <c r="B218" s="14" t="s">
        <v>139</v>
      </c>
      <c r="C218" s="25" t="s">
        <v>434</v>
      </c>
      <c r="D218" s="15">
        <f>SUMIFS('Valuations ByCounty'!$E$2:$E$260,'Valuations ByCounty'!$A$2:$A$260,A218,'Valuations ByCounty'!$B2:$B260,B218)</f>
        <v>4893696</v>
      </c>
      <c r="E218" s="15">
        <f>SUMIFS('Valuations ByCounty'!$F$2:$F$260,'Valuations ByCounty'!$A$2:$A$260,A218,'Valuations ByCounty'!$B2:$B260,B218)</f>
        <v>0</v>
      </c>
      <c r="F218" s="15">
        <f>D218-E218</f>
        <v>4893696</v>
      </c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1:37" x14ac:dyDescent="0.35">
      <c r="A219" s="24" t="s">
        <v>433</v>
      </c>
      <c r="C219" s="11" t="s">
        <v>435</v>
      </c>
      <c r="D219" s="16">
        <f>SUM(D216:D218)</f>
        <v>9862476</v>
      </c>
      <c r="E219" s="16">
        <f>SUM(E216:E218)</f>
        <v>0</v>
      </c>
      <c r="F219" s="16">
        <f>SUM(F216:F218)</f>
        <v>9862476</v>
      </c>
      <c r="G219" s="2">
        <f>VLOOKUP(A219,ByDistrict!$A$3:$AA$180,8,FALSE)</f>
        <v>27</v>
      </c>
      <c r="H219" s="2">
        <f>VLOOKUP(A219,ByDistrict!$A$3:$AA$180,9,FALSE)</f>
        <v>0</v>
      </c>
      <c r="I219" s="2">
        <f>VLOOKUP(A219,ByDistrict!$A$3:$AA$180,10,FALSE)</f>
        <v>27</v>
      </c>
      <c r="J219" s="2">
        <f>VLOOKUP($A$4,ByDistrict!$A$3:$AA$180,9,FALSE)</f>
        <v>0</v>
      </c>
      <c r="K219" s="2">
        <f>VLOOKUP(A219,ByDistrict!$A$3:$AA$180,11,FALSE)</f>
        <v>0</v>
      </c>
      <c r="L219" s="2">
        <f>VLOOKUP($A$4,ByDistrict!$A$3:$AA$180,9,FALSE)</f>
        <v>0</v>
      </c>
      <c r="M219" s="2">
        <f>VLOOKUP(A219,ByDistrict!$A$3:$AA$180,12,FALSE)</f>
        <v>0</v>
      </c>
      <c r="N219" s="2">
        <f>VLOOKUP(A219,ByDistrict!$A$3:$AA$180,13,FALSE)</f>
        <v>0</v>
      </c>
      <c r="O219" s="2">
        <f>VLOOKUP($A$4,ByDistrict!$A$3:$AA$180,9,FALSE)</f>
        <v>0</v>
      </c>
      <c r="P219" s="2">
        <f>VLOOKUP(A219,ByDistrict!$A$3:$AA$180,14,FALSE)</f>
        <v>0</v>
      </c>
      <c r="Q219" s="2">
        <f>VLOOKUP($A$4,ByDistrict!$A$3:$AA$180,9,FALSE)</f>
        <v>0</v>
      </c>
      <c r="R219" s="2">
        <f>VLOOKUP(A219,ByDistrict!$A$3:$AA$180,15,FALSE)</f>
        <v>0</v>
      </c>
      <c r="S219" s="2">
        <f>VLOOKUP($A$4,ByDistrict!$A$3:$AA$180,9,FALSE)</f>
        <v>0</v>
      </c>
      <c r="T219" s="2">
        <f>VLOOKUP(A219,ByDistrict!$A$3:$AA$180,16,FALSE)</f>
        <v>0.26900000000000002</v>
      </c>
      <c r="U219" s="2">
        <f>VLOOKUP($A$4,ByDistrict!$A$3:$AA$180,9,FALSE)</f>
        <v>0</v>
      </c>
      <c r="V219" s="2">
        <f>VLOOKUP(A219,ByDistrict!$A$3:$AA$180,18,FALSE)</f>
        <v>0</v>
      </c>
      <c r="W219" s="2">
        <f>VLOOKUP($A$4,ByDistrict!$A$3:$AA$180,9,FALSE)</f>
        <v>0</v>
      </c>
      <c r="X219" s="2">
        <f>VLOOKUP(A219,ByDistrict!$A$3:$AA$180,19,FALSE)</f>
        <v>0</v>
      </c>
      <c r="Y219" s="2">
        <f>VLOOKUP($A$4,ByDistrict!$A$3:$AA$180,9,FALSE)</f>
        <v>0</v>
      </c>
      <c r="Z219" s="2">
        <f>VLOOKUP(A219,ByDistrict!$A$3:$AA$180,20,FALSE)</f>
        <v>0</v>
      </c>
      <c r="AA219" s="2">
        <f>VLOOKUP($A$4,ByDistrict!$A$3:$AA$180,9,FALSE)</f>
        <v>0</v>
      </c>
      <c r="AB219" s="2">
        <f>VLOOKUP(A219,ByDistrict!$A$3:$AA$180,21,FALSE)</f>
        <v>0</v>
      </c>
      <c r="AC219" s="2">
        <f>VLOOKUP($A$4,ByDistrict!$A$3:$AA$180,9,FALSE)</f>
        <v>0</v>
      </c>
      <c r="AD219" s="2">
        <f>VLOOKUP(A219,ByDistrict!$A$3:$AA$180,22,FALSE)</f>
        <v>0</v>
      </c>
      <c r="AE219" s="2">
        <f>VLOOKUP($A$4,ByDistrict!$A$3:$AA$180,9,FALSE)</f>
        <v>0</v>
      </c>
      <c r="AF219" s="2">
        <f>VLOOKUP(A219,ByDistrict!$A$3:$AA$180,23,FALSE)</f>
        <v>27.268999999999998</v>
      </c>
      <c r="AG219" s="17"/>
      <c r="AH219" s="17">
        <f>+AF219-R219-V219</f>
        <v>27.268999999999998</v>
      </c>
      <c r="AI219" s="10">
        <f>+AH219/AF219</f>
        <v>1</v>
      </c>
      <c r="AK219" s="17">
        <f>+N219+P219+R219</f>
        <v>0</v>
      </c>
    </row>
    <row r="220" spans="1:37" x14ac:dyDescent="0.35">
      <c r="C220" s="11"/>
      <c r="D220" s="15"/>
      <c r="E220" s="15"/>
      <c r="F220" s="19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:37" x14ac:dyDescent="0.35">
      <c r="A221" s="20" t="s">
        <v>436</v>
      </c>
      <c r="B221" s="14" t="s">
        <v>73</v>
      </c>
      <c r="C221" s="25" t="s">
        <v>437</v>
      </c>
      <c r="D221" s="15">
        <f>SUMIFS('Valuations ByCounty'!$E$2:$E$260,'Valuations ByCounty'!$A$2:$A$260,A221,'Valuations ByCounty'!$B2:$B260,B221)</f>
        <v>37653630</v>
      </c>
      <c r="E221" s="15">
        <f>SUMIFS('Valuations ByCounty'!$F$2:$F$260,'Valuations ByCounty'!$A$2:$A$260,A221,'Valuations ByCounty'!$B2:$B260,B221)</f>
        <v>0</v>
      </c>
      <c r="F221" s="15">
        <f>D221-E221</f>
        <v>37653630</v>
      </c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:37" x14ac:dyDescent="0.35">
      <c r="A222" s="20" t="s">
        <v>436</v>
      </c>
      <c r="B222" s="14" t="s">
        <v>139</v>
      </c>
      <c r="C222" s="25" t="s">
        <v>437</v>
      </c>
      <c r="D222" s="15">
        <f>SUMIFS('Valuations ByCounty'!$E$2:$E$260,'Valuations ByCounty'!$A$2:$A$260,A222,'Valuations ByCounty'!$B2:$B260,B222)</f>
        <v>14767375</v>
      </c>
      <c r="E222" s="15">
        <f>SUMIFS('Valuations ByCounty'!$F$2:$F$260,'Valuations ByCounty'!$A$2:$A$260,A222,'Valuations ByCounty'!$B2:$B260,B222)</f>
        <v>0</v>
      </c>
      <c r="F222" s="15">
        <f>D222-E222</f>
        <v>14767375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:37" x14ac:dyDescent="0.35">
      <c r="A223" s="20" t="s">
        <v>436</v>
      </c>
      <c r="B223" s="14" t="s">
        <v>67</v>
      </c>
      <c r="C223" s="25" t="s">
        <v>437</v>
      </c>
      <c r="D223" s="15">
        <f>SUMIFS('Valuations ByCounty'!$E$2:$E$260,'Valuations ByCounty'!$A$2:$A$260,A223,'Valuations ByCounty'!$B2:$B260,B223)</f>
        <v>1177820</v>
      </c>
      <c r="E223" s="15">
        <f>SUMIFS('Valuations ByCounty'!$F$2:$F$260,'Valuations ByCounty'!$A$2:$A$260,A223,'Valuations ByCounty'!$B2:$B260,B223)</f>
        <v>0</v>
      </c>
      <c r="F223" s="15">
        <f>D223-E223</f>
        <v>1177820</v>
      </c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:37" x14ac:dyDescent="0.35">
      <c r="A224" s="20" t="s">
        <v>436</v>
      </c>
      <c r="B224" s="14"/>
      <c r="C224" s="11" t="s">
        <v>438</v>
      </c>
      <c r="D224" s="16">
        <f>SUM(D221:D223)</f>
        <v>53598825</v>
      </c>
      <c r="E224" s="16">
        <f>SUM(E221:E223)</f>
        <v>0</v>
      </c>
      <c r="F224" s="16">
        <f>D224-E224</f>
        <v>53598825</v>
      </c>
      <c r="G224" s="2">
        <f>VLOOKUP(A224,ByDistrict!$A$3:$AA$180,8,FALSE)</f>
        <v>27</v>
      </c>
      <c r="H224" s="2">
        <f>VLOOKUP(A224,ByDistrict!$A$3:$AA$180,9,FALSE)</f>
        <v>1.1659999999999999</v>
      </c>
      <c r="I224" s="2">
        <f>VLOOKUP(A224,ByDistrict!$A$3:$AA$180,10,FALSE)</f>
        <v>25.834</v>
      </c>
      <c r="J224" s="2">
        <f>VLOOKUP($A$4,ByDistrict!$A$3:$AA$180,9,FALSE)</f>
        <v>0</v>
      </c>
      <c r="K224" s="2">
        <f>VLOOKUP(A224,ByDistrict!$A$3:$AA$180,11,FALSE)</f>
        <v>0</v>
      </c>
      <c r="L224" s="2">
        <f>VLOOKUP($A$4,ByDistrict!$A$3:$AA$180,9,FALSE)</f>
        <v>0</v>
      </c>
      <c r="M224" s="2">
        <f>VLOOKUP(A224,ByDistrict!$A$3:$AA$180,12,FALSE)</f>
        <v>0</v>
      </c>
      <c r="N224" s="2">
        <f>VLOOKUP(A224,ByDistrict!$A$3:$AA$180,13,FALSE)</f>
        <v>0.75700000000000001</v>
      </c>
      <c r="O224" s="2">
        <f>VLOOKUP($A$4,ByDistrict!$A$3:$AA$180,9,FALSE)</f>
        <v>0</v>
      </c>
      <c r="P224" s="2">
        <f>VLOOKUP(A224,ByDistrict!$A$3:$AA$180,14,FALSE)</f>
        <v>0</v>
      </c>
      <c r="Q224" s="2">
        <f>VLOOKUP($A$4,ByDistrict!$A$3:$AA$180,9,FALSE)</f>
        <v>0</v>
      </c>
      <c r="R224" s="2">
        <f>VLOOKUP(A224,ByDistrict!$A$3:$AA$180,15,FALSE)</f>
        <v>0</v>
      </c>
      <c r="S224" s="2">
        <f>VLOOKUP($A$4,ByDistrict!$A$3:$AA$180,9,FALSE)</f>
        <v>0</v>
      </c>
      <c r="T224" s="2">
        <f>VLOOKUP(A224,ByDistrict!$A$3:$AA$180,16,FALSE)</f>
        <v>0.127</v>
      </c>
      <c r="U224" s="2">
        <f>VLOOKUP($A$4,ByDistrict!$A$3:$AA$180,9,FALSE)</f>
        <v>0</v>
      </c>
      <c r="V224" s="2">
        <f>VLOOKUP(A224,ByDistrict!$A$3:$AA$180,18,FALSE)</f>
        <v>3.06</v>
      </c>
      <c r="W224" s="2">
        <f>VLOOKUP($A$4,ByDistrict!$A$3:$AA$180,9,FALSE)</f>
        <v>0</v>
      </c>
      <c r="X224" s="2">
        <f>VLOOKUP(A224,ByDistrict!$A$3:$AA$180,19,FALSE)</f>
        <v>0</v>
      </c>
      <c r="Y224" s="2">
        <f>VLOOKUP($A$4,ByDistrict!$A$3:$AA$180,9,FALSE)</f>
        <v>0</v>
      </c>
      <c r="Z224" s="2">
        <f>VLOOKUP(A224,ByDistrict!$A$3:$AA$180,20,FALSE)</f>
        <v>0</v>
      </c>
      <c r="AA224" s="2">
        <f>VLOOKUP($A$4,ByDistrict!$A$3:$AA$180,9,FALSE)</f>
        <v>0</v>
      </c>
      <c r="AB224" s="2">
        <f>VLOOKUP(A224,ByDistrict!$A$3:$AA$180,21,FALSE)</f>
        <v>0</v>
      </c>
      <c r="AC224" s="2">
        <f>VLOOKUP($A$4,ByDistrict!$A$3:$AA$180,9,FALSE)</f>
        <v>0</v>
      </c>
      <c r="AD224" s="2">
        <f>VLOOKUP(A224,ByDistrict!$A$3:$AA$180,22,FALSE)</f>
        <v>0</v>
      </c>
      <c r="AE224" s="2">
        <f>VLOOKUP($A$4,ByDistrict!$A$3:$AA$180,9,FALSE)</f>
        <v>0</v>
      </c>
      <c r="AF224" s="2">
        <f>VLOOKUP(A224,ByDistrict!$A$3:$AA$180,23,FALSE)</f>
        <v>29.777999999999999</v>
      </c>
      <c r="AG224" s="17"/>
      <c r="AH224" s="17">
        <f>+AF224-R224-V224</f>
        <v>26.718</v>
      </c>
      <c r="AI224" s="10">
        <f>+AH224/AF224</f>
        <v>0.89723957283900868</v>
      </c>
      <c r="AK224" s="17">
        <f>+N224+P224+R224</f>
        <v>0.75700000000000001</v>
      </c>
    </row>
    <row r="225" spans="1:37" x14ac:dyDescent="0.35">
      <c r="B225" s="14"/>
      <c r="C225" s="11"/>
      <c r="D225" s="15"/>
      <c r="E225" s="15"/>
      <c r="F225" s="19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1:37" x14ac:dyDescent="0.35">
      <c r="A226" s="8" t="s">
        <v>439</v>
      </c>
      <c r="B226" s="14" t="s">
        <v>89</v>
      </c>
      <c r="C226" s="9" t="s">
        <v>440</v>
      </c>
      <c r="D226" s="15">
        <f>SUMIFS('Valuations ByCounty'!$E$2:$E$260,'Valuations ByCounty'!$A$2:$A$260,A226,'Valuations ByCounty'!$B2:$B260,B226)</f>
        <v>430435423</v>
      </c>
      <c r="E226" s="15">
        <f>SUMIFS('Valuations ByCounty'!$F$2:$F$260,'Valuations ByCounty'!$A$2:$A$260,A226,'Valuations ByCounty'!$B2:$B260,B226)</f>
        <v>6666513</v>
      </c>
      <c r="F226" s="15">
        <f>D226-E226</f>
        <v>423768910</v>
      </c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  <row r="227" spans="1:37" x14ac:dyDescent="0.35">
      <c r="A227" s="8" t="s">
        <v>439</v>
      </c>
      <c r="C227" s="11" t="s">
        <v>441</v>
      </c>
      <c r="D227" s="16">
        <f>SUM(D226)</f>
        <v>430435423</v>
      </c>
      <c r="E227" s="16">
        <f>SUM(E226)</f>
        <v>6666513</v>
      </c>
      <c r="F227" s="16">
        <f>SUM(F226)</f>
        <v>423768910</v>
      </c>
      <c r="G227" s="2">
        <f>VLOOKUP(A227,ByDistrict!$A$3:$AA$180,8,FALSE)</f>
        <v>27</v>
      </c>
      <c r="H227" s="2">
        <f>VLOOKUP(A227,ByDistrict!$A$3:$AA$180,9,FALSE)</f>
        <v>0</v>
      </c>
      <c r="I227" s="2">
        <f>VLOOKUP(A227,ByDistrict!$A$3:$AA$180,10,FALSE)</f>
        <v>27</v>
      </c>
      <c r="J227" s="2">
        <f>VLOOKUP($A$4,ByDistrict!$A$3:$AA$180,9,FALSE)</f>
        <v>0</v>
      </c>
      <c r="K227" s="2">
        <f>VLOOKUP(A227,ByDistrict!$A$3:$AA$180,11,FALSE)</f>
        <v>0</v>
      </c>
      <c r="L227" s="2">
        <f>VLOOKUP($A$4,ByDistrict!$A$3:$AA$180,9,FALSE)</f>
        <v>0</v>
      </c>
      <c r="M227" s="2">
        <f>VLOOKUP(A227,ByDistrict!$A$3:$AA$180,12,FALSE)</f>
        <v>0</v>
      </c>
      <c r="N227" s="2">
        <f>VLOOKUP(A227,ByDistrict!$A$3:$AA$180,13,FALSE)</f>
        <v>0</v>
      </c>
      <c r="O227" s="2">
        <f>VLOOKUP($A$4,ByDistrict!$A$3:$AA$180,9,FALSE)</f>
        <v>0</v>
      </c>
      <c r="P227" s="2">
        <f>VLOOKUP(A227,ByDistrict!$A$3:$AA$180,14,FALSE)</f>
        <v>0</v>
      </c>
      <c r="Q227" s="2">
        <f>VLOOKUP($A$4,ByDistrict!$A$3:$AA$180,9,FALSE)</f>
        <v>0</v>
      </c>
      <c r="R227" s="2">
        <f>VLOOKUP(A227,ByDistrict!$A$3:$AA$180,15,FALSE)</f>
        <v>3.2679999999999998</v>
      </c>
      <c r="S227" s="2">
        <f>VLOOKUP($A$4,ByDistrict!$A$3:$AA$180,9,FALSE)</f>
        <v>0</v>
      </c>
      <c r="T227" s="2">
        <f>VLOOKUP(A227,ByDistrict!$A$3:$AA$180,16,FALSE)</f>
        <v>8.5000000000000006E-2</v>
      </c>
      <c r="U227" s="2">
        <f>VLOOKUP($A$4,ByDistrict!$A$3:$AA$180,9,FALSE)</f>
        <v>0</v>
      </c>
      <c r="V227" s="2">
        <f>VLOOKUP(A227,ByDistrict!$A$3:$AA$180,18,FALSE)</f>
        <v>8.2590000000000003</v>
      </c>
      <c r="W227" s="2">
        <f>VLOOKUP($A$4,ByDistrict!$A$3:$AA$180,9,FALSE)</f>
        <v>0</v>
      </c>
      <c r="X227" s="2">
        <f>VLOOKUP(A227,ByDistrict!$A$3:$AA$180,19,FALSE)</f>
        <v>0</v>
      </c>
      <c r="Y227" s="2">
        <f>VLOOKUP($A$4,ByDistrict!$A$3:$AA$180,9,FALSE)</f>
        <v>0</v>
      </c>
      <c r="Z227" s="2">
        <f>VLOOKUP(A227,ByDistrict!$A$3:$AA$180,20,FALSE)</f>
        <v>0</v>
      </c>
      <c r="AA227" s="2">
        <f>VLOOKUP($A$4,ByDistrict!$A$3:$AA$180,9,FALSE)</f>
        <v>0</v>
      </c>
      <c r="AB227" s="2">
        <f>VLOOKUP(A227,ByDistrict!$A$3:$AA$180,21,FALSE)</f>
        <v>0</v>
      </c>
      <c r="AC227" s="2">
        <f>VLOOKUP($A$4,ByDistrict!$A$3:$AA$180,9,FALSE)</f>
        <v>0</v>
      </c>
      <c r="AD227" s="2">
        <f>VLOOKUP(A227,ByDistrict!$A$3:$AA$180,22,FALSE)</f>
        <v>0</v>
      </c>
      <c r="AE227" s="2">
        <f>VLOOKUP($A$4,ByDistrict!$A$3:$AA$180,9,FALSE)</f>
        <v>0</v>
      </c>
      <c r="AF227" s="2">
        <f>VLOOKUP(A227,ByDistrict!$A$3:$AA$180,23,FALSE)</f>
        <v>38.612000000000002</v>
      </c>
      <c r="AG227" s="17"/>
      <c r="AH227" s="17">
        <f>+AF227-R227-V227</f>
        <v>27.085000000000001</v>
      </c>
      <c r="AI227" s="10">
        <f>+AH227/AF227</f>
        <v>0.7014658655340309</v>
      </c>
      <c r="AK227" s="17">
        <f>+N227+P227+R227</f>
        <v>3.2679999999999998</v>
      </c>
    </row>
    <row r="228" spans="1:37" x14ac:dyDescent="0.35">
      <c r="C228" s="11"/>
      <c r="D228" s="15"/>
      <c r="E228" s="15"/>
      <c r="F228" s="19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</row>
    <row r="229" spans="1:37" x14ac:dyDescent="0.35">
      <c r="A229" s="24" t="s">
        <v>442</v>
      </c>
      <c r="B229" s="14" t="s">
        <v>89</v>
      </c>
      <c r="C229" s="9" t="s">
        <v>443</v>
      </c>
      <c r="D229" s="15">
        <f>SUMIFS('Valuations ByCounty'!$E$2:$E$260,'Valuations ByCounty'!$A$2:$A$260,A229,'Valuations ByCounty'!$B2:$B260,B229)</f>
        <v>211744341</v>
      </c>
      <c r="E229" s="15">
        <f>SUMIFS('Valuations ByCounty'!$F$2:$F$260,'Valuations ByCounty'!$A$2:$A$260,A229,'Valuations ByCounty'!$B2:$B260,B229)</f>
        <v>0</v>
      </c>
      <c r="F229" s="15">
        <f>D229-E229</f>
        <v>211744341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</row>
    <row r="230" spans="1:37" x14ac:dyDescent="0.35">
      <c r="A230" s="24" t="s">
        <v>442</v>
      </c>
      <c r="B230" s="14" t="s">
        <v>55</v>
      </c>
      <c r="C230" s="9" t="s">
        <v>443</v>
      </c>
      <c r="D230" s="15">
        <f>SUMIFS('Valuations ByCounty'!$E$2:$E$260,'Valuations ByCounty'!$A$2:$A$260,A230,'Valuations ByCounty'!$B2:$B260,B230)</f>
        <v>5561730</v>
      </c>
      <c r="E230" s="15">
        <f>SUMIFS('Valuations ByCounty'!$F$2:$F$260,'Valuations ByCounty'!$A$2:$A$260,A230,'Valuations ByCounty'!$B2:$B260,B230)</f>
        <v>0</v>
      </c>
      <c r="F230" s="15">
        <f>D230-E230</f>
        <v>5561730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1:37" x14ac:dyDescent="0.35">
      <c r="A231" s="24" t="s">
        <v>442</v>
      </c>
      <c r="B231" s="14" t="s">
        <v>73</v>
      </c>
      <c r="C231" s="9" t="s">
        <v>443</v>
      </c>
      <c r="D231" s="15">
        <f>SUMIFS('Valuations ByCounty'!$E$2:$E$260,'Valuations ByCounty'!$A$2:$A$260,A231,'Valuations ByCounty'!$B2:$B260,B231)</f>
        <v>11140080</v>
      </c>
      <c r="E231" s="15">
        <f>SUMIFS('Valuations ByCounty'!$F$2:$F$260,'Valuations ByCounty'!$A$2:$A$260,A231,'Valuations ByCounty'!$B2:$B260,B231)</f>
        <v>0</v>
      </c>
      <c r="F231" s="15">
        <f>D231-E231</f>
        <v>11140080</v>
      </c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</row>
    <row r="232" spans="1:37" x14ac:dyDescent="0.35">
      <c r="A232" s="24" t="s">
        <v>442</v>
      </c>
      <c r="C232" s="11" t="s">
        <v>444</v>
      </c>
      <c r="D232" s="16">
        <f>SUM(D229:D231)</f>
        <v>228446151</v>
      </c>
      <c r="E232" s="16">
        <f>SUM(E229:E231)</f>
        <v>0</v>
      </c>
      <c r="F232" s="16">
        <f>SUM(F229:F231)</f>
        <v>228446151</v>
      </c>
      <c r="G232" s="2">
        <f>VLOOKUP(A232,ByDistrict!$A$3:$AA$180,8,FALSE)</f>
        <v>27</v>
      </c>
      <c r="H232" s="2">
        <f>VLOOKUP(A232,ByDistrict!$A$3:$AA$180,9,FALSE)</f>
        <v>6.7969999999999997</v>
      </c>
      <c r="I232" s="2">
        <f>VLOOKUP(A232,ByDistrict!$A$3:$AA$180,10,FALSE)</f>
        <v>20.202999999999999</v>
      </c>
      <c r="J232" s="2">
        <f>VLOOKUP($A$4,ByDistrict!$A$3:$AA$180,9,FALSE)</f>
        <v>0</v>
      </c>
      <c r="K232" s="2">
        <f>VLOOKUP(A232,ByDistrict!$A$3:$AA$180,11,FALSE)</f>
        <v>0</v>
      </c>
      <c r="L232" s="2">
        <f>VLOOKUP($A$4,ByDistrict!$A$3:$AA$180,9,FALSE)</f>
        <v>0</v>
      </c>
      <c r="M232" s="2">
        <f>VLOOKUP(A232,ByDistrict!$A$3:$AA$180,12,FALSE)</f>
        <v>0</v>
      </c>
      <c r="N232" s="2">
        <f>VLOOKUP(A232,ByDistrict!$A$3:$AA$180,13,FALSE)</f>
        <v>0</v>
      </c>
      <c r="O232" s="2">
        <f>VLOOKUP($A$4,ByDistrict!$A$3:$AA$180,9,FALSE)</f>
        <v>0</v>
      </c>
      <c r="P232" s="2">
        <f>VLOOKUP(A232,ByDistrict!$A$3:$AA$180,14,FALSE)</f>
        <v>0</v>
      </c>
      <c r="Q232" s="2">
        <f>VLOOKUP($A$4,ByDistrict!$A$3:$AA$180,9,FALSE)</f>
        <v>0</v>
      </c>
      <c r="R232" s="2">
        <f>VLOOKUP(A232,ByDistrict!$A$3:$AA$180,15,FALSE)</f>
        <v>1.5322</v>
      </c>
      <c r="S232" s="2">
        <f>VLOOKUP($A$4,ByDistrict!$A$3:$AA$180,9,FALSE)</f>
        <v>0</v>
      </c>
      <c r="T232" s="2">
        <f>VLOOKUP(A232,ByDistrict!$A$3:$AA$180,16,FALSE)</f>
        <v>5.8999999999999997E-2</v>
      </c>
      <c r="U232" s="2">
        <f>VLOOKUP($A$4,ByDistrict!$A$3:$AA$180,9,FALSE)</f>
        <v>0</v>
      </c>
      <c r="V232" s="2">
        <f>VLOOKUP(A232,ByDistrict!$A$3:$AA$180,18,FALSE)</f>
        <v>8.4</v>
      </c>
      <c r="W232" s="2">
        <f>VLOOKUP($A$4,ByDistrict!$A$3:$AA$180,9,FALSE)</f>
        <v>0</v>
      </c>
      <c r="X232" s="2">
        <f>VLOOKUP(A232,ByDistrict!$A$3:$AA$180,19,FALSE)</f>
        <v>0</v>
      </c>
      <c r="Y232" s="2">
        <f>VLOOKUP($A$4,ByDistrict!$A$3:$AA$180,9,FALSE)</f>
        <v>0</v>
      </c>
      <c r="Z232" s="2">
        <f>VLOOKUP(A232,ByDistrict!$A$3:$AA$180,20,FALSE)</f>
        <v>0</v>
      </c>
      <c r="AA232" s="2">
        <f>VLOOKUP($A$4,ByDistrict!$A$3:$AA$180,9,FALSE)</f>
        <v>0</v>
      </c>
      <c r="AB232" s="2">
        <f>VLOOKUP(A232,ByDistrict!$A$3:$AA$180,21,FALSE)</f>
        <v>0</v>
      </c>
      <c r="AC232" s="2">
        <f>VLOOKUP($A$4,ByDistrict!$A$3:$AA$180,9,FALSE)</f>
        <v>0</v>
      </c>
      <c r="AD232" s="2">
        <f>VLOOKUP(A232,ByDistrict!$A$3:$AA$180,22,FALSE)</f>
        <v>0</v>
      </c>
      <c r="AE232" s="2">
        <f>VLOOKUP($A$4,ByDistrict!$A$3:$AA$180,9,FALSE)</f>
        <v>0</v>
      </c>
      <c r="AF232" s="2">
        <f>VLOOKUP(A232,ByDistrict!$A$3:$AA$180,23,FALSE)</f>
        <v>30.194200000000002</v>
      </c>
      <c r="AG232" s="17"/>
      <c r="AH232" s="17">
        <f>+AF232-R232-V232</f>
        <v>20.262</v>
      </c>
      <c r="AI232" s="10">
        <f>+AH232/AF232</f>
        <v>0.6710560306283988</v>
      </c>
      <c r="AK232" s="17">
        <f>+N232+P232+R232</f>
        <v>1.5322</v>
      </c>
    </row>
    <row r="233" spans="1:37" x14ac:dyDescent="0.35">
      <c r="C233" s="11"/>
      <c r="D233" s="15"/>
      <c r="E233" s="15"/>
      <c r="F233" s="19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1:37" x14ac:dyDescent="0.35">
      <c r="A234" s="8" t="s">
        <v>445</v>
      </c>
      <c r="B234" s="14" t="s">
        <v>89</v>
      </c>
      <c r="C234" s="9" t="s">
        <v>446</v>
      </c>
      <c r="D234" s="15">
        <f>SUMIFS('Valuations ByCounty'!$E$2:$E$260,'Valuations ByCounty'!$A$2:$A$260,A234,'Valuations ByCounty'!$B2:$B260,B234)</f>
        <v>122068857</v>
      </c>
      <c r="E234" s="15">
        <f>SUMIFS('Valuations ByCounty'!$F$2:$F$260,'Valuations ByCounty'!$A$2:$A$260,A234,'Valuations ByCounty'!$B2:$B260,B234)</f>
        <v>0</v>
      </c>
      <c r="F234" s="15">
        <f>D234-E234</f>
        <v>122068857</v>
      </c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</row>
    <row r="235" spans="1:37" x14ac:dyDescent="0.35">
      <c r="A235" s="8" t="s">
        <v>445</v>
      </c>
      <c r="B235" s="14"/>
      <c r="C235" s="11" t="s">
        <v>447</v>
      </c>
      <c r="D235" s="16">
        <f>+D234</f>
        <v>122068857</v>
      </c>
      <c r="E235" s="16">
        <f>SUM(E234)</f>
        <v>0</v>
      </c>
      <c r="F235" s="16">
        <f>D235-E235</f>
        <v>122068857</v>
      </c>
      <c r="G235" s="2">
        <f>VLOOKUP(A235,ByDistrict!$A$3:$AA$180,8,FALSE)</f>
        <v>27</v>
      </c>
      <c r="H235" s="2">
        <f>VLOOKUP(A235,ByDistrict!$A$3:$AA$180,9,FALSE)</f>
        <v>0.29799999999999999</v>
      </c>
      <c r="I235" s="2">
        <f>VLOOKUP(A235,ByDistrict!$A$3:$AA$180,10,FALSE)</f>
        <v>26.702000000000002</v>
      </c>
      <c r="J235" s="2">
        <f>VLOOKUP($A$4,ByDistrict!$A$3:$AA$180,9,FALSE)</f>
        <v>0</v>
      </c>
      <c r="K235" s="2">
        <f>VLOOKUP(A235,ByDistrict!$A$3:$AA$180,11,FALSE)</f>
        <v>0</v>
      </c>
      <c r="L235" s="2">
        <f>VLOOKUP($A$4,ByDistrict!$A$3:$AA$180,9,FALSE)</f>
        <v>0</v>
      </c>
      <c r="M235" s="2">
        <f>VLOOKUP(A235,ByDistrict!$A$3:$AA$180,12,FALSE)</f>
        <v>0</v>
      </c>
      <c r="N235" s="2">
        <f>VLOOKUP(A235,ByDistrict!$A$3:$AA$180,13,FALSE)</f>
        <v>0</v>
      </c>
      <c r="O235" s="2">
        <f>VLOOKUP($A$4,ByDistrict!$A$3:$AA$180,9,FALSE)</f>
        <v>0</v>
      </c>
      <c r="P235" s="2">
        <f>VLOOKUP(A235,ByDistrict!$A$3:$AA$180,14,FALSE)</f>
        <v>0</v>
      </c>
      <c r="Q235" s="2">
        <f>VLOOKUP($A$4,ByDistrict!$A$3:$AA$180,9,FALSE)</f>
        <v>0</v>
      </c>
      <c r="R235" s="2">
        <f>VLOOKUP(A235,ByDistrict!$A$3:$AA$180,15,FALSE)</f>
        <v>2</v>
      </c>
      <c r="S235" s="2">
        <f>VLOOKUP($A$4,ByDistrict!$A$3:$AA$180,9,FALSE)</f>
        <v>0</v>
      </c>
      <c r="T235" s="2">
        <f>VLOOKUP(A235,ByDistrict!$A$3:$AA$180,16,FALSE)</f>
        <v>7.6999999999999999E-2</v>
      </c>
      <c r="U235" s="2">
        <f>VLOOKUP($A$4,ByDistrict!$A$3:$AA$180,9,FALSE)</f>
        <v>0</v>
      </c>
      <c r="V235" s="2">
        <f>VLOOKUP(A235,ByDistrict!$A$3:$AA$180,18,FALSE)</f>
        <v>0</v>
      </c>
      <c r="W235" s="2">
        <f>VLOOKUP($A$4,ByDistrict!$A$3:$AA$180,9,FALSE)</f>
        <v>0</v>
      </c>
      <c r="X235" s="2">
        <f>VLOOKUP(A235,ByDistrict!$A$3:$AA$180,19,FALSE)</f>
        <v>0</v>
      </c>
      <c r="Y235" s="2">
        <f>VLOOKUP($A$4,ByDistrict!$A$3:$AA$180,9,FALSE)</f>
        <v>0</v>
      </c>
      <c r="Z235" s="2">
        <f>VLOOKUP(A235,ByDistrict!$A$3:$AA$180,20,FALSE)</f>
        <v>0</v>
      </c>
      <c r="AA235" s="2">
        <f>VLOOKUP($A$4,ByDistrict!$A$3:$AA$180,9,FALSE)</f>
        <v>0</v>
      </c>
      <c r="AB235" s="2">
        <f>VLOOKUP(A235,ByDistrict!$A$3:$AA$180,21,FALSE)</f>
        <v>0</v>
      </c>
      <c r="AC235" s="2">
        <f>VLOOKUP($A$4,ByDistrict!$A$3:$AA$180,9,FALSE)</f>
        <v>0</v>
      </c>
      <c r="AD235" s="2">
        <f>VLOOKUP(A235,ByDistrict!$A$3:$AA$180,22,FALSE)</f>
        <v>0</v>
      </c>
      <c r="AE235" s="2">
        <f>VLOOKUP($A$4,ByDistrict!$A$3:$AA$180,9,FALSE)</f>
        <v>0</v>
      </c>
      <c r="AF235" s="2">
        <f>VLOOKUP(A235,ByDistrict!$A$3:$AA$180,23,FALSE)</f>
        <v>28.779000000000003</v>
      </c>
      <c r="AG235" s="17"/>
      <c r="AH235" s="17">
        <f>+AF235-R235-V235</f>
        <v>26.779000000000003</v>
      </c>
      <c r="AI235" s="10">
        <f>+AH235/AF235</f>
        <v>0.93050488203203729</v>
      </c>
      <c r="AK235" s="17">
        <f>+N235+P235+R235</f>
        <v>2</v>
      </c>
    </row>
    <row r="236" spans="1:37" x14ac:dyDescent="0.35">
      <c r="B236" s="14"/>
      <c r="C236" s="11"/>
      <c r="D236" s="15"/>
      <c r="E236" s="15"/>
      <c r="F236" s="19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</row>
    <row r="237" spans="1:37" x14ac:dyDescent="0.35">
      <c r="A237" s="8" t="s">
        <v>448</v>
      </c>
      <c r="B237" s="14" t="s">
        <v>93</v>
      </c>
      <c r="C237" s="9" t="s">
        <v>449</v>
      </c>
      <c r="D237" s="15">
        <f>SUMIFS('Valuations ByCounty'!$E$2:$E$260,'Valuations ByCounty'!$A$2:$A$260,A237,'Valuations ByCounty'!$B2:$B260,B237)</f>
        <v>1277731920</v>
      </c>
      <c r="E237" s="15">
        <f>SUMIFS('Valuations ByCounty'!$F$2:$F$260,'Valuations ByCounty'!$A$2:$A$260,A237,'Valuations ByCounty'!$B2:$B260,B237)</f>
        <v>1834690</v>
      </c>
      <c r="F237" s="15">
        <f>D237-E237</f>
        <v>1275897230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</row>
    <row r="238" spans="1:37" x14ac:dyDescent="0.35">
      <c r="A238" s="8" t="s">
        <v>448</v>
      </c>
      <c r="B238" s="14" t="s">
        <v>184</v>
      </c>
      <c r="C238" s="9" t="s">
        <v>449</v>
      </c>
      <c r="D238" s="15">
        <f>SUMIFS('Valuations ByCounty'!$E$2:$E$260,'Valuations ByCounty'!$A$2:$A$260,A238,'Valuations ByCounty'!$B2:$B260,B238)</f>
        <v>385987190</v>
      </c>
      <c r="E238" s="15">
        <f>SUMIFS('Valuations ByCounty'!$F$2:$F$260,'Valuations ByCounty'!$A$2:$A$260,A238,'Valuations ByCounty'!$B2:$B260,B238)</f>
        <v>0</v>
      </c>
      <c r="F238" s="15">
        <f>D238-E238</f>
        <v>385987190</v>
      </c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</row>
    <row r="239" spans="1:37" x14ac:dyDescent="0.35">
      <c r="A239" s="8" t="s">
        <v>448</v>
      </c>
      <c r="B239" s="14" t="s">
        <v>65</v>
      </c>
      <c r="C239" s="9" t="s">
        <v>449</v>
      </c>
      <c r="D239" s="15">
        <f>SUMIFS('Valuations ByCounty'!$E$2:$E$260,'Valuations ByCounty'!$A$2:$A$260,A239,'Valuations ByCounty'!$B2:$B260,B239)</f>
        <v>517424880</v>
      </c>
      <c r="E239" s="15">
        <f>SUMIFS('Valuations ByCounty'!$F$2:$F$260,'Valuations ByCounty'!$A$2:$A$260,A239,'Valuations ByCounty'!$B2:$B260,B239)</f>
        <v>0</v>
      </c>
      <c r="F239" s="15">
        <f>D239-E239</f>
        <v>517424880</v>
      </c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</row>
    <row r="240" spans="1:37" x14ac:dyDescent="0.35">
      <c r="A240" s="8" t="s">
        <v>448</v>
      </c>
      <c r="B240" s="14"/>
      <c r="C240" s="11" t="s">
        <v>450</v>
      </c>
      <c r="D240" s="16">
        <f>SUM(D237:D239)</f>
        <v>2181143990</v>
      </c>
      <c r="E240" s="16">
        <f>SUM(E237:E239)</f>
        <v>1834690</v>
      </c>
      <c r="F240" s="16">
        <f>D240-E240</f>
        <v>2179309300</v>
      </c>
      <c r="G240" s="2">
        <f>VLOOKUP(A240,ByDistrict!$A$3:$AA$180,8,FALSE)</f>
        <v>27</v>
      </c>
      <c r="H240" s="2">
        <f>VLOOKUP(A240,ByDistrict!$A$3:$AA$180,9,FALSE)</f>
        <v>0.24099999999999999</v>
      </c>
      <c r="I240" s="2">
        <f>VLOOKUP(A240,ByDistrict!$A$3:$AA$180,10,FALSE)</f>
        <v>26.759</v>
      </c>
      <c r="J240" s="2">
        <f>VLOOKUP($A$4,ByDistrict!$A$3:$AA$180,9,FALSE)</f>
        <v>0</v>
      </c>
      <c r="K240" s="2">
        <f>VLOOKUP(A240,ByDistrict!$A$3:$AA$180,11,FALSE)</f>
        <v>0</v>
      </c>
      <c r="L240" s="2">
        <f>VLOOKUP($A$4,ByDistrict!$A$3:$AA$180,9,FALSE)</f>
        <v>0</v>
      </c>
      <c r="M240" s="2">
        <f>VLOOKUP(A240,ByDistrict!$A$3:$AA$180,12,FALSE)</f>
        <v>0</v>
      </c>
      <c r="N240" s="2">
        <f>VLOOKUP(A240,ByDistrict!$A$3:$AA$180,13,FALSE)</f>
        <v>0</v>
      </c>
      <c r="O240" s="2">
        <f>VLOOKUP($A$4,ByDistrict!$A$3:$AA$180,9,FALSE)</f>
        <v>0</v>
      </c>
      <c r="P240" s="2">
        <f>VLOOKUP(A240,ByDistrict!$A$3:$AA$180,14,FALSE)</f>
        <v>0</v>
      </c>
      <c r="Q240" s="2">
        <f>VLOOKUP($A$4,ByDistrict!$A$3:$AA$180,9,FALSE)</f>
        <v>0</v>
      </c>
      <c r="R240" s="2">
        <f>VLOOKUP(A240,ByDistrict!$A$3:$AA$180,15,FALSE)</f>
        <v>7.9960000000000004</v>
      </c>
      <c r="S240" s="2">
        <f>VLOOKUP($A$4,ByDistrict!$A$3:$AA$180,9,FALSE)</f>
        <v>0</v>
      </c>
      <c r="T240" s="2">
        <f>VLOOKUP(A240,ByDistrict!$A$3:$AA$180,16,FALSE)</f>
        <v>0.154</v>
      </c>
      <c r="U240" s="2">
        <f>VLOOKUP($A$4,ByDistrict!$A$3:$AA$180,9,FALSE)</f>
        <v>0</v>
      </c>
      <c r="V240" s="2">
        <f>VLOOKUP(A240,ByDistrict!$A$3:$AA$180,18,FALSE)</f>
        <v>6.5460000000000003</v>
      </c>
      <c r="W240" s="2">
        <f>VLOOKUP($A$4,ByDistrict!$A$3:$AA$180,9,FALSE)</f>
        <v>0</v>
      </c>
      <c r="X240" s="2">
        <f>VLOOKUP(A240,ByDistrict!$A$3:$AA$180,19,FALSE)</f>
        <v>0</v>
      </c>
      <c r="Y240" s="2">
        <f>VLOOKUP($A$4,ByDistrict!$A$3:$AA$180,9,FALSE)</f>
        <v>0</v>
      </c>
      <c r="Z240" s="2">
        <f>VLOOKUP(A240,ByDistrict!$A$3:$AA$180,20,FALSE)</f>
        <v>0</v>
      </c>
      <c r="AA240" s="2">
        <f>VLOOKUP($A$4,ByDistrict!$A$3:$AA$180,9,FALSE)</f>
        <v>0</v>
      </c>
      <c r="AB240" s="2">
        <f>VLOOKUP(A240,ByDistrict!$A$3:$AA$180,21,FALSE)</f>
        <v>0</v>
      </c>
      <c r="AC240" s="2">
        <f>VLOOKUP($A$4,ByDistrict!$A$3:$AA$180,9,FALSE)</f>
        <v>0</v>
      </c>
      <c r="AD240" s="2">
        <f>VLOOKUP(A240,ByDistrict!$A$3:$AA$180,22,FALSE)</f>
        <v>0</v>
      </c>
      <c r="AE240" s="2">
        <f>VLOOKUP($A$4,ByDistrict!$A$3:$AA$180,9,FALSE)</f>
        <v>0</v>
      </c>
      <c r="AF240" s="2">
        <f>VLOOKUP(A240,ByDistrict!$A$3:$AA$180,23,FALSE)</f>
        <v>41.455000000000005</v>
      </c>
      <c r="AG240" s="17"/>
      <c r="AH240" s="17">
        <f>+AF240-R240-V240</f>
        <v>26.913000000000004</v>
      </c>
      <c r="AI240" s="10">
        <f>+AH240/AF240</f>
        <v>0.64920998673260166</v>
      </c>
      <c r="AK240" s="17">
        <f>+N240+P240+R240</f>
        <v>7.9960000000000004</v>
      </c>
    </row>
    <row r="241" spans="1:37" x14ac:dyDescent="0.35">
      <c r="B241" s="14"/>
      <c r="C241" s="11"/>
      <c r="D241" s="15"/>
      <c r="E241" s="15"/>
      <c r="F241" s="19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</row>
    <row r="242" spans="1:37" x14ac:dyDescent="0.35">
      <c r="A242" s="8" t="s">
        <v>451</v>
      </c>
      <c r="B242" s="14" t="s">
        <v>93</v>
      </c>
      <c r="C242" s="9" t="s">
        <v>452</v>
      </c>
      <c r="D242" s="15">
        <f>SUMIFS('Valuations ByCounty'!$E$2:$E$260,'Valuations ByCounty'!$A$2:$A$260,A242,'Valuations ByCounty'!$B2:$B260,B242)</f>
        <v>857867090</v>
      </c>
      <c r="E242" s="15">
        <f>SUMIFS('Valuations ByCounty'!$F$2:$F$260,'Valuations ByCounty'!$A$2:$A$260,A242,'Valuations ByCounty'!$B2:$B260,B242)</f>
        <v>2264180</v>
      </c>
      <c r="F242" s="15">
        <f>D242-E242</f>
        <v>855602910</v>
      </c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</row>
    <row r="243" spans="1:37" x14ac:dyDescent="0.35">
      <c r="A243" s="8" t="s">
        <v>451</v>
      </c>
      <c r="C243" s="11" t="s">
        <v>453</v>
      </c>
      <c r="D243" s="16">
        <f>SUM(D242)</f>
        <v>857867090</v>
      </c>
      <c r="E243" s="16">
        <f>SUM(E242)</f>
        <v>2264180</v>
      </c>
      <c r="F243" s="16">
        <f>SUM(F242)</f>
        <v>855602910</v>
      </c>
      <c r="G243" s="2">
        <f>VLOOKUP(A243,ByDistrict!$A$3:$AA$180,8,FALSE)</f>
        <v>16.282</v>
      </c>
      <c r="H243" s="2">
        <f>VLOOKUP(A243,ByDistrict!$A$3:$AA$180,9,FALSE)</f>
        <v>6.5819999999999999</v>
      </c>
      <c r="I243" s="2">
        <f>VLOOKUP(A243,ByDistrict!$A$3:$AA$180,10,FALSE)</f>
        <v>9.6999999999999993</v>
      </c>
      <c r="J243" s="2">
        <f>VLOOKUP($A$4,ByDistrict!$A$3:$AA$180,9,FALSE)</f>
        <v>0</v>
      </c>
      <c r="K243" s="2">
        <f>VLOOKUP(A243,ByDistrict!$A$3:$AA$180,11,FALSE)</f>
        <v>0</v>
      </c>
      <c r="L243" s="2">
        <f>VLOOKUP($A$4,ByDistrict!$A$3:$AA$180,9,FALSE)</f>
        <v>0</v>
      </c>
      <c r="M243" s="2">
        <f>VLOOKUP(A243,ByDistrict!$A$3:$AA$180,12,FALSE)</f>
        <v>0</v>
      </c>
      <c r="N243" s="2">
        <f>VLOOKUP(A243,ByDistrict!$A$3:$AA$180,13,FALSE)</f>
        <v>0</v>
      </c>
      <c r="O243" s="2">
        <f>VLOOKUP($A$4,ByDistrict!$A$3:$AA$180,9,FALSE)</f>
        <v>0</v>
      </c>
      <c r="P243" s="2">
        <f>VLOOKUP(A243,ByDistrict!$A$3:$AA$180,14,FALSE)</f>
        <v>0</v>
      </c>
      <c r="Q243" s="2">
        <f>VLOOKUP($A$4,ByDistrict!$A$3:$AA$180,9,FALSE)</f>
        <v>0</v>
      </c>
      <c r="R243" s="2">
        <f>VLOOKUP(A243,ByDistrict!$A$3:$AA$180,15,FALSE)</f>
        <v>10.753</v>
      </c>
      <c r="S243" s="2">
        <f>VLOOKUP($A$4,ByDistrict!$A$3:$AA$180,9,FALSE)</f>
        <v>0</v>
      </c>
      <c r="T243" s="2">
        <f>VLOOKUP(A243,ByDistrict!$A$3:$AA$180,16,FALSE)</f>
        <v>4.9000000000000002E-2</v>
      </c>
      <c r="U243" s="2">
        <f>VLOOKUP($A$4,ByDistrict!$A$3:$AA$180,9,FALSE)</f>
        <v>0</v>
      </c>
      <c r="V243" s="2">
        <f>VLOOKUP(A243,ByDistrict!$A$3:$AA$180,18,FALSE)</f>
        <v>10.61</v>
      </c>
      <c r="W243" s="2">
        <f>VLOOKUP($A$4,ByDistrict!$A$3:$AA$180,9,FALSE)</f>
        <v>0</v>
      </c>
      <c r="X243" s="2">
        <f>VLOOKUP(A243,ByDistrict!$A$3:$AA$180,19,FALSE)</f>
        <v>0</v>
      </c>
      <c r="Y243" s="2">
        <f>VLOOKUP($A$4,ByDistrict!$A$3:$AA$180,9,FALSE)</f>
        <v>0</v>
      </c>
      <c r="Z243" s="2">
        <f>VLOOKUP(A243,ByDistrict!$A$3:$AA$180,20,FALSE)</f>
        <v>0</v>
      </c>
      <c r="AA243" s="2">
        <f>VLOOKUP($A$4,ByDistrict!$A$3:$AA$180,9,FALSE)</f>
        <v>0</v>
      </c>
      <c r="AB243" s="2">
        <f>VLOOKUP(A243,ByDistrict!$A$3:$AA$180,21,FALSE)</f>
        <v>0</v>
      </c>
      <c r="AC243" s="2">
        <f>VLOOKUP($A$4,ByDistrict!$A$3:$AA$180,9,FALSE)</f>
        <v>0</v>
      </c>
      <c r="AD243" s="2">
        <f>VLOOKUP(A243,ByDistrict!$A$3:$AA$180,22,FALSE)</f>
        <v>0</v>
      </c>
      <c r="AE243" s="2">
        <f>VLOOKUP($A$4,ByDistrict!$A$3:$AA$180,9,FALSE)</f>
        <v>0</v>
      </c>
      <c r="AF243" s="2">
        <f>VLOOKUP(A243,ByDistrict!$A$3:$AA$180,23,FALSE)</f>
        <v>31.111999999999998</v>
      </c>
      <c r="AG243" s="17"/>
      <c r="AH243" s="17">
        <f>+AF243-R243-V243</f>
        <v>9.7489999999999988</v>
      </c>
      <c r="AI243" s="10">
        <f>+AH243/AF243</f>
        <v>0.31335176137824633</v>
      </c>
      <c r="AK243" s="17">
        <f>+N243+P243+R243</f>
        <v>10.753</v>
      </c>
    </row>
    <row r="244" spans="1:37" x14ac:dyDescent="0.35">
      <c r="C244" s="11"/>
      <c r="D244" s="15"/>
      <c r="E244" s="15"/>
      <c r="F244" s="19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1:37" x14ac:dyDescent="0.35">
      <c r="A245" s="8" t="s">
        <v>454</v>
      </c>
      <c r="B245" s="14" t="s">
        <v>93</v>
      </c>
      <c r="C245" s="9" t="s">
        <v>455</v>
      </c>
      <c r="D245" s="15">
        <f>SUMIFS('Valuations ByCounty'!$E$2:$E$260,'Valuations ByCounty'!$A$2:$A$260,A245,'Valuations ByCounty'!$B2:$B260,B245)</f>
        <v>496937210</v>
      </c>
      <c r="E245" s="15">
        <f>SUMIFS('Valuations ByCounty'!$F$2:$F$260,'Valuations ByCounty'!$A$2:$A$260,A245,'Valuations ByCounty'!$B2:$B260,B245)</f>
        <v>0</v>
      </c>
      <c r="F245" s="15">
        <f>D245-E245</f>
        <v>496937210</v>
      </c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</row>
    <row r="246" spans="1:37" x14ac:dyDescent="0.35">
      <c r="A246" s="8" t="s">
        <v>454</v>
      </c>
      <c r="B246" s="14"/>
      <c r="C246" s="11" t="s">
        <v>456</v>
      </c>
      <c r="D246" s="16">
        <f>SUM(D245)</f>
        <v>496937210</v>
      </c>
      <c r="E246" s="16">
        <f>SUM(E245)</f>
        <v>0</v>
      </c>
      <c r="F246" s="16">
        <f>SUM(F245)</f>
        <v>496937210</v>
      </c>
      <c r="G246" s="2">
        <f>VLOOKUP(A246,ByDistrict!$A$3:$AA$180,8,FALSE)</f>
        <v>4.3949999999999996</v>
      </c>
      <c r="H246" s="2">
        <f>VLOOKUP(A246,ByDistrict!$A$3:$AA$180,9,FALSE)</f>
        <v>0</v>
      </c>
      <c r="I246" s="2">
        <f>VLOOKUP(A246,ByDistrict!$A$3:$AA$180,10,FALSE)</f>
        <v>4.3949999999999996</v>
      </c>
      <c r="J246" s="2">
        <f>VLOOKUP($A$4,ByDistrict!$A$3:$AA$180,9,FALSE)</f>
        <v>0</v>
      </c>
      <c r="K246" s="2">
        <f>VLOOKUP(A246,ByDistrict!$A$3:$AA$180,11,FALSE)</f>
        <v>0</v>
      </c>
      <c r="L246" s="2">
        <f>VLOOKUP($A$4,ByDistrict!$A$3:$AA$180,9,FALSE)</f>
        <v>0</v>
      </c>
      <c r="M246" s="2">
        <f>VLOOKUP(A246,ByDistrict!$A$3:$AA$180,12,FALSE)</f>
        <v>0</v>
      </c>
      <c r="N246" s="2">
        <f>VLOOKUP(A246,ByDistrict!$A$3:$AA$180,13,FALSE)</f>
        <v>0</v>
      </c>
      <c r="O246" s="2">
        <f>VLOOKUP($A$4,ByDistrict!$A$3:$AA$180,9,FALSE)</f>
        <v>0</v>
      </c>
      <c r="P246" s="2">
        <f>VLOOKUP(A246,ByDistrict!$A$3:$AA$180,14,FALSE)</f>
        <v>0</v>
      </c>
      <c r="Q246" s="2">
        <f>VLOOKUP($A$4,ByDistrict!$A$3:$AA$180,9,FALSE)</f>
        <v>0</v>
      </c>
      <c r="R246" s="2">
        <f>VLOOKUP(A246,ByDistrict!$A$3:$AA$180,15,FALSE)</f>
        <v>4.3609999999999998</v>
      </c>
      <c r="S246" s="2">
        <f>VLOOKUP($A$4,ByDistrict!$A$3:$AA$180,9,FALSE)</f>
        <v>0</v>
      </c>
      <c r="T246" s="2">
        <f>VLOOKUP(A246,ByDistrict!$A$3:$AA$180,16,FALSE)</f>
        <v>8.9999999999999993E-3</v>
      </c>
      <c r="U246" s="2">
        <f>VLOOKUP($A$4,ByDistrict!$A$3:$AA$180,9,FALSE)</f>
        <v>0</v>
      </c>
      <c r="V246" s="2">
        <f>VLOOKUP(A246,ByDistrict!$A$3:$AA$180,18,FALSE)</f>
        <v>10.811</v>
      </c>
      <c r="W246" s="2">
        <f>VLOOKUP($A$4,ByDistrict!$A$3:$AA$180,9,FALSE)</f>
        <v>0</v>
      </c>
      <c r="X246" s="2">
        <f>VLOOKUP(A246,ByDistrict!$A$3:$AA$180,19,FALSE)</f>
        <v>0</v>
      </c>
      <c r="Y246" s="2">
        <f>VLOOKUP($A$4,ByDistrict!$A$3:$AA$180,9,FALSE)</f>
        <v>0</v>
      </c>
      <c r="Z246" s="2">
        <f>VLOOKUP(A246,ByDistrict!$A$3:$AA$180,20,FALSE)</f>
        <v>0</v>
      </c>
      <c r="AA246" s="2">
        <f>VLOOKUP($A$4,ByDistrict!$A$3:$AA$180,9,FALSE)</f>
        <v>0</v>
      </c>
      <c r="AB246" s="2">
        <f>VLOOKUP(A246,ByDistrict!$A$3:$AA$180,21,FALSE)</f>
        <v>0</v>
      </c>
      <c r="AC246" s="2">
        <f>VLOOKUP($A$4,ByDistrict!$A$3:$AA$180,9,FALSE)</f>
        <v>0</v>
      </c>
      <c r="AD246" s="2">
        <f>VLOOKUP(A246,ByDistrict!$A$3:$AA$180,22,FALSE)</f>
        <v>0</v>
      </c>
      <c r="AE246" s="2">
        <f>VLOOKUP($A$4,ByDistrict!$A$3:$AA$180,9,FALSE)</f>
        <v>0</v>
      </c>
      <c r="AF246" s="2">
        <f>VLOOKUP(A246,ByDistrict!$A$3:$AA$180,23,FALSE)</f>
        <v>19.576000000000001</v>
      </c>
      <c r="AG246" s="17"/>
      <c r="AH246" s="17">
        <f>+AF246-R246-V246</f>
        <v>4.4039999999999999</v>
      </c>
      <c r="AI246" s="10">
        <f>+AH246/AF246</f>
        <v>0.224969350224765</v>
      </c>
      <c r="AK246" s="17">
        <f>+N246+P246+R246</f>
        <v>4.3609999999999998</v>
      </c>
    </row>
    <row r="247" spans="1:37" x14ac:dyDescent="0.35">
      <c r="B247" s="14"/>
      <c r="C247" s="11"/>
      <c r="D247" s="15"/>
      <c r="E247" s="15"/>
      <c r="F247" s="19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</row>
    <row r="248" spans="1:37" x14ac:dyDescent="0.35">
      <c r="A248" s="8" t="s">
        <v>457</v>
      </c>
      <c r="B248" s="14" t="s">
        <v>97</v>
      </c>
      <c r="C248" s="9" t="s">
        <v>458</v>
      </c>
      <c r="D248" s="15">
        <f>SUMIFS('Valuations ByCounty'!$E$2:$E$260,'Valuations ByCounty'!$A$2:$A$260,A248,'Valuations ByCounty'!$B2:$B260,B248)</f>
        <v>470537970</v>
      </c>
      <c r="E248" s="15">
        <f>SUMIFS('Valuations ByCounty'!$F$2:$F$260,'Valuations ByCounty'!$A$2:$A$260,A248,'Valuations ByCounty'!$B2:$B260,B248)</f>
        <v>1034492</v>
      </c>
      <c r="F248" s="15">
        <f>D248-E248</f>
        <v>469503478</v>
      </c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</row>
    <row r="249" spans="1:37" x14ac:dyDescent="0.35">
      <c r="A249" s="8" t="s">
        <v>457</v>
      </c>
      <c r="C249" s="11" t="s">
        <v>459</v>
      </c>
      <c r="D249" s="16">
        <f>SUM(D248)</f>
        <v>470537970</v>
      </c>
      <c r="E249" s="16">
        <f>SUM(E248)</f>
        <v>1034492</v>
      </c>
      <c r="F249" s="16">
        <f>SUM(F248)</f>
        <v>469503478</v>
      </c>
      <c r="G249" s="2">
        <f>VLOOKUP(A249,ByDistrict!$A$3:$AA$180,8,FALSE)</f>
        <v>6.6509999999999998</v>
      </c>
      <c r="H249" s="2">
        <f>VLOOKUP(A249,ByDistrict!$A$3:$AA$180,9,FALSE)</f>
        <v>0</v>
      </c>
      <c r="I249" s="2">
        <f>VLOOKUP(A249,ByDistrict!$A$3:$AA$180,10,FALSE)</f>
        <v>6.6509999999999998</v>
      </c>
      <c r="J249" s="2">
        <f>VLOOKUP($A$4,ByDistrict!$A$3:$AA$180,9,FALSE)</f>
        <v>0</v>
      </c>
      <c r="K249" s="2">
        <f>VLOOKUP(A249,ByDistrict!$A$3:$AA$180,11,FALSE)</f>
        <v>0</v>
      </c>
      <c r="L249" s="2">
        <f>VLOOKUP($A$4,ByDistrict!$A$3:$AA$180,9,FALSE)</f>
        <v>0</v>
      </c>
      <c r="M249" s="2">
        <f>VLOOKUP(A249,ByDistrict!$A$3:$AA$180,12,FALSE)</f>
        <v>0</v>
      </c>
      <c r="N249" s="2">
        <f>VLOOKUP(A249,ByDistrict!$A$3:$AA$180,13,FALSE)</f>
        <v>0</v>
      </c>
      <c r="O249" s="2">
        <f>VLOOKUP($A$4,ByDistrict!$A$3:$AA$180,9,FALSE)</f>
        <v>0</v>
      </c>
      <c r="P249" s="2">
        <f>VLOOKUP(A249,ByDistrict!$A$3:$AA$180,14,FALSE)</f>
        <v>0</v>
      </c>
      <c r="Q249" s="2">
        <f>VLOOKUP($A$4,ByDistrict!$A$3:$AA$180,9,FALSE)</f>
        <v>0</v>
      </c>
      <c r="R249" s="2">
        <f>VLOOKUP(A249,ByDistrict!$A$3:$AA$180,15,FALSE)</f>
        <v>2.4260000000000002</v>
      </c>
      <c r="S249" s="2">
        <f>VLOOKUP($A$4,ByDistrict!$A$3:$AA$180,9,FALSE)</f>
        <v>0</v>
      </c>
      <c r="T249" s="2">
        <f>VLOOKUP(A249,ByDistrict!$A$3:$AA$180,16,FALSE)</f>
        <v>0</v>
      </c>
      <c r="U249" s="2">
        <f>VLOOKUP($A$4,ByDistrict!$A$3:$AA$180,9,FALSE)</f>
        <v>0</v>
      </c>
      <c r="V249" s="2">
        <f>VLOOKUP(A249,ByDistrict!$A$3:$AA$180,18,FALSE)</f>
        <v>0</v>
      </c>
      <c r="W249" s="2">
        <f>VLOOKUP($A$4,ByDistrict!$A$3:$AA$180,9,FALSE)</f>
        <v>0</v>
      </c>
      <c r="X249" s="2">
        <f>VLOOKUP(A249,ByDistrict!$A$3:$AA$180,19,FALSE)</f>
        <v>0.36</v>
      </c>
      <c r="Y249" s="2">
        <f>VLOOKUP($A$4,ByDistrict!$A$3:$AA$180,9,FALSE)</f>
        <v>0</v>
      </c>
      <c r="Z249" s="2">
        <f>VLOOKUP(A249,ByDistrict!$A$3:$AA$180,20,FALSE)</f>
        <v>0</v>
      </c>
      <c r="AA249" s="2">
        <f>VLOOKUP($A$4,ByDistrict!$A$3:$AA$180,9,FALSE)</f>
        <v>0</v>
      </c>
      <c r="AB249" s="2">
        <f>VLOOKUP(A249,ByDistrict!$A$3:$AA$180,21,FALSE)</f>
        <v>0</v>
      </c>
      <c r="AC249" s="2">
        <f>VLOOKUP($A$4,ByDistrict!$A$3:$AA$180,9,FALSE)</f>
        <v>0</v>
      </c>
      <c r="AD249" s="2">
        <f>VLOOKUP(A249,ByDistrict!$A$3:$AA$180,22,FALSE)</f>
        <v>0</v>
      </c>
      <c r="AE249" s="2">
        <f>VLOOKUP($A$4,ByDistrict!$A$3:$AA$180,9,FALSE)</f>
        <v>0</v>
      </c>
      <c r="AF249" s="2">
        <f>VLOOKUP(A249,ByDistrict!$A$3:$AA$180,23,FALSE)</f>
        <v>9.4369999999999994</v>
      </c>
      <c r="AG249" s="17"/>
      <c r="AH249" s="17">
        <f>+AF249-R249-V249</f>
        <v>7.0109999999999992</v>
      </c>
      <c r="AI249" s="10">
        <f>+AH249/AF249</f>
        <v>0.74292677757761993</v>
      </c>
      <c r="AK249" s="17">
        <f>+N249+P249+R249</f>
        <v>2.4260000000000002</v>
      </c>
    </row>
    <row r="250" spans="1:37" x14ac:dyDescent="0.35">
      <c r="C250" s="11"/>
      <c r="D250" s="15"/>
      <c r="E250" s="15"/>
      <c r="F250" s="19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</row>
    <row r="251" spans="1:37" x14ac:dyDescent="0.35">
      <c r="A251" s="8" t="s">
        <v>460</v>
      </c>
      <c r="B251" s="14" t="s">
        <v>99</v>
      </c>
      <c r="C251" s="9" t="s">
        <v>461</v>
      </c>
      <c r="D251" s="15">
        <f>SUMIFS('Valuations ByCounty'!$E$2:$E$260,'Valuations ByCounty'!$A$2:$A$260,A251,'Valuations ByCounty'!$B2:$B260,B251)</f>
        <v>162917136</v>
      </c>
      <c r="E251" s="15">
        <f>SUMIFS('Valuations ByCounty'!$F$2:$F$260,'Valuations ByCounty'!$A$2:$A$260,A251,'Valuations ByCounty'!$B2:$B260,B251)</f>
        <v>0</v>
      </c>
      <c r="F251" s="15">
        <f>D251-E251</f>
        <v>162917136</v>
      </c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</row>
    <row r="252" spans="1:37" x14ac:dyDescent="0.35">
      <c r="A252" s="8" t="s">
        <v>460</v>
      </c>
      <c r="B252" s="14" t="s">
        <v>217</v>
      </c>
      <c r="C252" s="9" t="s">
        <v>461</v>
      </c>
      <c r="D252" s="15">
        <f>SUMIFS('Valuations ByCounty'!$E$2:$E$260,'Valuations ByCounty'!$A$2:$A$260,A252,'Valuations ByCounty'!$B2:$B260,B252)</f>
        <v>16765450</v>
      </c>
      <c r="E252" s="15">
        <f>SUMIFS('Valuations ByCounty'!$F$2:$F$260,'Valuations ByCounty'!$A$2:$A$260,A252,'Valuations ByCounty'!$B2:$B260,B252)</f>
        <v>0</v>
      </c>
      <c r="F252" s="15">
        <f>D252-E252</f>
        <v>16765450</v>
      </c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:37" x14ac:dyDescent="0.35">
      <c r="A253" s="8" t="s">
        <v>460</v>
      </c>
      <c r="B253" s="14" t="s">
        <v>65</v>
      </c>
      <c r="C253" s="9" t="s">
        <v>461</v>
      </c>
      <c r="D253" s="15">
        <f>SUMIFS('Valuations ByCounty'!$E$2:$E$260,'Valuations ByCounty'!$A$2:$A$260,A253,'Valuations ByCounty'!$B2:$B260,B253)</f>
        <v>1416970</v>
      </c>
      <c r="E253" s="15">
        <f>SUMIFS('Valuations ByCounty'!$F$2:$F$260,'Valuations ByCounty'!$A$2:$A$260,A253,'Valuations ByCounty'!$B2:$B260,B253)</f>
        <v>0</v>
      </c>
      <c r="F253" s="15">
        <f>D253-E253</f>
        <v>1416970</v>
      </c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</row>
    <row r="254" spans="1:37" x14ac:dyDescent="0.35">
      <c r="A254" s="8" t="s">
        <v>460</v>
      </c>
      <c r="B254" s="14"/>
      <c r="C254" s="11" t="s">
        <v>462</v>
      </c>
      <c r="D254" s="16">
        <f>SUM(D251:D253)</f>
        <v>181099556</v>
      </c>
      <c r="E254" s="16">
        <f>SUM(E251:E253)</f>
        <v>0</v>
      </c>
      <c r="F254" s="16">
        <f>SUM(F251:F253)</f>
        <v>181099556</v>
      </c>
      <c r="G254" s="2">
        <f>VLOOKUP(A254,ByDistrict!$A$3:$AA$180,8,FALSE)</f>
        <v>13.811</v>
      </c>
      <c r="H254" s="2">
        <f>VLOOKUP(A254,ByDistrict!$A$3:$AA$180,9,FALSE)</f>
        <v>0</v>
      </c>
      <c r="I254" s="2">
        <f>VLOOKUP(A254,ByDistrict!$A$3:$AA$180,10,FALSE)</f>
        <v>13.811</v>
      </c>
      <c r="J254" s="2">
        <f>VLOOKUP($A$4,ByDistrict!$A$3:$AA$180,9,FALSE)</f>
        <v>0</v>
      </c>
      <c r="K254" s="2">
        <f>VLOOKUP(A254,ByDistrict!$A$3:$AA$180,11,FALSE)</f>
        <v>0</v>
      </c>
      <c r="L254" s="2">
        <f>VLOOKUP($A$4,ByDistrict!$A$3:$AA$180,9,FALSE)</f>
        <v>0</v>
      </c>
      <c r="M254" s="2">
        <f>VLOOKUP(A254,ByDistrict!$A$3:$AA$180,12,FALSE)</f>
        <v>0</v>
      </c>
      <c r="N254" s="2">
        <f>VLOOKUP(A254,ByDistrict!$A$3:$AA$180,13,FALSE)</f>
        <v>0</v>
      </c>
      <c r="O254" s="2">
        <f>VLOOKUP($A$4,ByDistrict!$A$3:$AA$180,9,FALSE)</f>
        <v>0</v>
      </c>
      <c r="P254" s="2">
        <f>VLOOKUP(A254,ByDistrict!$A$3:$AA$180,14,FALSE)</f>
        <v>0</v>
      </c>
      <c r="Q254" s="2">
        <f>VLOOKUP($A$4,ByDistrict!$A$3:$AA$180,9,FALSE)</f>
        <v>0</v>
      </c>
      <c r="R254" s="2">
        <f>VLOOKUP(A254,ByDistrict!$A$3:$AA$180,15,FALSE)</f>
        <v>6.0739999999999998</v>
      </c>
      <c r="S254" s="2">
        <f>VLOOKUP($A$4,ByDistrict!$A$3:$AA$180,9,FALSE)</f>
        <v>0</v>
      </c>
      <c r="T254" s="2">
        <f>VLOOKUP(A254,ByDistrict!$A$3:$AA$180,16,FALSE)</f>
        <v>9.9000000000000005E-2</v>
      </c>
      <c r="U254" s="2">
        <f>VLOOKUP($A$4,ByDistrict!$A$3:$AA$180,9,FALSE)</f>
        <v>0</v>
      </c>
      <c r="V254" s="2">
        <f>VLOOKUP(A254,ByDistrict!$A$3:$AA$180,18,FALSE)</f>
        <v>5.3179999999999996</v>
      </c>
      <c r="W254" s="2">
        <f>VLOOKUP($A$4,ByDistrict!$A$3:$AA$180,9,FALSE)</f>
        <v>0</v>
      </c>
      <c r="X254" s="2">
        <f>VLOOKUP(A254,ByDistrict!$A$3:$AA$180,19,FALSE)</f>
        <v>0</v>
      </c>
      <c r="Y254" s="2">
        <f>VLOOKUP($A$4,ByDistrict!$A$3:$AA$180,9,FALSE)</f>
        <v>0</v>
      </c>
      <c r="Z254" s="2">
        <f>VLOOKUP(A254,ByDistrict!$A$3:$AA$180,20,FALSE)</f>
        <v>0</v>
      </c>
      <c r="AA254" s="2">
        <f>VLOOKUP($A$4,ByDistrict!$A$3:$AA$180,9,FALSE)</f>
        <v>0</v>
      </c>
      <c r="AB254" s="2">
        <f>VLOOKUP(A254,ByDistrict!$A$3:$AA$180,21,FALSE)</f>
        <v>0</v>
      </c>
      <c r="AC254" s="2">
        <f>VLOOKUP($A$4,ByDistrict!$A$3:$AA$180,9,FALSE)</f>
        <v>0</v>
      </c>
      <c r="AD254" s="2">
        <f>VLOOKUP(A254,ByDistrict!$A$3:$AA$180,22,FALSE)</f>
        <v>0</v>
      </c>
      <c r="AE254" s="2">
        <f>VLOOKUP($A$4,ByDistrict!$A$3:$AA$180,9,FALSE)</f>
        <v>0</v>
      </c>
      <c r="AF254" s="2">
        <f>VLOOKUP(A254,ByDistrict!$A$3:$AA$180,23,FALSE)</f>
        <v>25.302</v>
      </c>
      <c r="AG254" s="17"/>
      <c r="AH254" s="17">
        <f>+AF254-R254-V254</f>
        <v>13.910000000000002</v>
      </c>
      <c r="AI254" s="10">
        <f>+AH254/AF254</f>
        <v>0.54975891233894558</v>
      </c>
      <c r="AK254" s="17">
        <f>+N254+P254+R254</f>
        <v>6.0739999999999998</v>
      </c>
    </row>
    <row r="255" spans="1:37" x14ac:dyDescent="0.35">
      <c r="B255" s="14"/>
      <c r="C255" s="11"/>
      <c r="D255" s="15"/>
      <c r="E255" s="15"/>
      <c r="F255" s="19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</row>
    <row r="256" spans="1:37" x14ac:dyDescent="0.35">
      <c r="A256" s="8" t="s">
        <v>463</v>
      </c>
      <c r="B256" s="14" t="s">
        <v>99</v>
      </c>
      <c r="C256" s="9" t="s">
        <v>464</v>
      </c>
      <c r="D256" s="15">
        <f>SUMIFS('Valuations ByCounty'!$E$2:$E$260,'Valuations ByCounty'!$A$2:$A$260,A256,'Valuations ByCounty'!$B2:$B260,B256)</f>
        <v>1502956490</v>
      </c>
      <c r="E256" s="15">
        <f>SUMIFS('Valuations ByCounty'!$F$2:$F$260,'Valuations ByCounty'!$A$2:$A$260,A256,'Valuations ByCounty'!$B2:$B260,B256)</f>
        <v>608428</v>
      </c>
      <c r="F256" s="15">
        <f>D256-E256</f>
        <v>1502348062</v>
      </c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</row>
    <row r="257" spans="1:37" x14ac:dyDescent="0.35">
      <c r="A257" s="8" t="s">
        <v>463</v>
      </c>
      <c r="B257" s="14"/>
      <c r="C257" s="11" t="s">
        <v>465</v>
      </c>
      <c r="D257" s="16">
        <f>SUM(D256)</f>
        <v>1502956490</v>
      </c>
      <c r="E257" s="16">
        <f>SUM(E256)</f>
        <v>608428</v>
      </c>
      <c r="F257" s="16">
        <f>SUM(F256)</f>
        <v>1502348062</v>
      </c>
      <c r="G257" s="2">
        <f>VLOOKUP(A257,ByDistrict!$A$3:$AA$180,8,FALSE)</f>
        <v>12.776999999999999</v>
      </c>
      <c r="H257" s="2">
        <f>VLOOKUP(A257,ByDistrict!$A$3:$AA$180,9,FALSE)</f>
        <v>0</v>
      </c>
      <c r="I257" s="2">
        <f>VLOOKUP(A257,ByDistrict!$A$3:$AA$180,10,FALSE)</f>
        <v>9.4269999999999996</v>
      </c>
      <c r="J257" s="2">
        <f>VLOOKUP($A$4,ByDistrict!$A$3:$AA$180,9,FALSE)</f>
        <v>0</v>
      </c>
      <c r="K257" s="2">
        <f>VLOOKUP(A257,ByDistrict!$A$3:$AA$180,11,FALSE)</f>
        <v>0.40600000000000003</v>
      </c>
      <c r="L257" s="2">
        <f>VLOOKUP($A$4,ByDistrict!$A$3:$AA$180,9,FALSE)</f>
        <v>0</v>
      </c>
      <c r="M257" s="2">
        <f>VLOOKUP(A257,ByDistrict!$A$3:$AA$180,12,FALSE)</f>
        <v>2.944</v>
      </c>
      <c r="N257" s="2">
        <f>VLOOKUP(A257,ByDistrict!$A$3:$AA$180,13,FALSE)</f>
        <v>0.52200000000000002</v>
      </c>
      <c r="O257" s="2">
        <f>VLOOKUP($A$4,ByDistrict!$A$3:$AA$180,9,FALSE)</f>
        <v>0</v>
      </c>
      <c r="P257" s="2">
        <f>VLOOKUP(A257,ByDistrict!$A$3:$AA$180,14,FALSE)</f>
        <v>0</v>
      </c>
      <c r="Q257" s="2">
        <f>VLOOKUP($A$4,ByDistrict!$A$3:$AA$180,9,FALSE)</f>
        <v>0</v>
      </c>
      <c r="R257" s="2">
        <f>VLOOKUP(A257,ByDistrict!$A$3:$AA$180,15,FALSE)</f>
        <v>1.538</v>
      </c>
      <c r="S257" s="2">
        <f>VLOOKUP($A$4,ByDistrict!$A$3:$AA$180,9,FALSE)</f>
        <v>0</v>
      </c>
      <c r="T257" s="2">
        <f>VLOOKUP(A257,ByDistrict!$A$3:$AA$180,16,FALSE)</f>
        <v>4.3999999999999997E-2</v>
      </c>
      <c r="U257" s="2">
        <f>VLOOKUP($A$4,ByDistrict!$A$3:$AA$180,9,FALSE)</f>
        <v>0</v>
      </c>
      <c r="V257" s="2">
        <f>VLOOKUP(A257,ByDistrict!$A$3:$AA$180,18,FALSE)</f>
        <v>3.9940000000000002</v>
      </c>
      <c r="W257" s="2">
        <f>VLOOKUP($A$4,ByDistrict!$A$3:$AA$180,9,FALSE)</f>
        <v>0</v>
      </c>
      <c r="X257" s="2">
        <f>VLOOKUP(A257,ByDistrict!$A$3:$AA$180,19,FALSE)</f>
        <v>0.2</v>
      </c>
      <c r="Y257" s="2">
        <f>VLOOKUP($A$4,ByDistrict!$A$3:$AA$180,9,FALSE)</f>
        <v>0</v>
      </c>
      <c r="Z257" s="2">
        <f>VLOOKUP(A257,ByDistrict!$A$3:$AA$180,20,FALSE)</f>
        <v>0</v>
      </c>
      <c r="AA257" s="2">
        <f>VLOOKUP($A$4,ByDistrict!$A$3:$AA$180,9,FALSE)</f>
        <v>0</v>
      </c>
      <c r="AB257" s="2">
        <f>VLOOKUP(A257,ByDistrict!$A$3:$AA$180,21,FALSE)</f>
        <v>0</v>
      </c>
      <c r="AC257" s="2">
        <f>VLOOKUP($A$4,ByDistrict!$A$3:$AA$180,9,FALSE)</f>
        <v>0</v>
      </c>
      <c r="AD257" s="2">
        <f>VLOOKUP(A257,ByDistrict!$A$3:$AA$180,22,FALSE)</f>
        <v>0</v>
      </c>
      <c r="AE257" s="2">
        <f>VLOOKUP($A$4,ByDistrict!$A$3:$AA$180,9,FALSE)</f>
        <v>0</v>
      </c>
      <c r="AF257" s="2">
        <f>VLOOKUP(A257,ByDistrict!$A$3:$AA$180,23,FALSE)</f>
        <v>19.075000000000003</v>
      </c>
      <c r="AG257" s="17"/>
      <c r="AH257" s="17">
        <f>+AF257-R257-V257</f>
        <v>13.543000000000003</v>
      </c>
      <c r="AI257" s="10">
        <f>+AH257/AF257</f>
        <v>0.70998689384010494</v>
      </c>
      <c r="AK257" s="17">
        <f>+N257+P257+R257</f>
        <v>2.06</v>
      </c>
    </row>
    <row r="258" spans="1:37" x14ac:dyDescent="0.35">
      <c r="B258" s="14"/>
      <c r="C258" s="11"/>
      <c r="D258" s="22"/>
      <c r="E258" s="18"/>
      <c r="F258" s="19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</row>
    <row r="259" spans="1:37" x14ac:dyDescent="0.35">
      <c r="A259" s="8" t="s">
        <v>466</v>
      </c>
      <c r="B259" s="14" t="s">
        <v>102</v>
      </c>
      <c r="C259" s="9" t="s">
        <v>467</v>
      </c>
      <c r="D259" s="15">
        <f>SUMIFS('Valuations ByCounty'!$E$2:$E$260,'Valuations ByCounty'!$A$2:$A$260,A259,'Valuations ByCounty'!$B2:$B260,B259)</f>
        <v>1228774320</v>
      </c>
      <c r="E259" s="15">
        <f>SUMIFS('Valuations ByCounty'!$F$2:$F$260,'Valuations ByCounty'!$A$2:$A$260,A259,'Valuations ByCounty'!$B2:$B260,B259)</f>
        <v>20624970</v>
      </c>
      <c r="F259" s="15">
        <f>D259-E259</f>
        <v>1208149350</v>
      </c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</row>
    <row r="260" spans="1:37" x14ac:dyDescent="0.35">
      <c r="A260" s="8" t="s">
        <v>466</v>
      </c>
      <c r="B260" s="14" t="s">
        <v>205</v>
      </c>
      <c r="C260" s="9" t="s">
        <v>467</v>
      </c>
      <c r="D260" s="15">
        <f>SUMIFS('Valuations ByCounty'!$E$2:$E$260,'Valuations ByCounty'!$A$2:$A$260,A260,'Valuations ByCounty'!$B2:$B260,B260)</f>
        <v>7429910</v>
      </c>
      <c r="E260" s="15">
        <f>SUMIFS('Valuations ByCounty'!$F$2:$F$260,'Valuations ByCounty'!$A$2:$A$260,A260,'Valuations ByCounty'!$B2:$B260,B260)</f>
        <v>0</v>
      </c>
      <c r="F260" s="15">
        <f>D260-E260</f>
        <v>7429910</v>
      </c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</row>
    <row r="261" spans="1:37" x14ac:dyDescent="0.35">
      <c r="A261" s="8" t="s">
        <v>466</v>
      </c>
      <c r="B261" s="14"/>
      <c r="C261" s="11" t="s">
        <v>468</v>
      </c>
      <c r="D261" s="23">
        <f>SUM(D259:D260)</f>
        <v>1236204230</v>
      </c>
      <c r="E261" s="23">
        <f>SUM(E259:E260)</f>
        <v>20624970</v>
      </c>
      <c r="F261" s="16">
        <f>SUM(F259:F260)</f>
        <v>1215579260</v>
      </c>
      <c r="G261" s="2">
        <f>VLOOKUP(A261,ByDistrict!$A$3:$AA$180,8,FALSE)</f>
        <v>15.736000000000001</v>
      </c>
      <c r="H261" s="2">
        <f>VLOOKUP(A261,ByDistrict!$A$3:$AA$180,9,FALSE)</f>
        <v>0</v>
      </c>
      <c r="I261" s="2">
        <f>VLOOKUP(A261,ByDistrict!$A$3:$AA$180,10,FALSE)</f>
        <v>15.736000000000001</v>
      </c>
      <c r="J261" s="2">
        <f>VLOOKUP($A$4,ByDistrict!$A$3:$AA$180,9,FALSE)</f>
        <v>0</v>
      </c>
      <c r="K261" s="2">
        <f>VLOOKUP(A261,ByDistrict!$A$3:$AA$180,11,FALSE)</f>
        <v>0</v>
      </c>
      <c r="L261" s="2">
        <f>VLOOKUP($A$4,ByDistrict!$A$3:$AA$180,9,FALSE)</f>
        <v>0</v>
      </c>
      <c r="M261" s="2">
        <f>VLOOKUP(A261,ByDistrict!$A$3:$AA$180,12,FALSE)</f>
        <v>0</v>
      </c>
      <c r="N261" s="2">
        <f>VLOOKUP(A261,ByDistrict!$A$3:$AA$180,13,FALSE)</f>
        <v>0</v>
      </c>
      <c r="O261" s="2">
        <f>VLOOKUP($A$4,ByDistrict!$A$3:$AA$180,9,FALSE)</f>
        <v>0</v>
      </c>
      <c r="P261" s="2">
        <f>VLOOKUP(A261,ByDistrict!$A$3:$AA$180,14,FALSE)</f>
        <v>0</v>
      </c>
      <c r="Q261" s="2">
        <f>VLOOKUP($A$4,ByDistrict!$A$3:$AA$180,9,FALSE)</f>
        <v>0</v>
      </c>
      <c r="R261" s="2">
        <f>VLOOKUP(A261,ByDistrict!$A$3:$AA$180,15,FALSE)</f>
        <v>3.125</v>
      </c>
      <c r="S261" s="2">
        <f>VLOOKUP($A$4,ByDistrict!$A$3:$AA$180,9,FALSE)</f>
        <v>0</v>
      </c>
      <c r="T261" s="2">
        <f>VLOOKUP(A261,ByDistrict!$A$3:$AA$180,16,FALSE)</f>
        <v>8.3000000000000004E-2</v>
      </c>
      <c r="U261" s="2">
        <f>VLOOKUP($A$4,ByDistrict!$A$3:$AA$180,9,FALSE)</f>
        <v>0</v>
      </c>
      <c r="V261" s="2">
        <f>VLOOKUP(A261,ByDistrict!$A$3:$AA$180,18,FALSE)</f>
        <v>7.7329999999999997</v>
      </c>
      <c r="W261" s="2">
        <f>VLOOKUP($A$4,ByDistrict!$A$3:$AA$180,9,FALSE)</f>
        <v>0</v>
      </c>
      <c r="X261" s="2">
        <f>VLOOKUP(A261,ByDistrict!$A$3:$AA$180,19,FALSE)</f>
        <v>0</v>
      </c>
      <c r="Y261" s="2">
        <f>VLOOKUP($A$4,ByDistrict!$A$3:$AA$180,9,FALSE)</f>
        <v>0</v>
      </c>
      <c r="Z261" s="2">
        <f>VLOOKUP(A261,ByDistrict!$A$3:$AA$180,20,FALSE)</f>
        <v>0</v>
      </c>
      <c r="AA261" s="2">
        <f>VLOOKUP($A$4,ByDistrict!$A$3:$AA$180,9,FALSE)</f>
        <v>0</v>
      </c>
      <c r="AB261" s="2">
        <f>VLOOKUP(A261,ByDistrict!$A$3:$AA$180,21,FALSE)</f>
        <v>0</v>
      </c>
      <c r="AC261" s="2">
        <f>VLOOKUP($A$4,ByDistrict!$A$3:$AA$180,9,FALSE)</f>
        <v>0</v>
      </c>
      <c r="AD261" s="2">
        <f>VLOOKUP(A261,ByDistrict!$A$3:$AA$180,22,FALSE)</f>
        <v>0</v>
      </c>
      <c r="AE261" s="2">
        <f>VLOOKUP($A$4,ByDistrict!$A$3:$AA$180,9,FALSE)</f>
        <v>0</v>
      </c>
      <c r="AF261" s="2">
        <f>VLOOKUP(A261,ByDistrict!$A$3:$AA$180,23,FALSE)</f>
        <v>26.677</v>
      </c>
      <c r="AG261" s="17"/>
      <c r="AH261" s="17">
        <f>+AF261-R261-V261</f>
        <v>15.818999999999999</v>
      </c>
      <c r="AI261" s="10">
        <f>+AH261/AF261</f>
        <v>0.5929827191963114</v>
      </c>
      <c r="AK261" s="17">
        <f>+N261+P261+R261</f>
        <v>3.125</v>
      </c>
    </row>
    <row r="262" spans="1:37" x14ac:dyDescent="0.35">
      <c r="B262" s="14"/>
      <c r="C262" s="11"/>
      <c r="D262" s="22"/>
      <c r="E262" s="18"/>
      <c r="F262" s="19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</row>
    <row r="263" spans="1:37" x14ac:dyDescent="0.35">
      <c r="A263" s="8" t="s">
        <v>469</v>
      </c>
      <c r="B263" s="14" t="s">
        <v>104</v>
      </c>
      <c r="C263" s="9" t="s">
        <v>470</v>
      </c>
      <c r="D263" s="15">
        <f>SUMIFS('Valuations ByCounty'!$E$2:$E$260,'Valuations ByCounty'!$A$2:$A$260,A263,'Valuations ByCounty'!$B2:$B260,B263)</f>
        <v>73140460</v>
      </c>
      <c r="E263" s="15">
        <f>SUMIFS('Valuations ByCounty'!$F$2:$F$260,'Valuations ByCounty'!$A$2:$A$260,A263,'Valuations ByCounty'!$B2:$B260,B263)</f>
        <v>0</v>
      </c>
      <c r="F263" s="15">
        <f>D263-E263</f>
        <v>73140460</v>
      </c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</row>
    <row r="264" spans="1:37" x14ac:dyDescent="0.35">
      <c r="A264" s="8" t="s">
        <v>469</v>
      </c>
      <c r="B264" s="14"/>
      <c r="C264" s="11" t="s">
        <v>471</v>
      </c>
      <c r="D264" s="16">
        <f>SUM(D263)</f>
        <v>73140460</v>
      </c>
      <c r="E264" s="16">
        <f>SUM(E263)</f>
        <v>0</v>
      </c>
      <c r="F264" s="16">
        <f>SUM(F263)</f>
        <v>73140460</v>
      </c>
      <c r="G264" s="2">
        <f>VLOOKUP(A264,ByDistrict!$A$3:$AA$180,8,FALSE)</f>
        <v>19.067</v>
      </c>
      <c r="H264" s="2">
        <f>VLOOKUP(A264,ByDistrict!$A$3:$AA$180,9,FALSE)</f>
        <v>0</v>
      </c>
      <c r="I264" s="2">
        <f>VLOOKUP(A264,ByDistrict!$A$3:$AA$180,10,FALSE)</f>
        <v>19.067</v>
      </c>
      <c r="J264" s="2">
        <f>VLOOKUP($A$4,ByDistrict!$A$3:$AA$180,9,FALSE)</f>
        <v>0</v>
      </c>
      <c r="K264" s="2">
        <f>VLOOKUP(A264,ByDistrict!$A$3:$AA$180,11,FALSE)</f>
        <v>0</v>
      </c>
      <c r="L264" s="2">
        <f>VLOOKUP($A$4,ByDistrict!$A$3:$AA$180,9,FALSE)</f>
        <v>0</v>
      </c>
      <c r="M264" s="2">
        <f>VLOOKUP(A264,ByDistrict!$A$3:$AA$180,12,FALSE)</f>
        <v>0</v>
      </c>
      <c r="N264" s="2">
        <f>VLOOKUP(A264,ByDistrict!$A$3:$AA$180,13,FALSE)</f>
        <v>0</v>
      </c>
      <c r="O264" s="2">
        <f>VLOOKUP($A$4,ByDistrict!$A$3:$AA$180,9,FALSE)</f>
        <v>0</v>
      </c>
      <c r="P264" s="2">
        <f>VLOOKUP(A264,ByDistrict!$A$3:$AA$180,14,FALSE)</f>
        <v>0</v>
      </c>
      <c r="Q264" s="2">
        <f>VLOOKUP($A$4,ByDistrict!$A$3:$AA$180,9,FALSE)</f>
        <v>0</v>
      </c>
      <c r="R264" s="2">
        <f>VLOOKUP(A264,ByDistrict!$A$3:$AA$180,15,FALSE)</f>
        <v>0</v>
      </c>
      <c r="S264" s="2">
        <f>VLOOKUP($A$4,ByDistrict!$A$3:$AA$180,9,FALSE)</f>
        <v>0</v>
      </c>
      <c r="T264" s="2">
        <f>VLOOKUP(A264,ByDistrict!$A$3:$AA$180,16,FALSE)</f>
        <v>3.1E-2</v>
      </c>
      <c r="U264" s="2">
        <f>VLOOKUP($A$4,ByDistrict!$A$3:$AA$180,9,FALSE)</f>
        <v>0</v>
      </c>
      <c r="V264" s="2">
        <f>VLOOKUP(A264,ByDistrict!$A$3:$AA$180,18,FALSE)</f>
        <v>4.3545999999999996</v>
      </c>
      <c r="W264" s="2">
        <f>VLOOKUP($A$4,ByDistrict!$A$3:$AA$180,9,FALSE)</f>
        <v>0</v>
      </c>
      <c r="X264" s="2">
        <f>VLOOKUP(A264,ByDistrict!$A$3:$AA$180,19,FALSE)</f>
        <v>0</v>
      </c>
      <c r="Y264" s="2">
        <f>VLOOKUP($A$4,ByDistrict!$A$3:$AA$180,9,FALSE)</f>
        <v>0</v>
      </c>
      <c r="Z264" s="2">
        <f>VLOOKUP(A264,ByDistrict!$A$3:$AA$180,20,FALSE)</f>
        <v>0</v>
      </c>
      <c r="AA264" s="2">
        <f>VLOOKUP($A$4,ByDistrict!$A$3:$AA$180,9,FALSE)</f>
        <v>0</v>
      </c>
      <c r="AB264" s="2">
        <f>VLOOKUP(A264,ByDistrict!$A$3:$AA$180,21,FALSE)</f>
        <v>0</v>
      </c>
      <c r="AC264" s="2">
        <f>VLOOKUP($A$4,ByDistrict!$A$3:$AA$180,9,FALSE)</f>
        <v>0</v>
      </c>
      <c r="AD264" s="2">
        <f>VLOOKUP(A264,ByDistrict!$A$3:$AA$180,22,FALSE)</f>
        <v>0</v>
      </c>
      <c r="AE264" s="2">
        <f>VLOOKUP($A$4,ByDistrict!$A$3:$AA$180,9,FALSE)</f>
        <v>0</v>
      </c>
      <c r="AF264" s="2">
        <f>VLOOKUP(A264,ByDistrict!$A$3:$AA$180,23,FALSE)</f>
        <v>23.452599999999997</v>
      </c>
      <c r="AG264" s="17"/>
      <c r="AH264" s="17">
        <f>+AF264-R264-V264</f>
        <v>19.097999999999999</v>
      </c>
      <c r="AI264" s="10">
        <f>+AH264/AF264</f>
        <v>0.81432335860416338</v>
      </c>
      <c r="AK264" s="17">
        <f>+N264+P264+R264</f>
        <v>0</v>
      </c>
    </row>
    <row r="265" spans="1:37" x14ac:dyDescent="0.35">
      <c r="B265" s="14"/>
      <c r="C265" s="11"/>
      <c r="D265" s="22"/>
      <c r="E265" s="18"/>
      <c r="F265" s="19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</row>
    <row r="266" spans="1:37" x14ac:dyDescent="0.35">
      <c r="A266" s="8" t="s">
        <v>472</v>
      </c>
      <c r="B266" s="14" t="s">
        <v>106</v>
      </c>
      <c r="C266" s="9" t="s">
        <v>473</v>
      </c>
      <c r="D266" s="15">
        <f>SUMIFS('Valuations ByCounty'!$E$2:$E$260,'Valuations ByCounty'!$A$2:$A$260,A266,'Valuations ByCounty'!$B2:$B260,B266)</f>
        <v>143453349</v>
      </c>
      <c r="E266" s="15">
        <f>SUMIFS('Valuations ByCounty'!$F$2:$F$260,'Valuations ByCounty'!$A$2:$A$260,A266,'Valuations ByCounty'!$B2:$B260,B266)</f>
        <v>393606</v>
      </c>
      <c r="F266" s="15">
        <f>D266-E266</f>
        <v>143059743</v>
      </c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</row>
    <row r="267" spans="1:37" x14ac:dyDescent="0.35">
      <c r="A267" s="8" t="s">
        <v>472</v>
      </c>
      <c r="B267" s="14"/>
      <c r="C267" s="11" t="s">
        <v>474</v>
      </c>
      <c r="D267" s="16">
        <f>SUM(D266)</f>
        <v>143453349</v>
      </c>
      <c r="E267" s="16">
        <f>SUM(E266)</f>
        <v>393606</v>
      </c>
      <c r="F267" s="16">
        <f>SUM(F266)</f>
        <v>143059743</v>
      </c>
      <c r="G267" s="2">
        <f>VLOOKUP(A267,ByDistrict!$A$3:$AA$180,8,FALSE)</f>
        <v>27</v>
      </c>
      <c r="H267" s="2">
        <f>VLOOKUP(A267,ByDistrict!$A$3:$AA$180,9,FALSE)</f>
        <v>0</v>
      </c>
      <c r="I267" s="2">
        <f>VLOOKUP(A267,ByDistrict!$A$3:$AA$180,10,FALSE)</f>
        <v>27</v>
      </c>
      <c r="J267" s="2">
        <f>VLOOKUP($A$4,ByDistrict!$A$3:$AA$180,9,FALSE)</f>
        <v>0</v>
      </c>
      <c r="K267" s="2">
        <f>VLOOKUP(A267,ByDistrict!$A$3:$AA$180,11,FALSE)</f>
        <v>0</v>
      </c>
      <c r="L267" s="2">
        <f>VLOOKUP($A$4,ByDistrict!$A$3:$AA$180,9,FALSE)</f>
        <v>0</v>
      </c>
      <c r="M267" s="2">
        <f>VLOOKUP(A267,ByDistrict!$A$3:$AA$180,12,FALSE)</f>
        <v>0</v>
      </c>
      <c r="N267" s="2">
        <f>VLOOKUP(A267,ByDistrict!$A$3:$AA$180,13,FALSE)</f>
        <v>0</v>
      </c>
      <c r="O267" s="2">
        <f>VLOOKUP($A$4,ByDistrict!$A$3:$AA$180,9,FALSE)</f>
        <v>0</v>
      </c>
      <c r="P267" s="2">
        <f>VLOOKUP(A267,ByDistrict!$A$3:$AA$180,14,FALSE)</f>
        <v>0</v>
      </c>
      <c r="Q267" s="2">
        <f>VLOOKUP($A$4,ByDistrict!$A$3:$AA$180,9,FALSE)</f>
        <v>0</v>
      </c>
      <c r="R267" s="2">
        <f>VLOOKUP(A267,ByDistrict!$A$3:$AA$180,15,FALSE)</f>
        <v>0</v>
      </c>
      <c r="S267" s="2">
        <f>VLOOKUP($A$4,ByDistrict!$A$3:$AA$180,9,FALSE)</f>
        <v>0</v>
      </c>
      <c r="T267" s="2">
        <f>VLOOKUP(A267,ByDistrict!$A$3:$AA$180,16,FALSE)</f>
        <v>0.16700000000000001</v>
      </c>
      <c r="U267" s="2">
        <f>VLOOKUP($A$4,ByDistrict!$A$3:$AA$180,9,FALSE)</f>
        <v>0</v>
      </c>
      <c r="V267" s="2">
        <f>VLOOKUP(A267,ByDistrict!$A$3:$AA$180,18,FALSE)</f>
        <v>7.2960000000000003</v>
      </c>
      <c r="W267" s="2">
        <f>VLOOKUP($A$4,ByDistrict!$A$3:$AA$180,9,FALSE)</f>
        <v>0</v>
      </c>
      <c r="X267" s="2">
        <f>VLOOKUP(A267,ByDistrict!$A$3:$AA$180,19,FALSE)</f>
        <v>0</v>
      </c>
      <c r="Y267" s="2">
        <f>VLOOKUP($A$4,ByDistrict!$A$3:$AA$180,9,FALSE)</f>
        <v>0</v>
      </c>
      <c r="Z267" s="2">
        <f>VLOOKUP(A267,ByDistrict!$A$3:$AA$180,20,FALSE)</f>
        <v>0</v>
      </c>
      <c r="AA267" s="2">
        <f>VLOOKUP($A$4,ByDistrict!$A$3:$AA$180,9,FALSE)</f>
        <v>0</v>
      </c>
      <c r="AB267" s="2">
        <f>VLOOKUP(A267,ByDistrict!$A$3:$AA$180,21,FALSE)</f>
        <v>0</v>
      </c>
      <c r="AC267" s="2">
        <f>VLOOKUP($A$4,ByDistrict!$A$3:$AA$180,9,FALSE)</f>
        <v>0</v>
      </c>
      <c r="AD267" s="2">
        <f>VLOOKUP(A267,ByDistrict!$A$3:$AA$180,22,FALSE)</f>
        <v>0</v>
      </c>
      <c r="AE267" s="2">
        <f>VLOOKUP($A$4,ByDistrict!$A$3:$AA$180,9,FALSE)</f>
        <v>0</v>
      </c>
      <c r="AF267" s="2">
        <f>VLOOKUP(A267,ByDistrict!$A$3:$AA$180,23,FALSE)</f>
        <v>34.463000000000001</v>
      </c>
      <c r="AG267" s="17"/>
      <c r="AH267" s="17">
        <f>+AF267-R267-V267</f>
        <v>27.167000000000002</v>
      </c>
      <c r="AI267" s="10">
        <f>+AH267/AF267</f>
        <v>0.78829469285900822</v>
      </c>
      <c r="AK267" s="17">
        <f>+N267+P267+R267</f>
        <v>0</v>
      </c>
    </row>
    <row r="268" spans="1:37" x14ac:dyDescent="0.35">
      <c r="B268" s="14"/>
      <c r="C268" s="11"/>
      <c r="D268" s="22"/>
      <c r="E268" s="18"/>
      <c r="F268" s="19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</row>
    <row r="269" spans="1:37" x14ac:dyDescent="0.35">
      <c r="A269" s="8" t="s">
        <v>475</v>
      </c>
      <c r="B269" s="14" t="s">
        <v>106</v>
      </c>
      <c r="C269" s="9" t="s">
        <v>476</v>
      </c>
      <c r="D269" s="15">
        <f>SUMIFS('Valuations ByCounty'!$E$2:$E$260,'Valuations ByCounty'!$A$2:$A$260,A269,'Valuations ByCounty'!$B2:$B260,B269)</f>
        <v>49717935</v>
      </c>
      <c r="E269" s="15">
        <f>SUMIFS('Valuations ByCounty'!$F$2:$F$260,'Valuations ByCounty'!$A$2:$A$260,A269,'Valuations ByCounty'!$B2:$B260,B269)</f>
        <v>0</v>
      </c>
      <c r="F269" s="15">
        <f>D269-E269</f>
        <v>49717935</v>
      </c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</row>
    <row r="270" spans="1:37" x14ac:dyDescent="0.35">
      <c r="A270" s="8" t="s">
        <v>475</v>
      </c>
      <c r="B270" s="14"/>
      <c r="C270" s="11" t="s">
        <v>477</v>
      </c>
      <c r="D270" s="16">
        <f>SUM(D269)</f>
        <v>49717935</v>
      </c>
      <c r="E270" s="16">
        <f>SUM(E269)</f>
        <v>0</v>
      </c>
      <c r="F270" s="16">
        <f>SUM(F269)</f>
        <v>49717935</v>
      </c>
      <c r="G270" s="2">
        <f>VLOOKUP(A270,ByDistrict!$A$3:$AA$180,8,FALSE)</f>
        <v>27</v>
      </c>
      <c r="H270" s="2">
        <f>VLOOKUP(A270,ByDistrict!$A$3:$AA$180,9,FALSE)</f>
        <v>0</v>
      </c>
      <c r="I270" s="2">
        <f>VLOOKUP(A270,ByDistrict!$A$3:$AA$180,10,FALSE)</f>
        <v>27</v>
      </c>
      <c r="J270" s="2">
        <f>VLOOKUP($A$4,ByDistrict!$A$3:$AA$180,9,FALSE)</f>
        <v>0</v>
      </c>
      <c r="K270" s="2">
        <f>VLOOKUP(A270,ByDistrict!$A$3:$AA$180,11,FALSE)</f>
        <v>0</v>
      </c>
      <c r="L270" s="2">
        <f>VLOOKUP($A$4,ByDistrict!$A$3:$AA$180,9,FALSE)</f>
        <v>0</v>
      </c>
      <c r="M270" s="2">
        <f>VLOOKUP(A270,ByDistrict!$A$3:$AA$180,12,FALSE)</f>
        <v>0</v>
      </c>
      <c r="N270" s="2">
        <f>VLOOKUP(A270,ByDistrict!$A$3:$AA$180,13,FALSE)</f>
        <v>0</v>
      </c>
      <c r="O270" s="2">
        <f>VLOOKUP($A$4,ByDistrict!$A$3:$AA$180,9,FALSE)</f>
        <v>0</v>
      </c>
      <c r="P270" s="2">
        <f>VLOOKUP(A270,ByDistrict!$A$3:$AA$180,14,FALSE)</f>
        <v>0</v>
      </c>
      <c r="Q270" s="2">
        <f>VLOOKUP($A$4,ByDistrict!$A$3:$AA$180,9,FALSE)</f>
        <v>0</v>
      </c>
      <c r="R270" s="2">
        <f>VLOOKUP(A270,ByDistrict!$A$3:$AA$180,15,FALSE)</f>
        <v>0</v>
      </c>
      <c r="S270" s="2">
        <f>VLOOKUP($A$4,ByDistrict!$A$3:$AA$180,9,FALSE)</f>
        <v>0</v>
      </c>
      <c r="T270" s="2">
        <f>VLOOKUP(A270,ByDistrict!$A$3:$AA$180,16,FALSE)</f>
        <v>7.2999999999999995E-2</v>
      </c>
      <c r="U270" s="2">
        <f>VLOOKUP($A$4,ByDistrict!$A$3:$AA$180,9,FALSE)</f>
        <v>0</v>
      </c>
      <c r="V270" s="2">
        <f>VLOOKUP(A270,ByDistrict!$A$3:$AA$180,18,FALSE)</f>
        <v>8.4749999999999996</v>
      </c>
      <c r="W270" s="2">
        <f>VLOOKUP($A$4,ByDistrict!$A$3:$AA$180,9,FALSE)</f>
        <v>0</v>
      </c>
      <c r="X270" s="2">
        <f>VLOOKUP(A270,ByDistrict!$A$3:$AA$180,19,FALSE)</f>
        <v>0</v>
      </c>
      <c r="Y270" s="2">
        <f>VLOOKUP($A$4,ByDistrict!$A$3:$AA$180,9,FALSE)</f>
        <v>0</v>
      </c>
      <c r="Z270" s="2">
        <f>VLOOKUP(A270,ByDistrict!$A$3:$AA$180,20,FALSE)</f>
        <v>0</v>
      </c>
      <c r="AA270" s="2">
        <f>VLOOKUP($A$4,ByDistrict!$A$3:$AA$180,9,FALSE)</f>
        <v>0</v>
      </c>
      <c r="AB270" s="2">
        <f>VLOOKUP(A270,ByDistrict!$A$3:$AA$180,21,FALSE)</f>
        <v>0</v>
      </c>
      <c r="AC270" s="2">
        <f>VLOOKUP($A$4,ByDistrict!$A$3:$AA$180,9,FALSE)</f>
        <v>0</v>
      </c>
      <c r="AD270" s="2">
        <f>VLOOKUP(A270,ByDistrict!$A$3:$AA$180,22,FALSE)</f>
        <v>0</v>
      </c>
      <c r="AE270" s="2">
        <f>VLOOKUP($A$4,ByDistrict!$A$3:$AA$180,9,FALSE)</f>
        <v>0</v>
      </c>
      <c r="AF270" s="2">
        <f>VLOOKUP(A270,ByDistrict!$A$3:$AA$180,23,FALSE)</f>
        <v>35.548000000000002</v>
      </c>
      <c r="AG270" s="17"/>
      <c r="AH270" s="17">
        <f>+AF270-R270-V270</f>
        <v>27.073</v>
      </c>
      <c r="AI270" s="10">
        <f>+AH270/AF270</f>
        <v>0.76158996286710923</v>
      </c>
      <c r="AK270" s="17">
        <f>+N270+P270+R270</f>
        <v>0</v>
      </c>
    </row>
    <row r="271" spans="1:37" x14ac:dyDescent="0.35">
      <c r="B271" s="14"/>
      <c r="C271" s="11"/>
      <c r="D271" s="22"/>
      <c r="E271" s="18"/>
      <c r="F271" s="19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</row>
    <row r="272" spans="1:37" x14ac:dyDescent="0.35">
      <c r="A272" s="8" t="s">
        <v>478</v>
      </c>
      <c r="B272" s="14" t="s">
        <v>109</v>
      </c>
      <c r="C272" s="9" t="s">
        <v>479</v>
      </c>
      <c r="D272" s="15">
        <f>SUMIFS('Valuations ByCounty'!$E$2:$E$260,'Valuations ByCounty'!$A$2:$A$260,A272,'Valuations ByCounty'!$B2:$B260,B272)</f>
        <v>101377173</v>
      </c>
      <c r="E272" s="15">
        <f>SUMIFS('Valuations ByCounty'!$F$2:$F$260,'Valuations ByCounty'!$A$2:$A$260,A272,'Valuations ByCounty'!$B2:$B260,B272)</f>
        <v>0</v>
      </c>
      <c r="F272" s="15">
        <f>D272-E272</f>
        <v>101377173</v>
      </c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</row>
    <row r="273" spans="1:37" x14ac:dyDescent="0.35">
      <c r="A273" s="8" t="s">
        <v>478</v>
      </c>
      <c r="B273" s="14"/>
      <c r="C273" s="11" t="s">
        <v>480</v>
      </c>
      <c r="D273" s="16">
        <f>SUM(D272)</f>
        <v>101377173</v>
      </c>
      <c r="E273" s="16">
        <f>SUM(E272)</f>
        <v>0</v>
      </c>
      <c r="F273" s="16">
        <f>SUM(F272)</f>
        <v>101377173</v>
      </c>
      <c r="G273" s="2">
        <f>VLOOKUP(A273,ByDistrict!$A$3:$AA$180,8,FALSE)</f>
        <v>23.041</v>
      </c>
      <c r="H273" s="2">
        <f>VLOOKUP(A273,ByDistrict!$A$3:$AA$180,9,FALSE)</f>
        <v>0</v>
      </c>
      <c r="I273" s="2">
        <f>VLOOKUP(A273,ByDistrict!$A$3:$AA$180,10,FALSE)</f>
        <v>23.041</v>
      </c>
      <c r="J273" s="2">
        <f>VLOOKUP($A$4,ByDistrict!$A$3:$AA$180,9,FALSE)</f>
        <v>0</v>
      </c>
      <c r="K273" s="2">
        <f>VLOOKUP(A273,ByDistrict!$A$3:$AA$180,11,FALSE)</f>
        <v>0</v>
      </c>
      <c r="L273" s="2">
        <f>VLOOKUP($A$4,ByDistrict!$A$3:$AA$180,9,FALSE)</f>
        <v>0</v>
      </c>
      <c r="M273" s="2">
        <f>VLOOKUP(A273,ByDistrict!$A$3:$AA$180,12,FALSE)</f>
        <v>0</v>
      </c>
      <c r="N273" s="2">
        <f>VLOOKUP(A273,ByDistrict!$A$3:$AA$180,13,FALSE)</f>
        <v>0</v>
      </c>
      <c r="O273" s="2">
        <f>VLOOKUP($A$4,ByDistrict!$A$3:$AA$180,9,FALSE)</f>
        <v>0</v>
      </c>
      <c r="P273" s="2">
        <f>VLOOKUP(A273,ByDistrict!$A$3:$AA$180,14,FALSE)</f>
        <v>0</v>
      </c>
      <c r="Q273" s="2">
        <f>VLOOKUP($A$4,ByDistrict!$A$3:$AA$180,9,FALSE)</f>
        <v>0</v>
      </c>
      <c r="R273" s="2">
        <f>VLOOKUP(A273,ByDistrict!$A$3:$AA$180,15,FALSE)</f>
        <v>0</v>
      </c>
      <c r="S273" s="2">
        <f>VLOOKUP($A$4,ByDistrict!$A$3:$AA$180,9,FALSE)</f>
        <v>0</v>
      </c>
      <c r="T273" s="2">
        <f>VLOOKUP(A273,ByDistrict!$A$3:$AA$180,16,FALSE)</f>
        <v>6.8000000000000005E-2</v>
      </c>
      <c r="U273" s="2">
        <f>VLOOKUP($A$4,ByDistrict!$A$3:$AA$180,9,FALSE)</f>
        <v>0</v>
      </c>
      <c r="V273" s="2">
        <f>VLOOKUP(A273,ByDistrict!$A$3:$AA$180,18,FALSE)</f>
        <v>0</v>
      </c>
      <c r="W273" s="2">
        <f>VLOOKUP($A$4,ByDistrict!$A$3:$AA$180,9,FALSE)</f>
        <v>0</v>
      </c>
      <c r="X273" s="2">
        <f>VLOOKUP(A273,ByDistrict!$A$3:$AA$180,19,FALSE)</f>
        <v>0</v>
      </c>
      <c r="Y273" s="2">
        <f>VLOOKUP($A$4,ByDistrict!$A$3:$AA$180,9,FALSE)</f>
        <v>0</v>
      </c>
      <c r="Z273" s="2">
        <f>VLOOKUP(A273,ByDistrict!$A$3:$AA$180,20,FALSE)</f>
        <v>0</v>
      </c>
      <c r="AA273" s="2">
        <f>VLOOKUP($A$4,ByDistrict!$A$3:$AA$180,9,FALSE)</f>
        <v>0</v>
      </c>
      <c r="AB273" s="2">
        <f>VLOOKUP(A273,ByDistrict!$A$3:$AA$180,21,FALSE)</f>
        <v>0</v>
      </c>
      <c r="AC273" s="2">
        <f>VLOOKUP($A$4,ByDistrict!$A$3:$AA$180,9,FALSE)</f>
        <v>0</v>
      </c>
      <c r="AD273" s="2">
        <f>VLOOKUP(A273,ByDistrict!$A$3:$AA$180,22,FALSE)</f>
        <v>0</v>
      </c>
      <c r="AE273" s="2">
        <f>VLOOKUP($A$4,ByDistrict!$A$3:$AA$180,9,FALSE)</f>
        <v>0</v>
      </c>
      <c r="AF273" s="2">
        <f>VLOOKUP(A273,ByDistrict!$A$3:$AA$180,23,FALSE)</f>
        <v>23.109000000000002</v>
      </c>
      <c r="AG273" s="17"/>
      <c r="AH273" s="17">
        <f>+AF273-R273-V273</f>
        <v>23.109000000000002</v>
      </c>
      <c r="AI273" s="10">
        <f>+AH273/AF273</f>
        <v>1</v>
      </c>
      <c r="AK273" s="17">
        <f>+N273+P273+R273</f>
        <v>0</v>
      </c>
    </row>
    <row r="274" spans="1:37" x14ac:dyDescent="0.35">
      <c r="B274" s="14"/>
      <c r="C274" s="11"/>
      <c r="D274" s="22"/>
      <c r="E274" s="18"/>
      <c r="F274" s="19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</row>
    <row r="275" spans="1:37" x14ac:dyDescent="0.35">
      <c r="A275" s="20" t="s">
        <v>481</v>
      </c>
      <c r="B275" s="14" t="s">
        <v>111</v>
      </c>
      <c r="C275" s="9" t="s">
        <v>482</v>
      </c>
      <c r="D275" s="15">
        <f>SUMIFS('Valuations ByCounty'!$E$2:$E$260,'Valuations ByCounty'!$A$2:$A$260,A275,'Valuations ByCounty'!$B2:$B260,B275)</f>
        <v>15700201979</v>
      </c>
      <c r="E275" s="15">
        <f>SUMIFS('Valuations ByCounty'!$F$2:$F$260,'Valuations ByCounty'!$A$2:$A$260,A275,'Valuations ByCounty'!$B2:$B260,B275)</f>
        <v>554610100</v>
      </c>
      <c r="F275" s="15">
        <f>D275-E275</f>
        <v>15145591879</v>
      </c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</row>
    <row r="276" spans="1:37" x14ac:dyDescent="0.35">
      <c r="A276" s="20" t="s">
        <v>481</v>
      </c>
      <c r="B276" s="14" t="s">
        <v>246</v>
      </c>
      <c r="C276" s="9" t="s">
        <v>482</v>
      </c>
      <c r="D276" s="15">
        <f>SUMIFS('Valuations ByCounty'!$E$2:$E$260,'Valuations ByCounty'!$A$2:$A$260,A276,'Valuations ByCounty'!$B2:$B260,B276)</f>
        <v>337793910</v>
      </c>
      <c r="E276" s="15">
        <f>SUMIFS('Valuations ByCounty'!$F$2:$F$260,'Valuations ByCounty'!$A$2:$A$260,A276,'Valuations ByCounty'!$B2:$B260,B276)</f>
        <v>116002809</v>
      </c>
      <c r="F276" s="15">
        <f>D276-E276</f>
        <v>221791101</v>
      </c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</row>
    <row r="277" spans="1:37" x14ac:dyDescent="0.35">
      <c r="A277" s="20" t="s">
        <v>481</v>
      </c>
      <c r="B277" s="14"/>
      <c r="C277" s="11" t="s">
        <v>483</v>
      </c>
      <c r="D277" s="16">
        <f>SUM(D275:D276)</f>
        <v>16037995889</v>
      </c>
      <c r="E277" s="16">
        <f>SUM(E275:E276)</f>
        <v>670612909</v>
      </c>
      <c r="F277" s="16">
        <f>SUM(F275:F276)</f>
        <v>15367382980</v>
      </c>
      <c r="G277" s="2">
        <f>VLOOKUP(A277,ByDistrict!$A$3:$AA$180,8,FALSE)</f>
        <v>27</v>
      </c>
      <c r="H277" s="2">
        <f>VLOOKUP(A277,ByDistrict!$A$3:$AA$180,9,FALSE)</f>
        <v>0</v>
      </c>
      <c r="I277" s="2">
        <f>VLOOKUP(A277,ByDistrict!$A$3:$AA$180,10,FALSE)</f>
        <v>27</v>
      </c>
      <c r="J277" s="2">
        <f>VLOOKUP($A$4,ByDistrict!$A$3:$AA$180,9,FALSE)</f>
        <v>0</v>
      </c>
      <c r="K277" s="2">
        <f>VLOOKUP(A277,ByDistrict!$A$3:$AA$180,11,FALSE)</f>
        <v>0</v>
      </c>
      <c r="L277" s="2">
        <f>VLOOKUP($A$4,ByDistrict!$A$3:$AA$180,9,FALSE)</f>
        <v>0</v>
      </c>
      <c r="M277" s="2">
        <f>VLOOKUP(A277,ByDistrict!$A$3:$AA$180,12,FALSE)</f>
        <v>0</v>
      </c>
      <c r="N277" s="2">
        <f>VLOOKUP(A277,ByDistrict!$A$3:$AA$180,13,FALSE)</f>
        <v>0</v>
      </c>
      <c r="O277" s="2">
        <f>VLOOKUP($A$4,ByDistrict!$A$3:$AA$180,9,FALSE)</f>
        <v>0</v>
      </c>
      <c r="P277" s="2">
        <f>VLOOKUP(A277,ByDistrict!$A$3:$AA$180,14,FALSE)</f>
        <v>0</v>
      </c>
      <c r="Q277" s="2">
        <f>VLOOKUP($A$4,ByDistrict!$A$3:$AA$180,9,FALSE)</f>
        <v>0</v>
      </c>
      <c r="R277" s="2">
        <f>VLOOKUP(A277,ByDistrict!$A$3:$AA$180,15,FALSE)</f>
        <v>10.130000000000001</v>
      </c>
      <c r="S277" s="2">
        <f>VLOOKUP($A$4,ByDistrict!$A$3:$AA$180,9,FALSE)</f>
        <v>0</v>
      </c>
      <c r="T277" s="2">
        <f>VLOOKUP(A277,ByDistrict!$A$3:$AA$180,16,FALSE)</f>
        <v>0.26900000000000002</v>
      </c>
      <c r="U277" s="2">
        <f>VLOOKUP($A$4,ByDistrict!$A$3:$AA$180,9,FALSE)</f>
        <v>0</v>
      </c>
      <c r="V277" s="2">
        <f>VLOOKUP(A277,ByDistrict!$A$3:$AA$180,18,FALSE)</f>
        <v>6.95</v>
      </c>
      <c r="W277" s="2">
        <f>VLOOKUP($A$4,ByDistrict!$A$3:$AA$180,9,FALSE)</f>
        <v>0</v>
      </c>
      <c r="X277" s="2">
        <f>VLOOKUP(A277,ByDistrict!$A$3:$AA$180,19,FALSE)</f>
        <v>0</v>
      </c>
      <c r="Y277" s="2">
        <f>VLOOKUP($A$4,ByDistrict!$A$3:$AA$180,9,FALSE)</f>
        <v>0</v>
      </c>
      <c r="Z277" s="2">
        <f>VLOOKUP(A277,ByDistrict!$A$3:$AA$180,20,FALSE)</f>
        <v>0</v>
      </c>
      <c r="AA277" s="2">
        <f>VLOOKUP($A$4,ByDistrict!$A$3:$AA$180,9,FALSE)</f>
        <v>0</v>
      </c>
      <c r="AB277" s="2">
        <f>VLOOKUP(A277,ByDistrict!$A$3:$AA$180,21,FALSE)</f>
        <v>0</v>
      </c>
      <c r="AC277" s="2">
        <f>VLOOKUP($A$4,ByDistrict!$A$3:$AA$180,9,FALSE)</f>
        <v>0</v>
      </c>
      <c r="AD277" s="2">
        <f>VLOOKUP(A277,ByDistrict!$A$3:$AA$180,22,FALSE)</f>
        <v>0</v>
      </c>
      <c r="AE277" s="2">
        <f>VLOOKUP($A$4,ByDistrict!$A$3:$AA$180,9,FALSE)</f>
        <v>0</v>
      </c>
      <c r="AF277" s="2">
        <f>VLOOKUP(A277,ByDistrict!$A$3:$AA$180,23,FALSE)</f>
        <v>44.349000000000004</v>
      </c>
      <c r="AG277" s="17"/>
      <c r="AH277" s="17">
        <f>+AF277-R277-V277</f>
        <v>27.269000000000002</v>
      </c>
      <c r="AI277" s="10">
        <f>+AH277/AF277</f>
        <v>0.61487293963787237</v>
      </c>
      <c r="AK277" s="17">
        <f>+N277+P277+R277</f>
        <v>10.130000000000001</v>
      </c>
    </row>
    <row r="278" spans="1:37" x14ac:dyDescent="0.35">
      <c r="B278" s="14"/>
      <c r="C278" s="11"/>
      <c r="D278" s="22"/>
      <c r="E278" s="18"/>
      <c r="F278" s="19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</row>
    <row r="279" spans="1:37" x14ac:dyDescent="0.35">
      <c r="A279" s="8" t="s">
        <v>484</v>
      </c>
      <c r="B279" s="14" t="s">
        <v>113</v>
      </c>
      <c r="C279" s="9" t="s">
        <v>485</v>
      </c>
      <c r="D279" s="15">
        <f>SUMIFS('Valuations ByCounty'!$E$2:$E$260,'Valuations ByCounty'!$A$2:$A$260,A279,'Valuations ByCounty'!$B2:$B260,B279)</f>
        <v>23089672</v>
      </c>
      <c r="E279" s="15">
        <f>SUMIFS('Valuations ByCounty'!$F$2:$F$260,'Valuations ByCounty'!$A$2:$A$260,A279,'Valuations ByCounty'!$B2:$B260,B279)</f>
        <v>0</v>
      </c>
      <c r="F279" s="15">
        <f>D279-E279</f>
        <v>23089672</v>
      </c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</row>
    <row r="280" spans="1:37" x14ac:dyDescent="0.35">
      <c r="A280" s="8" t="s">
        <v>484</v>
      </c>
      <c r="B280" s="14"/>
      <c r="C280" s="11" t="s">
        <v>486</v>
      </c>
      <c r="D280" s="16">
        <f>SUM(D279)</f>
        <v>23089672</v>
      </c>
      <c r="E280" s="16">
        <f>SUM(E279)</f>
        <v>0</v>
      </c>
      <c r="F280" s="16">
        <f>SUM(F279)</f>
        <v>23089672</v>
      </c>
      <c r="G280" s="2">
        <f>VLOOKUP(A280,ByDistrict!$A$3:$AA$180,8,FALSE)</f>
        <v>27</v>
      </c>
      <c r="H280" s="2">
        <f>VLOOKUP(A280,ByDistrict!$A$3:$AA$180,9,FALSE)</f>
        <v>0</v>
      </c>
      <c r="I280" s="2">
        <f>VLOOKUP(A280,ByDistrict!$A$3:$AA$180,10,FALSE)</f>
        <v>27</v>
      </c>
      <c r="J280" s="2">
        <f>VLOOKUP($A$4,ByDistrict!$A$3:$AA$180,9,FALSE)</f>
        <v>0</v>
      </c>
      <c r="K280" s="2">
        <f>VLOOKUP(A280,ByDistrict!$A$3:$AA$180,11,FALSE)</f>
        <v>0</v>
      </c>
      <c r="L280" s="2">
        <f>VLOOKUP($A$4,ByDistrict!$A$3:$AA$180,9,FALSE)</f>
        <v>0</v>
      </c>
      <c r="M280" s="2">
        <f>VLOOKUP(A280,ByDistrict!$A$3:$AA$180,12,FALSE)</f>
        <v>0</v>
      </c>
      <c r="N280" s="2">
        <f>VLOOKUP(A280,ByDistrict!$A$3:$AA$180,13,FALSE)</f>
        <v>0</v>
      </c>
      <c r="O280" s="2">
        <f>VLOOKUP($A$4,ByDistrict!$A$3:$AA$180,9,FALSE)</f>
        <v>0</v>
      </c>
      <c r="P280" s="2">
        <f>VLOOKUP(A280,ByDistrict!$A$3:$AA$180,14,FALSE)</f>
        <v>0</v>
      </c>
      <c r="Q280" s="2">
        <f>VLOOKUP($A$4,ByDistrict!$A$3:$AA$180,9,FALSE)</f>
        <v>0</v>
      </c>
      <c r="R280" s="2">
        <f>VLOOKUP(A280,ByDistrict!$A$3:$AA$180,15,FALSE)</f>
        <v>0</v>
      </c>
      <c r="S280" s="2">
        <f>VLOOKUP($A$4,ByDistrict!$A$3:$AA$180,9,FALSE)</f>
        <v>0</v>
      </c>
      <c r="T280" s="2">
        <f>VLOOKUP(A280,ByDistrict!$A$3:$AA$180,16,FALSE)</f>
        <v>0.307</v>
      </c>
      <c r="U280" s="2">
        <f>VLOOKUP($A$4,ByDistrict!$A$3:$AA$180,9,FALSE)</f>
        <v>0</v>
      </c>
      <c r="V280" s="2">
        <f>VLOOKUP(A280,ByDistrict!$A$3:$AA$180,18,FALSE)</f>
        <v>0</v>
      </c>
      <c r="W280" s="2">
        <f>VLOOKUP($A$4,ByDistrict!$A$3:$AA$180,9,FALSE)</f>
        <v>0</v>
      </c>
      <c r="X280" s="2">
        <f>VLOOKUP(A280,ByDistrict!$A$3:$AA$180,19,FALSE)</f>
        <v>0</v>
      </c>
      <c r="Y280" s="2">
        <f>VLOOKUP($A$4,ByDistrict!$A$3:$AA$180,9,FALSE)</f>
        <v>0</v>
      </c>
      <c r="Z280" s="2">
        <f>VLOOKUP(A280,ByDistrict!$A$3:$AA$180,20,FALSE)</f>
        <v>0</v>
      </c>
      <c r="AA280" s="2">
        <f>VLOOKUP($A$4,ByDistrict!$A$3:$AA$180,9,FALSE)</f>
        <v>0</v>
      </c>
      <c r="AB280" s="2">
        <f>VLOOKUP(A280,ByDistrict!$A$3:$AA$180,21,FALSE)</f>
        <v>0</v>
      </c>
      <c r="AC280" s="2">
        <f>VLOOKUP($A$4,ByDistrict!$A$3:$AA$180,9,FALSE)</f>
        <v>0</v>
      </c>
      <c r="AD280" s="2">
        <f>VLOOKUP(A280,ByDistrict!$A$3:$AA$180,22,FALSE)</f>
        <v>0</v>
      </c>
      <c r="AE280" s="2">
        <f>VLOOKUP($A$4,ByDistrict!$A$3:$AA$180,9,FALSE)</f>
        <v>0</v>
      </c>
      <c r="AF280" s="2">
        <f>VLOOKUP(A280,ByDistrict!$A$3:$AA$180,23,FALSE)</f>
        <v>27.306999999999999</v>
      </c>
      <c r="AG280" s="17"/>
      <c r="AH280" s="17">
        <f>+AF280-R280-V280</f>
        <v>27.306999999999999</v>
      </c>
      <c r="AI280" s="10">
        <f>+AH280/AF280</f>
        <v>1</v>
      </c>
      <c r="AK280" s="17">
        <f>+N280+P280+R280</f>
        <v>0</v>
      </c>
    </row>
    <row r="281" spans="1:37" x14ac:dyDescent="0.35">
      <c r="B281" s="14"/>
      <c r="C281" s="11"/>
      <c r="D281" s="15"/>
      <c r="E281" s="15"/>
      <c r="F281" s="19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</row>
    <row r="282" spans="1:37" x14ac:dyDescent="0.35">
      <c r="A282" s="8" t="s">
        <v>487</v>
      </c>
      <c r="B282" s="14" t="s">
        <v>113</v>
      </c>
      <c r="C282" s="9" t="s">
        <v>488</v>
      </c>
      <c r="D282" s="15">
        <f>SUMIFS('Valuations ByCounty'!$E$2:$E$260,'Valuations ByCounty'!$A$2:$A$260,A282,'Valuations ByCounty'!$B2:$B260,B282)</f>
        <v>20182519</v>
      </c>
      <c r="E282" s="15">
        <f>SUMIFS('Valuations ByCounty'!$F$2:$F$260,'Valuations ByCounty'!$A$2:$A$260,A282,'Valuations ByCounty'!$B2:$B260,B282)</f>
        <v>0</v>
      </c>
      <c r="F282" s="15">
        <f>D282-E282</f>
        <v>20182519</v>
      </c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</row>
    <row r="283" spans="1:37" x14ac:dyDescent="0.35">
      <c r="A283" s="8" t="s">
        <v>487</v>
      </c>
      <c r="B283" s="14"/>
      <c r="C283" s="11" t="s">
        <v>489</v>
      </c>
      <c r="D283" s="16">
        <f>SUM(D282)</f>
        <v>20182519</v>
      </c>
      <c r="E283" s="16">
        <f>SUM(E282)</f>
        <v>0</v>
      </c>
      <c r="F283" s="16">
        <f>SUM(F282)</f>
        <v>20182519</v>
      </c>
      <c r="G283" s="2">
        <f>VLOOKUP(A283,ByDistrict!$A$3:$AA$180,8,FALSE)</f>
        <v>27</v>
      </c>
      <c r="H283" s="2">
        <f>VLOOKUP(A283,ByDistrict!$A$3:$AA$180,9,FALSE)</f>
        <v>2.48</v>
      </c>
      <c r="I283" s="2">
        <f>VLOOKUP(A283,ByDistrict!$A$3:$AA$180,10,FALSE)</f>
        <v>24.52</v>
      </c>
      <c r="J283" s="2">
        <f>VLOOKUP($A$4,ByDistrict!$A$3:$AA$180,9,FALSE)</f>
        <v>0</v>
      </c>
      <c r="K283" s="2">
        <f>VLOOKUP(A283,ByDistrict!$A$3:$AA$180,11,FALSE)</f>
        <v>0</v>
      </c>
      <c r="L283" s="2">
        <f>VLOOKUP($A$4,ByDistrict!$A$3:$AA$180,9,FALSE)</f>
        <v>0</v>
      </c>
      <c r="M283" s="2">
        <f>VLOOKUP(A283,ByDistrict!$A$3:$AA$180,12,FALSE)</f>
        <v>0</v>
      </c>
      <c r="N283" s="2">
        <f>VLOOKUP(A283,ByDistrict!$A$3:$AA$180,13,FALSE)</f>
        <v>0</v>
      </c>
      <c r="O283" s="2">
        <f>VLOOKUP($A$4,ByDistrict!$A$3:$AA$180,9,FALSE)</f>
        <v>0</v>
      </c>
      <c r="P283" s="2">
        <f>VLOOKUP(A283,ByDistrict!$A$3:$AA$180,14,FALSE)</f>
        <v>0</v>
      </c>
      <c r="Q283" s="2">
        <f>VLOOKUP($A$4,ByDistrict!$A$3:$AA$180,9,FALSE)</f>
        <v>0</v>
      </c>
      <c r="R283" s="2">
        <f>VLOOKUP(A283,ByDistrict!$A$3:$AA$180,15,FALSE)</f>
        <v>0</v>
      </c>
      <c r="S283" s="2">
        <f>VLOOKUP($A$4,ByDistrict!$A$3:$AA$180,9,FALSE)</f>
        <v>0</v>
      </c>
      <c r="T283" s="2">
        <f>VLOOKUP(A283,ByDistrict!$A$3:$AA$180,16,FALSE)</f>
        <v>0</v>
      </c>
      <c r="U283" s="2">
        <f>VLOOKUP($A$4,ByDistrict!$A$3:$AA$180,9,FALSE)</f>
        <v>0</v>
      </c>
      <c r="V283" s="2">
        <f>VLOOKUP(A283,ByDistrict!$A$3:$AA$180,18,FALSE)</f>
        <v>0</v>
      </c>
      <c r="W283" s="2">
        <f>VLOOKUP($A$4,ByDistrict!$A$3:$AA$180,9,FALSE)</f>
        <v>0</v>
      </c>
      <c r="X283" s="2">
        <f>VLOOKUP(A283,ByDistrict!$A$3:$AA$180,19,FALSE)</f>
        <v>0</v>
      </c>
      <c r="Y283" s="2">
        <f>VLOOKUP($A$4,ByDistrict!$A$3:$AA$180,9,FALSE)</f>
        <v>0</v>
      </c>
      <c r="Z283" s="2">
        <f>VLOOKUP(A283,ByDistrict!$A$3:$AA$180,20,FALSE)</f>
        <v>0</v>
      </c>
      <c r="AA283" s="2">
        <f>VLOOKUP($A$4,ByDistrict!$A$3:$AA$180,9,FALSE)</f>
        <v>0</v>
      </c>
      <c r="AB283" s="2">
        <f>VLOOKUP(A283,ByDistrict!$A$3:$AA$180,21,FALSE)</f>
        <v>0</v>
      </c>
      <c r="AC283" s="2">
        <f>VLOOKUP($A$4,ByDistrict!$A$3:$AA$180,9,FALSE)</f>
        <v>0</v>
      </c>
      <c r="AD283" s="2">
        <f>VLOOKUP(A283,ByDistrict!$A$3:$AA$180,22,FALSE)</f>
        <v>0</v>
      </c>
      <c r="AE283" s="2">
        <f>VLOOKUP($A$4,ByDistrict!$A$3:$AA$180,9,FALSE)</f>
        <v>0</v>
      </c>
      <c r="AF283" s="2">
        <f>VLOOKUP(A283,ByDistrict!$A$3:$AA$180,23,FALSE)</f>
        <v>24.52</v>
      </c>
      <c r="AG283" s="17"/>
      <c r="AH283" s="17">
        <f>+AF283-R283-V283</f>
        <v>24.52</v>
      </c>
      <c r="AI283" s="10">
        <f>+AH283/AF283</f>
        <v>1</v>
      </c>
      <c r="AK283" s="17">
        <f>+N283+P283+R283</f>
        <v>0</v>
      </c>
    </row>
    <row r="284" spans="1:37" x14ac:dyDescent="0.35">
      <c r="B284" s="14"/>
      <c r="C284" s="11"/>
      <c r="D284" s="15"/>
      <c r="E284" s="15"/>
      <c r="F284" s="19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</row>
    <row r="285" spans="1:37" x14ac:dyDescent="0.35">
      <c r="A285" s="8" t="s">
        <v>490</v>
      </c>
      <c r="B285" s="14" t="s">
        <v>116</v>
      </c>
      <c r="C285" s="9" t="s">
        <v>491</v>
      </c>
      <c r="D285" s="15">
        <f>SUMIFS('Valuations ByCounty'!$E$2:$E$260,'Valuations ByCounty'!$A$2:$A$260,A285,'Valuations ByCounty'!$B2:$B260,B285)</f>
        <v>38374987</v>
      </c>
      <c r="E285" s="15">
        <f>SUMIFS('Valuations ByCounty'!$F$2:$F$260,'Valuations ByCounty'!$A$2:$A$260,A285,'Valuations ByCounty'!$B2:$B260,B285)</f>
        <v>0</v>
      </c>
      <c r="F285" s="15">
        <f>D285-E285</f>
        <v>38374987</v>
      </c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</row>
    <row r="286" spans="1:37" x14ac:dyDescent="0.35">
      <c r="A286" s="8" t="s">
        <v>490</v>
      </c>
      <c r="B286" s="14" t="s">
        <v>139</v>
      </c>
      <c r="C286" s="9" t="s">
        <v>491</v>
      </c>
      <c r="D286" s="15">
        <f>SUMIFS('Valuations ByCounty'!$E$2:$E$260,'Valuations ByCounty'!$A$2:$A$260,A286,'Valuations ByCounty'!$B2:$B260,B286)</f>
        <v>15392232</v>
      </c>
      <c r="E286" s="15">
        <f>SUMIFS('Valuations ByCounty'!$F$2:$F$260,'Valuations ByCounty'!$A$2:$A$260,A286,'Valuations ByCounty'!$B2:$B260,B286)</f>
        <v>0</v>
      </c>
      <c r="F286" s="15">
        <f>D286-E286</f>
        <v>15392232</v>
      </c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</row>
    <row r="287" spans="1:37" x14ac:dyDescent="0.35">
      <c r="A287" s="8" t="s">
        <v>490</v>
      </c>
      <c r="B287" s="14"/>
      <c r="C287" s="11" t="s">
        <v>492</v>
      </c>
      <c r="D287" s="16">
        <f>SUM(D285:D286)</f>
        <v>53767219</v>
      </c>
      <c r="E287" s="16">
        <f>SUM(E285:E286)</f>
        <v>0</v>
      </c>
      <c r="F287" s="16">
        <f>SUM(F285:F286)</f>
        <v>53767219</v>
      </c>
      <c r="G287" s="2">
        <f>VLOOKUP(A287,ByDistrict!$A$3:$AA$180,8,FALSE)</f>
        <v>27</v>
      </c>
      <c r="H287" s="2">
        <f>VLOOKUP(A287,ByDistrict!$A$3:$AA$180,9,FALSE)</f>
        <v>0</v>
      </c>
      <c r="I287" s="2">
        <f>VLOOKUP(A287,ByDistrict!$A$3:$AA$180,10,FALSE)</f>
        <v>27</v>
      </c>
      <c r="J287" s="2">
        <f>VLOOKUP($A$4,ByDistrict!$A$3:$AA$180,9,FALSE)</f>
        <v>0</v>
      </c>
      <c r="K287" s="2">
        <f>VLOOKUP(A287,ByDistrict!$A$3:$AA$180,11,FALSE)</f>
        <v>0</v>
      </c>
      <c r="L287" s="2">
        <f>VLOOKUP($A$4,ByDistrict!$A$3:$AA$180,9,FALSE)</f>
        <v>0</v>
      </c>
      <c r="M287" s="2">
        <f>VLOOKUP(A287,ByDistrict!$A$3:$AA$180,12,FALSE)</f>
        <v>0</v>
      </c>
      <c r="N287" s="2">
        <f>VLOOKUP(A287,ByDistrict!$A$3:$AA$180,13,FALSE)</f>
        <v>0</v>
      </c>
      <c r="O287" s="2">
        <f>VLOOKUP($A$4,ByDistrict!$A$3:$AA$180,9,FALSE)</f>
        <v>0</v>
      </c>
      <c r="P287" s="2">
        <f>VLOOKUP(A287,ByDistrict!$A$3:$AA$180,14,FALSE)</f>
        <v>0</v>
      </c>
      <c r="Q287" s="2">
        <f>VLOOKUP($A$4,ByDistrict!$A$3:$AA$180,9,FALSE)</f>
        <v>0</v>
      </c>
      <c r="R287" s="2">
        <f>VLOOKUP(A287,ByDistrict!$A$3:$AA$180,15,FALSE)</f>
        <v>0</v>
      </c>
      <c r="S287" s="2">
        <f>VLOOKUP($A$4,ByDistrict!$A$3:$AA$180,9,FALSE)</f>
        <v>0</v>
      </c>
      <c r="T287" s="2">
        <f>VLOOKUP(A287,ByDistrict!$A$3:$AA$180,16,FALSE)</f>
        <v>8.0999999999999996E-3</v>
      </c>
      <c r="U287" s="2">
        <f>VLOOKUP($A$4,ByDistrict!$A$3:$AA$180,9,FALSE)</f>
        <v>0</v>
      </c>
      <c r="V287" s="2">
        <f>VLOOKUP(A287,ByDistrict!$A$3:$AA$180,18,FALSE)</f>
        <v>0</v>
      </c>
      <c r="W287" s="2">
        <f>VLOOKUP($A$4,ByDistrict!$A$3:$AA$180,9,FALSE)</f>
        <v>0</v>
      </c>
      <c r="X287" s="2">
        <f>VLOOKUP(A287,ByDistrict!$A$3:$AA$180,19,FALSE)</f>
        <v>0</v>
      </c>
      <c r="Y287" s="2">
        <f>VLOOKUP($A$4,ByDistrict!$A$3:$AA$180,9,FALSE)</f>
        <v>0</v>
      </c>
      <c r="Z287" s="2">
        <f>VLOOKUP(A287,ByDistrict!$A$3:$AA$180,20,FALSE)</f>
        <v>0</v>
      </c>
      <c r="AA287" s="2">
        <f>VLOOKUP($A$4,ByDistrict!$A$3:$AA$180,9,FALSE)</f>
        <v>0</v>
      </c>
      <c r="AB287" s="2">
        <f>VLOOKUP(A287,ByDistrict!$A$3:$AA$180,21,FALSE)</f>
        <v>0</v>
      </c>
      <c r="AC287" s="2">
        <f>VLOOKUP($A$4,ByDistrict!$A$3:$AA$180,9,FALSE)</f>
        <v>0</v>
      </c>
      <c r="AD287" s="2">
        <f>VLOOKUP(A287,ByDistrict!$A$3:$AA$180,22,FALSE)</f>
        <v>0</v>
      </c>
      <c r="AE287" s="2">
        <f>VLOOKUP($A$4,ByDistrict!$A$3:$AA$180,9,FALSE)</f>
        <v>0</v>
      </c>
      <c r="AF287" s="2">
        <f>VLOOKUP(A287,ByDistrict!$A$3:$AA$180,23,FALSE)</f>
        <v>27.007999999999999</v>
      </c>
      <c r="AG287" s="17"/>
      <c r="AH287" s="17">
        <f>+AF287-R287-V287</f>
        <v>27.007999999999999</v>
      </c>
      <c r="AI287" s="10">
        <f>+AH287/AF287</f>
        <v>1</v>
      </c>
      <c r="AK287" s="17">
        <f>+N287+P287+R287</f>
        <v>0</v>
      </c>
    </row>
    <row r="288" spans="1:37" x14ac:dyDescent="0.35">
      <c r="B288" s="14"/>
      <c r="C288" s="11"/>
      <c r="D288" s="15"/>
      <c r="E288" s="15"/>
      <c r="F288" s="19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</row>
    <row r="289" spans="1:37" x14ac:dyDescent="0.35">
      <c r="A289" s="24" t="s">
        <v>493</v>
      </c>
      <c r="B289" s="14" t="s">
        <v>116</v>
      </c>
      <c r="C289" s="25" t="s">
        <v>494</v>
      </c>
      <c r="D289" s="15">
        <f>SUMIFS('Valuations ByCounty'!$E$2:$E$260,'Valuations ByCounty'!$A$2:$A$260,A289,'Valuations ByCounty'!$B2:$B260,B289)</f>
        <v>42223020</v>
      </c>
      <c r="E289" s="15">
        <f>SUMIFS('Valuations ByCounty'!$F$2:$F$260,'Valuations ByCounty'!$A$2:$A$260,A289,'Valuations ByCounty'!$B2:$B260,B289)</f>
        <v>0</v>
      </c>
      <c r="F289" s="15">
        <f>D289-E289</f>
        <v>42223020</v>
      </c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</row>
    <row r="290" spans="1:37" x14ac:dyDescent="0.35">
      <c r="A290" s="24" t="s">
        <v>493</v>
      </c>
      <c r="B290" s="14"/>
      <c r="C290" s="11" t="s">
        <v>495</v>
      </c>
      <c r="D290" s="16">
        <f>SUM(D289)</f>
        <v>42223020</v>
      </c>
      <c r="E290" s="16">
        <f>SUM(E289)</f>
        <v>0</v>
      </c>
      <c r="F290" s="16">
        <f>SUM(F289)</f>
        <v>42223020</v>
      </c>
      <c r="G290" s="2">
        <f>VLOOKUP(A290,ByDistrict!$A$3:$AA$180,8,FALSE)</f>
        <v>24.334</v>
      </c>
      <c r="H290" s="2">
        <f>VLOOKUP(A290,ByDistrict!$A$3:$AA$180,9,FALSE)</f>
        <v>0</v>
      </c>
      <c r="I290" s="2">
        <f>VLOOKUP(A290,ByDistrict!$A$3:$AA$180,10,FALSE)</f>
        <v>24.334</v>
      </c>
      <c r="J290" s="2">
        <f>VLOOKUP($A$4,ByDistrict!$A$3:$AA$180,9,FALSE)</f>
        <v>0</v>
      </c>
      <c r="K290" s="2">
        <f>VLOOKUP(A290,ByDistrict!$A$3:$AA$180,11,FALSE)</f>
        <v>0</v>
      </c>
      <c r="L290" s="2">
        <f>VLOOKUP($A$4,ByDistrict!$A$3:$AA$180,9,FALSE)</f>
        <v>0</v>
      </c>
      <c r="M290" s="2">
        <f>VLOOKUP(A290,ByDistrict!$A$3:$AA$180,12,FALSE)</f>
        <v>0</v>
      </c>
      <c r="N290" s="2">
        <f>VLOOKUP(A290,ByDistrict!$A$3:$AA$180,13,FALSE)</f>
        <v>3.3010000000000002</v>
      </c>
      <c r="O290" s="2">
        <f>VLOOKUP($A$4,ByDistrict!$A$3:$AA$180,9,FALSE)</f>
        <v>0</v>
      </c>
      <c r="P290" s="2">
        <f>VLOOKUP(A290,ByDistrict!$A$3:$AA$180,14,FALSE)</f>
        <v>0</v>
      </c>
      <c r="Q290" s="2">
        <f>VLOOKUP($A$4,ByDistrict!$A$3:$AA$180,9,FALSE)</f>
        <v>0</v>
      </c>
      <c r="R290" s="2">
        <f>VLOOKUP(A290,ByDistrict!$A$3:$AA$180,15,FALSE)</f>
        <v>0</v>
      </c>
      <c r="S290" s="2">
        <f>VLOOKUP($A$4,ByDistrict!$A$3:$AA$180,9,FALSE)</f>
        <v>0</v>
      </c>
      <c r="T290" s="2">
        <f>VLOOKUP(A290,ByDistrict!$A$3:$AA$180,16,FALSE)</f>
        <v>4.0000000000000001E-3</v>
      </c>
      <c r="U290" s="2">
        <f>VLOOKUP($A$4,ByDistrict!$A$3:$AA$180,9,FALSE)</f>
        <v>0</v>
      </c>
      <c r="V290" s="2">
        <f>VLOOKUP(A290,ByDistrict!$A$3:$AA$180,18,FALSE)</f>
        <v>5.0880000000000001</v>
      </c>
      <c r="W290" s="2">
        <f>VLOOKUP($A$4,ByDistrict!$A$3:$AA$180,9,FALSE)</f>
        <v>0</v>
      </c>
      <c r="X290" s="2">
        <f>VLOOKUP(A290,ByDistrict!$A$3:$AA$180,19,FALSE)</f>
        <v>0</v>
      </c>
      <c r="Y290" s="2">
        <f>VLOOKUP($A$4,ByDistrict!$A$3:$AA$180,9,FALSE)</f>
        <v>0</v>
      </c>
      <c r="Z290" s="2">
        <f>VLOOKUP(A290,ByDistrict!$A$3:$AA$180,20,FALSE)</f>
        <v>0</v>
      </c>
      <c r="AA290" s="2">
        <f>VLOOKUP($A$4,ByDistrict!$A$3:$AA$180,9,FALSE)</f>
        <v>0</v>
      </c>
      <c r="AB290" s="2">
        <f>VLOOKUP(A290,ByDistrict!$A$3:$AA$180,21,FALSE)</f>
        <v>0</v>
      </c>
      <c r="AC290" s="2">
        <f>VLOOKUP($A$4,ByDistrict!$A$3:$AA$180,9,FALSE)</f>
        <v>0</v>
      </c>
      <c r="AD290" s="2">
        <f>VLOOKUP(A290,ByDistrict!$A$3:$AA$180,22,FALSE)</f>
        <v>0</v>
      </c>
      <c r="AE290" s="2">
        <f>VLOOKUP($A$4,ByDistrict!$A$3:$AA$180,9,FALSE)</f>
        <v>0</v>
      </c>
      <c r="AF290" s="2">
        <f>VLOOKUP(A290,ByDistrict!$A$3:$AA$180,23,FALSE)</f>
        <v>32.726999999999997</v>
      </c>
      <c r="AG290" s="17"/>
      <c r="AH290" s="17">
        <f>+AF290-R290-V290</f>
        <v>27.638999999999996</v>
      </c>
      <c r="AI290" s="10">
        <f>+AH290/AF290</f>
        <v>0.84453203776698138</v>
      </c>
      <c r="AK290" s="17">
        <f>+N290+P290+R290</f>
        <v>3.3010000000000002</v>
      </c>
    </row>
    <row r="291" spans="1:37" x14ac:dyDescent="0.35">
      <c r="B291" s="14"/>
      <c r="C291" s="11"/>
      <c r="D291" s="15"/>
      <c r="E291" s="15"/>
      <c r="F291" s="19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</row>
    <row r="292" spans="1:37" x14ac:dyDescent="0.35">
      <c r="A292" s="8" t="s">
        <v>496</v>
      </c>
      <c r="B292" s="14" t="s">
        <v>116</v>
      </c>
      <c r="C292" s="9" t="s">
        <v>497</v>
      </c>
      <c r="D292" s="15">
        <f>SUMIFS('Valuations ByCounty'!$E$2:$E$260,'Valuations ByCounty'!$A$2:$A$260,A292,'Valuations ByCounty'!$B2:$B260,B292)</f>
        <v>32167744</v>
      </c>
      <c r="E292" s="15">
        <f>SUMIFS('Valuations ByCounty'!$F$2:$F$260,'Valuations ByCounty'!$A$2:$A$260,A292,'Valuations ByCounty'!$B2:$B260,B292)</f>
        <v>0</v>
      </c>
      <c r="F292" s="15">
        <f>D292-E292</f>
        <v>32167744</v>
      </c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</row>
    <row r="293" spans="1:37" x14ac:dyDescent="0.35">
      <c r="A293" s="8" t="s">
        <v>496</v>
      </c>
      <c r="B293" s="14"/>
      <c r="C293" s="11" t="s">
        <v>498</v>
      </c>
      <c r="D293" s="16">
        <f>SUM(D292)</f>
        <v>32167744</v>
      </c>
      <c r="E293" s="16">
        <f>SUM(E292)</f>
        <v>0</v>
      </c>
      <c r="F293" s="16">
        <f>SUM(F292)</f>
        <v>32167744</v>
      </c>
      <c r="G293" s="2">
        <f>VLOOKUP(A293,ByDistrict!$A$3:$AA$180,8,FALSE)</f>
        <v>27</v>
      </c>
      <c r="H293" s="2">
        <f>VLOOKUP(A293,ByDistrict!$A$3:$AA$180,9,FALSE)</f>
        <v>0</v>
      </c>
      <c r="I293" s="2">
        <f>VLOOKUP(A293,ByDistrict!$A$3:$AA$180,10,FALSE)</f>
        <v>27</v>
      </c>
      <c r="J293" s="2">
        <f>VLOOKUP($A$4,ByDistrict!$A$3:$AA$180,9,FALSE)</f>
        <v>0</v>
      </c>
      <c r="K293" s="2">
        <f>VLOOKUP(A293,ByDistrict!$A$3:$AA$180,11,FALSE)</f>
        <v>0</v>
      </c>
      <c r="L293" s="2">
        <f>VLOOKUP($A$4,ByDistrict!$A$3:$AA$180,9,FALSE)</f>
        <v>0</v>
      </c>
      <c r="M293" s="2">
        <f>VLOOKUP(A293,ByDistrict!$A$3:$AA$180,12,FALSE)</f>
        <v>0</v>
      </c>
      <c r="N293" s="2">
        <f>VLOOKUP(A293,ByDistrict!$A$3:$AA$180,13,FALSE)</f>
        <v>0</v>
      </c>
      <c r="O293" s="2">
        <f>VLOOKUP($A$4,ByDistrict!$A$3:$AA$180,9,FALSE)</f>
        <v>0</v>
      </c>
      <c r="P293" s="2">
        <f>VLOOKUP(A293,ByDistrict!$A$3:$AA$180,14,FALSE)</f>
        <v>0</v>
      </c>
      <c r="Q293" s="2">
        <f>VLOOKUP($A$4,ByDistrict!$A$3:$AA$180,9,FALSE)</f>
        <v>0</v>
      </c>
      <c r="R293" s="2">
        <f>VLOOKUP(A293,ByDistrict!$A$3:$AA$180,15,FALSE)</f>
        <v>7.5</v>
      </c>
      <c r="S293" s="2">
        <f>VLOOKUP($A$4,ByDistrict!$A$3:$AA$180,9,FALSE)</f>
        <v>0</v>
      </c>
      <c r="T293" s="2">
        <f>VLOOKUP(A293,ByDistrict!$A$3:$AA$180,16,FALSE)</f>
        <v>7.9000000000000001E-2</v>
      </c>
      <c r="U293" s="2">
        <f>VLOOKUP($A$4,ByDistrict!$A$3:$AA$180,9,FALSE)</f>
        <v>0</v>
      </c>
      <c r="V293" s="2">
        <f>VLOOKUP(A293,ByDistrict!$A$3:$AA$180,18,FALSE)</f>
        <v>0</v>
      </c>
      <c r="W293" s="2">
        <f>VLOOKUP($A$4,ByDistrict!$A$3:$AA$180,9,FALSE)</f>
        <v>0</v>
      </c>
      <c r="X293" s="2">
        <f>VLOOKUP(A293,ByDistrict!$A$3:$AA$180,19,FALSE)</f>
        <v>0</v>
      </c>
      <c r="Y293" s="2">
        <f>VLOOKUP($A$4,ByDistrict!$A$3:$AA$180,9,FALSE)</f>
        <v>0</v>
      </c>
      <c r="Z293" s="2">
        <f>VLOOKUP(A293,ByDistrict!$A$3:$AA$180,20,FALSE)</f>
        <v>0</v>
      </c>
      <c r="AA293" s="2">
        <f>VLOOKUP($A$4,ByDistrict!$A$3:$AA$180,9,FALSE)</f>
        <v>0</v>
      </c>
      <c r="AB293" s="2">
        <f>VLOOKUP(A293,ByDistrict!$A$3:$AA$180,21,FALSE)</f>
        <v>0</v>
      </c>
      <c r="AC293" s="2">
        <f>VLOOKUP($A$4,ByDistrict!$A$3:$AA$180,9,FALSE)</f>
        <v>0</v>
      </c>
      <c r="AD293" s="2">
        <f>VLOOKUP(A293,ByDistrict!$A$3:$AA$180,22,FALSE)</f>
        <v>0</v>
      </c>
      <c r="AE293" s="2">
        <f>VLOOKUP($A$4,ByDistrict!$A$3:$AA$180,9,FALSE)</f>
        <v>0</v>
      </c>
      <c r="AF293" s="2">
        <f>VLOOKUP(A293,ByDistrict!$A$3:$AA$180,23,FALSE)</f>
        <v>34.579000000000001</v>
      </c>
      <c r="AG293" s="17"/>
      <c r="AH293" s="17">
        <f>+AF293-R293-V293</f>
        <v>27.079000000000001</v>
      </c>
      <c r="AI293" s="10">
        <f>+AH293/AF293</f>
        <v>0.78310535295988892</v>
      </c>
      <c r="AK293" s="17">
        <f>+N293+P293+R293</f>
        <v>7.5</v>
      </c>
    </row>
    <row r="294" spans="1:37" x14ac:dyDescent="0.35">
      <c r="B294" s="14"/>
      <c r="C294" s="11"/>
      <c r="D294" s="15"/>
      <c r="E294" s="15"/>
      <c r="F294" s="19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</row>
    <row r="295" spans="1:37" x14ac:dyDescent="0.35">
      <c r="A295" s="8" t="s">
        <v>499</v>
      </c>
      <c r="B295" s="14" t="s">
        <v>116</v>
      </c>
      <c r="C295" s="9" t="s">
        <v>500</v>
      </c>
      <c r="D295" s="15">
        <f>SUMIFS('Valuations ByCounty'!$E$2:$E$260,'Valuations ByCounty'!$A$2:$A$260,A295,'Valuations ByCounty'!$B2:$B260,B295)</f>
        <v>20611136</v>
      </c>
      <c r="E295" s="15">
        <f>SUMIFS('Valuations ByCounty'!$F$2:$F$260,'Valuations ByCounty'!$A$2:$A$260,A295,'Valuations ByCounty'!$B2:$B260,B295)</f>
        <v>0</v>
      </c>
      <c r="F295" s="15">
        <f>D295-E295</f>
        <v>20611136</v>
      </c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</row>
    <row r="296" spans="1:37" x14ac:dyDescent="0.35">
      <c r="A296" s="8" t="s">
        <v>499</v>
      </c>
      <c r="B296" s="14"/>
      <c r="C296" s="11" t="s">
        <v>501</v>
      </c>
      <c r="D296" s="16">
        <f>SUM(D295)</f>
        <v>20611136</v>
      </c>
      <c r="E296" s="16">
        <f>SUM(E295)</f>
        <v>0</v>
      </c>
      <c r="F296" s="16">
        <f>SUM(F295)</f>
        <v>20611136</v>
      </c>
      <c r="G296" s="2">
        <f>VLOOKUP(A296,ByDistrict!$A$3:$AA$180,8,FALSE)</f>
        <v>27</v>
      </c>
      <c r="H296" s="2">
        <f>VLOOKUP(A296,ByDistrict!$A$3:$AA$180,9,FALSE)</f>
        <v>0</v>
      </c>
      <c r="I296" s="2">
        <f>VLOOKUP(A296,ByDistrict!$A$3:$AA$180,10,FALSE)</f>
        <v>27</v>
      </c>
      <c r="J296" s="2">
        <f>VLOOKUP($A$4,ByDistrict!$A$3:$AA$180,9,FALSE)</f>
        <v>0</v>
      </c>
      <c r="K296" s="2">
        <f>VLOOKUP(A296,ByDistrict!$A$3:$AA$180,11,FALSE)</f>
        <v>0</v>
      </c>
      <c r="L296" s="2">
        <f>VLOOKUP($A$4,ByDistrict!$A$3:$AA$180,9,FALSE)</f>
        <v>0</v>
      </c>
      <c r="M296" s="2">
        <f>VLOOKUP(A296,ByDistrict!$A$3:$AA$180,12,FALSE)</f>
        <v>0</v>
      </c>
      <c r="N296" s="2">
        <f>VLOOKUP(A296,ByDistrict!$A$3:$AA$180,13,FALSE)</f>
        <v>0</v>
      </c>
      <c r="O296" s="2">
        <f>VLOOKUP($A$4,ByDistrict!$A$3:$AA$180,9,FALSE)</f>
        <v>0</v>
      </c>
      <c r="P296" s="2">
        <f>VLOOKUP(A296,ByDistrict!$A$3:$AA$180,14,FALSE)</f>
        <v>0</v>
      </c>
      <c r="Q296" s="2">
        <f>VLOOKUP($A$4,ByDistrict!$A$3:$AA$180,9,FALSE)</f>
        <v>0</v>
      </c>
      <c r="R296" s="2">
        <f>VLOOKUP(A296,ByDistrict!$A$3:$AA$180,15,FALSE)</f>
        <v>14.342000000000001</v>
      </c>
      <c r="S296" s="2">
        <f>VLOOKUP($A$4,ByDistrict!$A$3:$AA$180,9,FALSE)</f>
        <v>0</v>
      </c>
      <c r="T296" s="2">
        <f>VLOOKUP(A296,ByDistrict!$A$3:$AA$180,16,FALSE)</f>
        <v>0.81200000000000006</v>
      </c>
      <c r="U296" s="2">
        <f>VLOOKUP($A$4,ByDistrict!$A$3:$AA$180,9,FALSE)</f>
        <v>0</v>
      </c>
      <c r="V296" s="2">
        <f>VLOOKUP(A296,ByDistrict!$A$3:$AA$180,18,FALSE)</f>
        <v>0</v>
      </c>
      <c r="W296" s="2">
        <f>VLOOKUP($A$4,ByDistrict!$A$3:$AA$180,9,FALSE)</f>
        <v>0</v>
      </c>
      <c r="X296" s="2">
        <f>VLOOKUP(A296,ByDistrict!$A$3:$AA$180,19,FALSE)</f>
        <v>0</v>
      </c>
      <c r="Y296" s="2">
        <f>VLOOKUP($A$4,ByDistrict!$A$3:$AA$180,9,FALSE)</f>
        <v>0</v>
      </c>
      <c r="Z296" s="2">
        <f>VLOOKUP(A296,ByDistrict!$A$3:$AA$180,20,FALSE)</f>
        <v>0</v>
      </c>
      <c r="AA296" s="2">
        <f>VLOOKUP($A$4,ByDistrict!$A$3:$AA$180,9,FALSE)</f>
        <v>0</v>
      </c>
      <c r="AB296" s="2">
        <f>VLOOKUP(A296,ByDistrict!$A$3:$AA$180,21,FALSE)</f>
        <v>0</v>
      </c>
      <c r="AC296" s="2">
        <f>VLOOKUP($A$4,ByDistrict!$A$3:$AA$180,9,FALSE)</f>
        <v>0</v>
      </c>
      <c r="AD296" s="2">
        <f>VLOOKUP(A296,ByDistrict!$A$3:$AA$180,22,FALSE)</f>
        <v>0</v>
      </c>
      <c r="AE296" s="2">
        <f>VLOOKUP($A$4,ByDistrict!$A$3:$AA$180,9,FALSE)</f>
        <v>0</v>
      </c>
      <c r="AF296" s="2">
        <f>VLOOKUP(A296,ByDistrict!$A$3:$AA$180,23,FALSE)</f>
        <v>42.153999999999996</v>
      </c>
      <c r="AG296" s="17"/>
      <c r="AH296" s="17">
        <f>+AF296-R296-V296</f>
        <v>27.811999999999998</v>
      </c>
      <c r="AI296" s="10">
        <f>+AH296/AF296</f>
        <v>0.65977131470323103</v>
      </c>
      <c r="AK296" s="17">
        <f>+N296+P296+R296</f>
        <v>14.342000000000001</v>
      </c>
    </row>
    <row r="297" spans="1:37" x14ac:dyDescent="0.35">
      <c r="B297" s="14"/>
      <c r="C297" s="11"/>
      <c r="D297" s="15"/>
      <c r="E297" s="15"/>
      <c r="F297" s="19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</row>
    <row r="298" spans="1:37" x14ac:dyDescent="0.35">
      <c r="A298" s="8" t="s">
        <v>502</v>
      </c>
      <c r="B298" s="14" t="s">
        <v>116</v>
      </c>
      <c r="C298" s="9" t="s">
        <v>503</v>
      </c>
      <c r="D298" s="15">
        <f>SUMIFS('Valuations ByCounty'!$E$2:$E$260,'Valuations ByCounty'!$A$2:$A$260,A298,'Valuations ByCounty'!$B2:$B260,B298)</f>
        <v>131141527</v>
      </c>
      <c r="E298" s="15">
        <f>SUMIFS('Valuations ByCounty'!$F$2:$F$260,'Valuations ByCounty'!$A$2:$A$260,A298,'Valuations ByCounty'!$B2:$B260,B298)</f>
        <v>0</v>
      </c>
      <c r="F298" s="15">
        <f>D298-E298</f>
        <v>131141527</v>
      </c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</row>
    <row r="299" spans="1:37" x14ac:dyDescent="0.35">
      <c r="A299" s="8" t="s">
        <v>502</v>
      </c>
      <c r="B299" s="14" t="s">
        <v>241</v>
      </c>
      <c r="C299" s="9" t="s">
        <v>503</v>
      </c>
      <c r="D299" s="15">
        <f>SUMIFS('Valuations ByCounty'!$E$2:$E$260,'Valuations ByCounty'!$A$2:$A$260,A299,'Valuations ByCounty'!$B2:$B260,B299)</f>
        <v>138710</v>
      </c>
      <c r="E299" s="15">
        <f>SUMIFS('Valuations ByCounty'!$F$2:$F$260,'Valuations ByCounty'!$A$2:$A$260,A299,'Valuations ByCounty'!$B2:$B260,B299)</f>
        <v>0</v>
      </c>
      <c r="F299" s="15">
        <f>D299-E299</f>
        <v>138710</v>
      </c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</row>
    <row r="300" spans="1:37" x14ac:dyDescent="0.35">
      <c r="A300" s="8" t="s">
        <v>502</v>
      </c>
      <c r="B300" s="14"/>
      <c r="C300" s="11" t="s">
        <v>504</v>
      </c>
      <c r="D300" s="16">
        <f>SUM(D298:D299)</f>
        <v>131280237</v>
      </c>
      <c r="E300" s="16">
        <f>SUM(E298:E299)</f>
        <v>0</v>
      </c>
      <c r="F300" s="16">
        <f>SUM(F298:F299)</f>
        <v>131280237</v>
      </c>
      <c r="G300" s="2">
        <f>VLOOKUP(A300,ByDistrict!$A$3:$AA$180,8,FALSE)</f>
        <v>27</v>
      </c>
      <c r="H300" s="2">
        <f>VLOOKUP(A300,ByDistrict!$A$3:$AA$180,9,FALSE)</f>
        <v>0</v>
      </c>
      <c r="I300" s="2">
        <f>VLOOKUP(A300,ByDistrict!$A$3:$AA$180,10,FALSE)</f>
        <v>27</v>
      </c>
      <c r="J300" s="2">
        <f>VLOOKUP($A$4,ByDistrict!$A$3:$AA$180,9,FALSE)</f>
        <v>0</v>
      </c>
      <c r="K300" s="2">
        <f>VLOOKUP(A300,ByDistrict!$A$3:$AA$180,11,FALSE)</f>
        <v>0</v>
      </c>
      <c r="L300" s="2">
        <f>VLOOKUP($A$4,ByDistrict!$A$3:$AA$180,9,FALSE)</f>
        <v>0</v>
      </c>
      <c r="M300" s="2">
        <f>VLOOKUP(A300,ByDistrict!$A$3:$AA$180,12,FALSE)</f>
        <v>0</v>
      </c>
      <c r="N300" s="2">
        <f>VLOOKUP(A300,ByDistrict!$A$3:$AA$180,13,FALSE)</f>
        <v>0</v>
      </c>
      <c r="O300" s="2">
        <f>VLOOKUP($A$4,ByDistrict!$A$3:$AA$180,9,FALSE)</f>
        <v>0</v>
      </c>
      <c r="P300" s="2">
        <f>VLOOKUP(A300,ByDistrict!$A$3:$AA$180,14,FALSE)</f>
        <v>0</v>
      </c>
      <c r="Q300" s="2">
        <f>VLOOKUP($A$4,ByDistrict!$A$3:$AA$180,9,FALSE)</f>
        <v>0</v>
      </c>
      <c r="R300" s="2">
        <f>VLOOKUP(A300,ByDistrict!$A$3:$AA$180,15,FALSE)</f>
        <v>13.03</v>
      </c>
      <c r="S300" s="2">
        <f>VLOOKUP($A$4,ByDistrict!$A$3:$AA$180,9,FALSE)</f>
        <v>0</v>
      </c>
      <c r="T300" s="2">
        <f>VLOOKUP(A300,ByDistrict!$A$3:$AA$180,16,FALSE)</f>
        <v>0.2</v>
      </c>
      <c r="U300" s="2">
        <f>VLOOKUP($A$4,ByDistrict!$A$3:$AA$180,9,FALSE)</f>
        <v>0</v>
      </c>
      <c r="V300" s="2">
        <f>VLOOKUP(A300,ByDistrict!$A$3:$AA$180,18,FALSE)</f>
        <v>0</v>
      </c>
      <c r="W300" s="2">
        <f>VLOOKUP($A$4,ByDistrict!$A$3:$AA$180,9,FALSE)</f>
        <v>0</v>
      </c>
      <c r="X300" s="2">
        <f>VLOOKUP(A300,ByDistrict!$A$3:$AA$180,19,FALSE)</f>
        <v>0</v>
      </c>
      <c r="Y300" s="2">
        <f>VLOOKUP($A$4,ByDistrict!$A$3:$AA$180,9,FALSE)</f>
        <v>0</v>
      </c>
      <c r="Z300" s="2">
        <f>VLOOKUP(A300,ByDistrict!$A$3:$AA$180,20,FALSE)</f>
        <v>0</v>
      </c>
      <c r="AA300" s="2">
        <f>VLOOKUP($A$4,ByDistrict!$A$3:$AA$180,9,FALSE)</f>
        <v>0</v>
      </c>
      <c r="AB300" s="2">
        <f>VLOOKUP(A300,ByDistrict!$A$3:$AA$180,21,FALSE)</f>
        <v>0</v>
      </c>
      <c r="AC300" s="2">
        <f>VLOOKUP($A$4,ByDistrict!$A$3:$AA$180,9,FALSE)</f>
        <v>0</v>
      </c>
      <c r="AD300" s="2">
        <f>VLOOKUP(A300,ByDistrict!$A$3:$AA$180,22,FALSE)</f>
        <v>0</v>
      </c>
      <c r="AE300" s="2">
        <f>VLOOKUP($A$4,ByDistrict!$A$3:$AA$180,9,FALSE)</f>
        <v>0</v>
      </c>
      <c r="AF300" s="2">
        <f>VLOOKUP(A300,ByDistrict!$A$3:$AA$180,23,FALSE)</f>
        <v>40.230000000000004</v>
      </c>
      <c r="AG300" s="17"/>
      <c r="AH300" s="17">
        <f>+AF300-R300-V300</f>
        <v>27.200000000000003</v>
      </c>
      <c r="AI300" s="10">
        <f>+AH300/AF300</f>
        <v>0.67611235396470293</v>
      </c>
      <c r="AK300" s="17">
        <f>+N300+P300+R300</f>
        <v>13.03</v>
      </c>
    </row>
    <row r="301" spans="1:37" x14ac:dyDescent="0.35">
      <c r="B301" s="14"/>
      <c r="C301" s="11"/>
      <c r="D301" s="15"/>
      <c r="E301" s="15"/>
      <c r="F301" s="15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</row>
    <row r="302" spans="1:37" x14ac:dyDescent="0.35">
      <c r="A302" s="24" t="s">
        <v>505</v>
      </c>
      <c r="B302" s="14" t="s">
        <v>122</v>
      </c>
      <c r="C302" s="9" t="s">
        <v>506</v>
      </c>
      <c r="D302" s="15">
        <f>SUMIFS('Valuations ByCounty'!$E$2:$E$260,'Valuations ByCounty'!$A$2:$A$260,A302,'Valuations ByCounty'!$B2:$B260,B302)</f>
        <v>378065029</v>
      </c>
      <c r="E302" s="15">
        <f>SUMIFS('Valuations ByCounty'!$F$2:$F$260,'Valuations ByCounty'!$A$2:$A$260,A302,'Valuations ByCounty'!$B2:$B260,B302)</f>
        <v>5244972</v>
      </c>
      <c r="F302" s="15">
        <f>D302-E302</f>
        <v>372820057</v>
      </c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</row>
    <row r="303" spans="1:37" x14ac:dyDescent="0.35">
      <c r="A303" s="24" t="s">
        <v>505</v>
      </c>
      <c r="B303" s="14"/>
      <c r="C303" s="11" t="s">
        <v>507</v>
      </c>
      <c r="D303" s="16">
        <f>SUM(D302)</f>
        <v>378065029</v>
      </c>
      <c r="E303" s="16">
        <f>SUM(E302)</f>
        <v>5244972</v>
      </c>
      <c r="F303" s="16">
        <f>SUM(F302)</f>
        <v>372820057</v>
      </c>
      <c r="G303" s="2">
        <f>VLOOKUP(A303,ByDistrict!$A$3:$AA$180,8,FALSE)</f>
        <v>26.513999999999999</v>
      </c>
      <c r="H303" s="2">
        <f>VLOOKUP(A303,ByDistrict!$A$3:$AA$180,9,FALSE)</f>
        <v>0</v>
      </c>
      <c r="I303" s="2">
        <f>VLOOKUP(A303,ByDistrict!$A$3:$AA$180,10,FALSE)</f>
        <v>26.513999999999999</v>
      </c>
      <c r="J303" s="2">
        <f>VLOOKUP($A$4,ByDistrict!$A$3:$AA$180,9,FALSE)</f>
        <v>0</v>
      </c>
      <c r="K303" s="2">
        <f>VLOOKUP(A303,ByDistrict!$A$3:$AA$180,11,FALSE)</f>
        <v>0</v>
      </c>
      <c r="L303" s="2">
        <f>VLOOKUP($A$4,ByDistrict!$A$3:$AA$180,9,FALSE)</f>
        <v>0</v>
      </c>
      <c r="M303" s="2">
        <f>VLOOKUP(A303,ByDistrict!$A$3:$AA$180,12,FALSE)</f>
        <v>0</v>
      </c>
      <c r="N303" s="2">
        <f>VLOOKUP(A303,ByDistrict!$A$3:$AA$180,13,FALSE)</f>
        <v>0</v>
      </c>
      <c r="O303" s="2">
        <f>VLOOKUP($A$4,ByDistrict!$A$3:$AA$180,9,FALSE)</f>
        <v>0</v>
      </c>
      <c r="P303" s="2">
        <f>VLOOKUP(A303,ByDistrict!$A$3:$AA$180,14,FALSE)</f>
        <v>0</v>
      </c>
      <c r="Q303" s="2">
        <f>VLOOKUP($A$4,ByDistrict!$A$3:$AA$180,9,FALSE)</f>
        <v>0</v>
      </c>
      <c r="R303" s="2">
        <f>VLOOKUP(A303,ByDistrict!$A$3:$AA$180,15,FALSE)</f>
        <v>5.0819999999999999</v>
      </c>
      <c r="S303" s="2">
        <f>VLOOKUP($A$4,ByDistrict!$A$3:$AA$180,9,FALSE)</f>
        <v>0</v>
      </c>
      <c r="T303" s="2">
        <f>VLOOKUP(A303,ByDistrict!$A$3:$AA$180,16,FALSE)</f>
        <v>0.224</v>
      </c>
      <c r="U303" s="2">
        <f>VLOOKUP($A$4,ByDistrict!$A$3:$AA$180,9,FALSE)</f>
        <v>0</v>
      </c>
      <c r="V303" s="2">
        <f>VLOOKUP(A303,ByDistrict!$A$3:$AA$180,18,FALSE)</f>
        <v>5.0999999999999996</v>
      </c>
      <c r="W303" s="2">
        <f>VLOOKUP($A$4,ByDistrict!$A$3:$AA$180,9,FALSE)</f>
        <v>0</v>
      </c>
      <c r="X303" s="2">
        <f>VLOOKUP(A303,ByDistrict!$A$3:$AA$180,19,FALSE)</f>
        <v>0</v>
      </c>
      <c r="Y303" s="2">
        <f>VLOOKUP($A$4,ByDistrict!$A$3:$AA$180,9,FALSE)</f>
        <v>0</v>
      </c>
      <c r="Z303" s="2">
        <f>VLOOKUP(A303,ByDistrict!$A$3:$AA$180,20,FALSE)</f>
        <v>0</v>
      </c>
      <c r="AA303" s="2">
        <f>VLOOKUP($A$4,ByDistrict!$A$3:$AA$180,9,FALSE)</f>
        <v>0</v>
      </c>
      <c r="AB303" s="2">
        <f>VLOOKUP(A303,ByDistrict!$A$3:$AA$180,21,FALSE)</f>
        <v>0</v>
      </c>
      <c r="AC303" s="2">
        <f>VLOOKUP($A$4,ByDistrict!$A$3:$AA$180,9,FALSE)</f>
        <v>0</v>
      </c>
      <c r="AD303" s="2">
        <f>VLOOKUP(A303,ByDistrict!$A$3:$AA$180,22,FALSE)</f>
        <v>0</v>
      </c>
      <c r="AE303" s="2">
        <f>VLOOKUP($A$4,ByDistrict!$A$3:$AA$180,9,FALSE)</f>
        <v>0</v>
      </c>
      <c r="AF303" s="2">
        <f>VLOOKUP(A303,ByDistrict!$A$3:$AA$180,23,FALSE)</f>
        <v>36.92</v>
      </c>
      <c r="AG303" s="17"/>
      <c r="AH303" s="17">
        <f>+AF303-R303-V303</f>
        <v>26.738</v>
      </c>
      <c r="AI303" s="10">
        <f>+AH303/AF303</f>
        <v>0.72421451787648972</v>
      </c>
      <c r="AK303" s="17">
        <f>+N303+P303+R303</f>
        <v>5.0819999999999999</v>
      </c>
    </row>
    <row r="304" spans="1:37" x14ac:dyDescent="0.35">
      <c r="B304" s="14"/>
      <c r="C304" s="11"/>
      <c r="D304" s="15"/>
      <c r="E304" s="15"/>
      <c r="F304" s="19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</row>
    <row r="305" spans="1:37" x14ac:dyDescent="0.35">
      <c r="A305" s="8" t="s">
        <v>508</v>
      </c>
      <c r="B305" s="14" t="s">
        <v>124</v>
      </c>
      <c r="C305" s="9" t="s">
        <v>509</v>
      </c>
      <c r="D305" s="15">
        <f>SUMIFS('Valuations ByCounty'!$E$2:$E$260,'Valuations ByCounty'!$A$2:$A$260,A305,'Valuations ByCounty'!$B2:$B260,B305)</f>
        <v>1901728670</v>
      </c>
      <c r="E305" s="15">
        <f>SUMIFS('Valuations ByCounty'!$F$2:$F$260,'Valuations ByCounty'!$A$2:$A$260,A305,'Valuations ByCounty'!$B2:$B260,B305)</f>
        <v>3912690</v>
      </c>
      <c r="F305" s="15">
        <f>D305-E305</f>
        <v>1897815980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</row>
    <row r="306" spans="1:37" x14ac:dyDescent="0.35">
      <c r="A306" s="8" t="s">
        <v>508</v>
      </c>
      <c r="B306" s="14"/>
      <c r="C306" s="11" t="s">
        <v>510</v>
      </c>
      <c r="D306" s="16">
        <f>SUM(D305)</f>
        <v>1901728670</v>
      </c>
      <c r="E306" s="16">
        <f>SUM(E305)</f>
        <v>3912690</v>
      </c>
      <c r="F306" s="16">
        <f>SUM(F305)</f>
        <v>1897815980</v>
      </c>
      <c r="G306" s="2">
        <f>VLOOKUP(A306,ByDistrict!$A$3:$AA$180,8,FALSE)</f>
        <v>12.747999999999999</v>
      </c>
      <c r="H306" s="2">
        <f>VLOOKUP(A306,ByDistrict!$A$3:$AA$180,9,FALSE)</f>
        <v>1.147</v>
      </c>
      <c r="I306" s="2">
        <f>VLOOKUP(A306,ByDistrict!$A$3:$AA$180,10,FALSE)</f>
        <v>11.601000000000001</v>
      </c>
      <c r="J306" s="2">
        <f>VLOOKUP($A$4,ByDistrict!$A$3:$AA$180,9,FALSE)</f>
        <v>0</v>
      </c>
      <c r="K306" s="2">
        <f>VLOOKUP(A306,ByDistrict!$A$3:$AA$180,11,FALSE)</f>
        <v>0</v>
      </c>
      <c r="L306" s="2">
        <f>VLOOKUP($A$4,ByDistrict!$A$3:$AA$180,9,FALSE)</f>
        <v>0</v>
      </c>
      <c r="M306" s="2">
        <f>VLOOKUP(A306,ByDistrict!$A$3:$AA$180,12,FALSE)</f>
        <v>0</v>
      </c>
      <c r="N306" s="2">
        <f>VLOOKUP(A306,ByDistrict!$A$3:$AA$180,13,FALSE)</f>
        <v>1.381</v>
      </c>
      <c r="O306" s="2">
        <f>VLOOKUP($A$4,ByDistrict!$A$3:$AA$180,9,FALSE)</f>
        <v>0</v>
      </c>
      <c r="P306" s="2">
        <f>VLOOKUP(A306,ByDistrict!$A$3:$AA$180,14,FALSE)</f>
        <v>0</v>
      </c>
      <c r="Q306" s="2">
        <f>VLOOKUP($A$4,ByDistrict!$A$3:$AA$180,9,FALSE)</f>
        <v>0</v>
      </c>
      <c r="R306" s="2">
        <f>VLOOKUP(A306,ByDistrict!$A$3:$AA$180,15,FALSE)</f>
        <v>6.2240000000000002</v>
      </c>
      <c r="S306" s="2">
        <f>VLOOKUP($A$4,ByDistrict!$A$3:$AA$180,9,FALSE)</f>
        <v>0</v>
      </c>
      <c r="T306" s="2">
        <f>VLOOKUP(A306,ByDistrict!$A$3:$AA$180,16,FALSE)</f>
        <v>0.114</v>
      </c>
      <c r="U306" s="2">
        <f>VLOOKUP($A$4,ByDistrict!$A$3:$AA$180,9,FALSE)</f>
        <v>0</v>
      </c>
      <c r="V306" s="2">
        <f>VLOOKUP(A306,ByDistrict!$A$3:$AA$180,18,FALSE)</f>
        <v>10.789</v>
      </c>
      <c r="W306" s="2">
        <f>VLOOKUP($A$4,ByDistrict!$A$3:$AA$180,9,FALSE)</f>
        <v>0</v>
      </c>
      <c r="X306" s="2">
        <f>VLOOKUP(A306,ByDistrict!$A$3:$AA$180,19,FALSE)</f>
        <v>0</v>
      </c>
      <c r="Y306" s="2">
        <f>VLOOKUP($A$4,ByDistrict!$A$3:$AA$180,9,FALSE)</f>
        <v>0</v>
      </c>
      <c r="Z306" s="2">
        <f>VLOOKUP(A306,ByDistrict!$A$3:$AA$180,20,FALSE)</f>
        <v>0</v>
      </c>
      <c r="AA306" s="2">
        <f>VLOOKUP($A$4,ByDistrict!$A$3:$AA$180,9,FALSE)</f>
        <v>0</v>
      </c>
      <c r="AB306" s="2">
        <f>VLOOKUP(A306,ByDistrict!$A$3:$AA$180,21,FALSE)</f>
        <v>0</v>
      </c>
      <c r="AC306" s="2">
        <f>VLOOKUP($A$4,ByDistrict!$A$3:$AA$180,9,FALSE)</f>
        <v>0</v>
      </c>
      <c r="AD306" s="2">
        <f>VLOOKUP(A306,ByDistrict!$A$3:$AA$180,22,FALSE)</f>
        <v>0</v>
      </c>
      <c r="AE306" s="2">
        <f>VLOOKUP($A$4,ByDistrict!$A$3:$AA$180,9,FALSE)</f>
        <v>0</v>
      </c>
      <c r="AF306" s="2">
        <f>VLOOKUP(A306,ByDistrict!$A$3:$AA$180,23,FALSE)</f>
        <v>30.109000000000002</v>
      </c>
      <c r="AG306" s="17"/>
      <c r="AH306" s="17">
        <f>+AF306-R306-V306</f>
        <v>13.096000000000002</v>
      </c>
      <c r="AI306" s="10">
        <f>+AH306/AF306</f>
        <v>0.4349530040851573</v>
      </c>
      <c r="AK306" s="17">
        <f>+N306+P306+R306</f>
        <v>7.6050000000000004</v>
      </c>
    </row>
    <row r="307" spans="1:37" x14ac:dyDescent="0.35">
      <c r="B307" s="14"/>
      <c r="C307" s="11"/>
      <c r="D307" s="15"/>
      <c r="E307" s="15"/>
      <c r="F307" s="19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</row>
    <row r="308" spans="1:37" x14ac:dyDescent="0.35">
      <c r="A308" s="24" t="s">
        <v>511</v>
      </c>
      <c r="B308" s="14" t="s">
        <v>124</v>
      </c>
      <c r="C308" s="9" t="s">
        <v>512</v>
      </c>
      <c r="D308" s="15">
        <f>SUMIFS('Valuations ByCounty'!$E$2:$E$260,'Valuations ByCounty'!$A$2:$A$260,A308,'Valuations ByCounty'!$B2:$B260,B308)</f>
        <v>282588130</v>
      </c>
      <c r="E308" s="15">
        <f>SUMIFS('Valuations ByCounty'!$F$2:$F$260,'Valuations ByCounty'!$A$2:$A$260,A308,'Valuations ByCounty'!$B2:$B260,B308)</f>
        <v>0</v>
      </c>
      <c r="F308" s="15">
        <f>D308-E308</f>
        <v>282588130</v>
      </c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</row>
    <row r="309" spans="1:37" x14ac:dyDescent="0.35">
      <c r="A309" s="24" t="s">
        <v>511</v>
      </c>
      <c r="B309" s="14" t="s">
        <v>24</v>
      </c>
      <c r="C309" s="9" t="s">
        <v>512</v>
      </c>
      <c r="D309" s="15">
        <f>SUMIFS('Valuations ByCounty'!$E$2:$E$260,'Valuations ByCounty'!$A$2:$A$260,A308,'Valuations ByCounty'!$B2:$B260,B308)</f>
        <v>282588130</v>
      </c>
      <c r="E309" s="15">
        <f>SUMIFS('Valuations ByCounty'!$F$2:$F$260,'Valuations ByCounty'!$A$2:$A$260,A309,'Valuations ByCounty'!$B2:$B260,B309)</f>
        <v>0</v>
      </c>
      <c r="F309" s="15">
        <f>D309-E309</f>
        <v>282588130</v>
      </c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</row>
    <row r="310" spans="1:37" x14ac:dyDescent="0.35">
      <c r="A310" s="24" t="s">
        <v>511</v>
      </c>
      <c r="B310" s="14"/>
      <c r="C310" s="11" t="s">
        <v>513</v>
      </c>
      <c r="D310" s="16">
        <f>SUM(D308:D309)</f>
        <v>565176260</v>
      </c>
      <c r="E310" s="16">
        <f>SUM(E308:E309)</f>
        <v>0</v>
      </c>
      <c r="F310" s="16">
        <f>SUM(F308:F309)</f>
        <v>565176260</v>
      </c>
      <c r="G310" s="2">
        <f>VLOOKUP(A310,ByDistrict!$A$3:$AA$180,8,FALSE)</f>
        <v>19.138000000000002</v>
      </c>
      <c r="H310" s="2">
        <f>VLOOKUP(A310,ByDistrict!$A$3:$AA$180,9,FALSE)</f>
        <v>5.9089999999999998</v>
      </c>
      <c r="I310" s="2">
        <f>VLOOKUP(A310,ByDistrict!$A$3:$AA$180,10,FALSE)</f>
        <v>13.228999999999999</v>
      </c>
      <c r="J310" s="2">
        <f>VLOOKUP($A$4,ByDistrict!$A$3:$AA$180,9,FALSE)</f>
        <v>0</v>
      </c>
      <c r="K310" s="2">
        <f>VLOOKUP(A310,ByDistrict!$A$3:$AA$180,11,FALSE)</f>
        <v>0</v>
      </c>
      <c r="L310" s="2">
        <f>VLOOKUP($A$4,ByDistrict!$A$3:$AA$180,9,FALSE)</f>
        <v>0</v>
      </c>
      <c r="M310" s="2">
        <f>VLOOKUP(A310,ByDistrict!$A$3:$AA$180,12,FALSE)</f>
        <v>0</v>
      </c>
      <c r="N310" s="2">
        <f>VLOOKUP(A310,ByDistrict!$A$3:$AA$180,13,FALSE)</f>
        <v>0.121</v>
      </c>
      <c r="O310" s="2">
        <f>VLOOKUP($A$4,ByDistrict!$A$3:$AA$180,9,FALSE)</f>
        <v>0</v>
      </c>
      <c r="P310" s="2">
        <f>VLOOKUP(A310,ByDistrict!$A$3:$AA$180,14,FALSE)</f>
        <v>0</v>
      </c>
      <c r="Q310" s="2">
        <f>VLOOKUP($A$4,ByDistrict!$A$3:$AA$180,9,FALSE)</f>
        <v>0</v>
      </c>
      <c r="R310" s="2">
        <f>VLOOKUP(A310,ByDistrict!$A$3:$AA$180,15,FALSE)</f>
        <v>7.532</v>
      </c>
      <c r="S310" s="2">
        <f>VLOOKUP($A$4,ByDistrict!$A$3:$AA$180,9,FALSE)</f>
        <v>0</v>
      </c>
      <c r="T310" s="2">
        <f>VLOOKUP(A310,ByDistrict!$A$3:$AA$180,16,FALSE)</f>
        <v>1.7000000000000001E-2</v>
      </c>
      <c r="U310" s="2">
        <f>VLOOKUP($A$4,ByDistrict!$A$3:$AA$180,9,FALSE)</f>
        <v>0</v>
      </c>
      <c r="V310" s="2">
        <f>VLOOKUP(A310,ByDistrict!$A$3:$AA$180,18,FALSE)</f>
        <v>11.752000000000001</v>
      </c>
      <c r="W310" s="2">
        <f>VLOOKUP($A$4,ByDistrict!$A$3:$AA$180,9,FALSE)</f>
        <v>0</v>
      </c>
      <c r="X310" s="2">
        <f>VLOOKUP(A310,ByDistrict!$A$3:$AA$180,19,FALSE)</f>
        <v>0</v>
      </c>
      <c r="Y310" s="2">
        <f>VLOOKUP($A$4,ByDistrict!$A$3:$AA$180,9,FALSE)</f>
        <v>0</v>
      </c>
      <c r="Z310" s="2">
        <f>VLOOKUP(A310,ByDistrict!$A$3:$AA$180,20,FALSE)</f>
        <v>0</v>
      </c>
      <c r="AA310" s="2">
        <f>VLOOKUP($A$4,ByDistrict!$A$3:$AA$180,9,FALSE)</f>
        <v>0</v>
      </c>
      <c r="AB310" s="2">
        <f>VLOOKUP(A310,ByDistrict!$A$3:$AA$180,21,FALSE)</f>
        <v>0</v>
      </c>
      <c r="AC310" s="2">
        <f>VLOOKUP($A$4,ByDistrict!$A$3:$AA$180,9,FALSE)</f>
        <v>0</v>
      </c>
      <c r="AD310" s="2">
        <f>VLOOKUP(A310,ByDistrict!$A$3:$AA$180,22,FALSE)</f>
        <v>0</v>
      </c>
      <c r="AE310" s="2">
        <f>VLOOKUP($A$4,ByDistrict!$A$3:$AA$180,9,FALSE)</f>
        <v>0</v>
      </c>
      <c r="AF310" s="2">
        <f>VLOOKUP(A310,ByDistrict!$A$3:$AA$180,23,FALSE)</f>
        <v>32.650999999999996</v>
      </c>
      <c r="AG310" s="17"/>
      <c r="AH310" s="17">
        <f>+AF310-R310-V310</f>
        <v>13.366999999999996</v>
      </c>
      <c r="AI310" s="10">
        <f>+AH310/AF310</f>
        <v>0.40939021775749584</v>
      </c>
      <c r="AK310" s="17">
        <f>+N310+P310+R310</f>
        <v>7.6530000000000005</v>
      </c>
    </row>
    <row r="311" spans="1:37" x14ac:dyDescent="0.35">
      <c r="B311" s="14"/>
      <c r="C311" s="11"/>
      <c r="D311" s="15"/>
      <c r="E311" s="15"/>
      <c r="F311" s="19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</row>
    <row r="312" spans="1:37" x14ac:dyDescent="0.35">
      <c r="A312" s="8" t="s">
        <v>514</v>
      </c>
      <c r="B312" s="14" t="s">
        <v>124</v>
      </c>
      <c r="C312" s="9" t="s">
        <v>515</v>
      </c>
      <c r="D312" s="15">
        <f>SUMIFS('Valuations ByCounty'!$E$2:$E$260,'Valuations ByCounty'!$A$2:$A$260,A312,'Valuations ByCounty'!$B2:$B260,B312)</f>
        <v>190593840</v>
      </c>
      <c r="E312" s="15">
        <f>SUMIFS('Valuations ByCounty'!$F$2:$F$260,'Valuations ByCounty'!$A$2:$A$260,A312,'Valuations ByCounty'!$B2:$B260,B312)</f>
        <v>0</v>
      </c>
      <c r="F312" s="15">
        <f>D312-E312</f>
        <v>190593840</v>
      </c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</row>
    <row r="313" spans="1:37" x14ac:dyDescent="0.35">
      <c r="A313" s="8" t="s">
        <v>514</v>
      </c>
      <c r="B313" s="14" t="s">
        <v>24</v>
      </c>
      <c r="C313" s="9" t="s">
        <v>515</v>
      </c>
      <c r="D313" s="15">
        <f>SUMIFS('Valuations ByCounty'!$E$2:$E$260,'Valuations ByCounty'!$A$2:$A$260,A313,'Valuations ByCounty'!$B2:$B260,B313)</f>
        <v>25519090</v>
      </c>
      <c r="E313" s="15">
        <f>SUMIFS('Valuations ByCounty'!$F$2:$F$260,'Valuations ByCounty'!$A$2:$A$260,A313,'Valuations ByCounty'!$B2:$B260,B313)</f>
        <v>0</v>
      </c>
      <c r="F313" s="15">
        <f>D313-E313</f>
        <v>25519090</v>
      </c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</row>
    <row r="314" spans="1:37" x14ac:dyDescent="0.35">
      <c r="A314" s="8" t="s">
        <v>514</v>
      </c>
      <c r="B314" s="14"/>
      <c r="C314" s="11" t="s">
        <v>516</v>
      </c>
      <c r="D314" s="16">
        <f>SUM(D312:D313)</f>
        <v>216112930</v>
      </c>
      <c r="E314" s="16">
        <f>SUM(E312:E313)</f>
        <v>0</v>
      </c>
      <c r="F314" s="16">
        <f>SUM(F312:F313)</f>
        <v>216112930</v>
      </c>
      <c r="G314" s="2">
        <f>VLOOKUP(A314,ByDistrict!$A$3:$AA$180,8,FALSE)</f>
        <v>7.3310000000000004</v>
      </c>
      <c r="H314" s="2">
        <f>VLOOKUP(A314,ByDistrict!$A$3:$AA$180,9,FALSE)</f>
        <v>5.7000000000000002E-2</v>
      </c>
      <c r="I314" s="2">
        <f>VLOOKUP(A314,ByDistrict!$A$3:$AA$180,10,FALSE)</f>
        <v>7.274</v>
      </c>
      <c r="J314" s="2">
        <f>VLOOKUP($A$4,ByDistrict!$A$3:$AA$180,9,FALSE)</f>
        <v>0</v>
      </c>
      <c r="K314" s="2">
        <f>VLOOKUP(A314,ByDistrict!$A$3:$AA$180,11,FALSE)</f>
        <v>0</v>
      </c>
      <c r="L314" s="2">
        <f>VLOOKUP($A$4,ByDistrict!$A$3:$AA$180,9,FALSE)</f>
        <v>0</v>
      </c>
      <c r="M314" s="2">
        <f>VLOOKUP(A314,ByDistrict!$A$3:$AA$180,12,FALSE)</f>
        <v>0</v>
      </c>
      <c r="N314" s="2">
        <f>VLOOKUP(A314,ByDistrict!$A$3:$AA$180,13,FALSE)</f>
        <v>0</v>
      </c>
      <c r="O314" s="2">
        <f>VLOOKUP($A$4,ByDistrict!$A$3:$AA$180,9,FALSE)</f>
        <v>0</v>
      </c>
      <c r="P314" s="2">
        <f>VLOOKUP(A314,ByDistrict!$A$3:$AA$180,14,FALSE)</f>
        <v>0</v>
      </c>
      <c r="Q314" s="2">
        <f>VLOOKUP($A$4,ByDistrict!$A$3:$AA$180,9,FALSE)</f>
        <v>0</v>
      </c>
      <c r="R314" s="2">
        <f>VLOOKUP(A314,ByDistrict!$A$3:$AA$180,15,FALSE)</f>
        <v>5.0970000000000004</v>
      </c>
      <c r="S314" s="2">
        <f>VLOOKUP($A$4,ByDistrict!$A$3:$AA$180,9,FALSE)</f>
        <v>0</v>
      </c>
      <c r="T314" s="2">
        <f>VLOOKUP(A314,ByDistrict!$A$3:$AA$180,16,FALSE)</f>
        <v>1.7000000000000001E-2</v>
      </c>
      <c r="U314" s="2">
        <f>VLOOKUP($A$4,ByDistrict!$A$3:$AA$180,9,FALSE)</f>
        <v>0</v>
      </c>
      <c r="V314" s="2">
        <f>VLOOKUP(A314,ByDistrict!$A$3:$AA$180,18,FALSE)</f>
        <v>14.5</v>
      </c>
      <c r="W314" s="2">
        <f>VLOOKUP($A$4,ByDistrict!$A$3:$AA$180,9,FALSE)</f>
        <v>0</v>
      </c>
      <c r="X314" s="2">
        <f>VLOOKUP(A314,ByDistrict!$A$3:$AA$180,19,FALSE)</f>
        <v>0</v>
      </c>
      <c r="Y314" s="2">
        <f>VLOOKUP($A$4,ByDistrict!$A$3:$AA$180,9,FALSE)</f>
        <v>0</v>
      </c>
      <c r="Z314" s="2">
        <f>VLOOKUP(A314,ByDistrict!$A$3:$AA$180,20,FALSE)</f>
        <v>0</v>
      </c>
      <c r="AA314" s="2">
        <f>VLOOKUP($A$4,ByDistrict!$A$3:$AA$180,9,FALSE)</f>
        <v>0</v>
      </c>
      <c r="AB314" s="2">
        <f>VLOOKUP(A314,ByDistrict!$A$3:$AA$180,21,FALSE)</f>
        <v>0</v>
      </c>
      <c r="AC314" s="2">
        <f>VLOOKUP($A$4,ByDistrict!$A$3:$AA$180,9,FALSE)</f>
        <v>0</v>
      </c>
      <c r="AD314" s="2">
        <f>VLOOKUP(A314,ByDistrict!$A$3:$AA$180,22,FALSE)</f>
        <v>0</v>
      </c>
      <c r="AE314" s="2">
        <f>VLOOKUP($A$4,ByDistrict!$A$3:$AA$180,9,FALSE)</f>
        <v>0</v>
      </c>
      <c r="AF314" s="2">
        <f>VLOOKUP(A314,ByDistrict!$A$3:$AA$180,23,FALSE)</f>
        <v>26.887999999999998</v>
      </c>
      <c r="AG314" s="17"/>
      <c r="AH314" s="17">
        <f>+AF314-R314-V314</f>
        <v>7.2909999999999968</v>
      </c>
      <c r="AI314" s="10">
        <f>+AH314/AF314</f>
        <v>0.2711618565903004</v>
      </c>
      <c r="AK314" s="17">
        <f>+N314+P314+R314</f>
        <v>5.0970000000000004</v>
      </c>
    </row>
    <row r="315" spans="1:37" x14ac:dyDescent="0.35">
      <c r="B315" s="14"/>
      <c r="C315" s="11"/>
      <c r="D315" s="15"/>
      <c r="E315" s="15"/>
      <c r="F315" s="19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</row>
    <row r="316" spans="1:37" x14ac:dyDescent="0.35">
      <c r="A316" s="8" t="s">
        <v>517</v>
      </c>
      <c r="B316" s="14" t="s">
        <v>128</v>
      </c>
      <c r="C316" s="9" t="s">
        <v>518</v>
      </c>
      <c r="D316" s="15">
        <f>SUMIFS('Valuations ByCounty'!$E$2:$E$260,'Valuations ByCounty'!$A$2:$A$260,A316,'Valuations ByCounty'!$B2:$B260,B316)</f>
        <v>5957225203</v>
      </c>
      <c r="E316" s="15">
        <f>SUMIFS('Valuations ByCounty'!$F$2:$F$260,'Valuations ByCounty'!$A$2:$A$260,A316,'Valuations ByCounty'!$B2:$B260,B316)</f>
        <v>341811804</v>
      </c>
      <c r="F316" s="15">
        <f>D316-E316</f>
        <v>5615413399</v>
      </c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</row>
    <row r="317" spans="1:37" x14ac:dyDescent="0.35">
      <c r="A317" s="8" t="s">
        <v>517</v>
      </c>
      <c r="B317" s="14"/>
      <c r="C317" s="11" t="s">
        <v>519</v>
      </c>
      <c r="D317" s="16">
        <f>SUM(D316)</f>
        <v>5957225203</v>
      </c>
      <c r="E317" s="16">
        <f>SUM(E316)</f>
        <v>341811804</v>
      </c>
      <c r="F317" s="16">
        <f>SUM(F316)</f>
        <v>5615413399</v>
      </c>
      <c r="G317" s="2">
        <f>VLOOKUP(A317,ByDistrict!$A$3:$AA$180,8,FALSE)</f>
        <v>27</v>
      </c>
      <c r="H317" s="2">
        <f>VLOOKUP(A317,ByDistrict!$A$3:$AA$180,9,FALSE)</f>
        <v>0</v>
      </c>
      <c r="I317" s="2">
        <f>VLOOKUP(A317,ByDistrict!$A$3:$AA$180,10,FALSE)</f>
        <v>27</v>
      </c>
      <c r="J317" s="2">
        <f>VLOOKUP($A$4,ByDistrict!$A$3:$AA$180,9,FALSE)</f>
        <v>0</v>
      </c>
      <c r="K317" s="2">
        <f>VLOOKUP(A317,ByDistrict!$A$3:$AA$180,11,FALSE)</f>
        <v>0</v>
      </c>
      <c r="L317" s="2">
        <f>VLOOKUP($A$4,ByDistrict!$A$3:$AA$180,9,FALSE)</f>
        <v>0</v>
      </c>
      <c r="M317" s="2">
        <f>VLOOKUP(A317,ByDistrict!$A$3:$AA$180,12,FALSE)</f>
        <v>0</v>
      </c>
      <c r="N317" s="2">
        <f>VLOOKUP(A317,ByDistrict!$A$3:$AA$180,13,FALSE)</f>
        <v>0</v>
      </c>
      <c r="O317" s="2">
        <f>VLOOKUP($A$4,ByDistrict!$A$3:$AA$180,9,FALSE)</f>
        <v>0</v>
      </c>
      <c r="P317" s="2">
        <f>VLOOKUP(A317,ByDistrict!$A$3:$AA$180,14,FALSE)</f>
        <v>0</v>
      </c>
      <c r="Q317" s="2">
        <f>VLOOKUP($A$4,ByDistrict!$A$3:$AA$180,9,FALSE)</f>
        <v>0</v>
      </c>
      <c r="R317" s="2">
        <f>VLOOKUP(A317,ByDistrict!$A$3:$AA$180,15,FALSE)</f>
        <v>11.667</v>
      </c>
      <c r="S317" s="2">
        <f>VLOOKUP($A$4,ByDistrict!$A$3:$AA$180,9,FALSE)</f>
        <v>0</v>
      </c>
      <c r="T317" s="2">
        <f>VLOOKUP(A317,ByDistrict!$A$3:$AA$180,16,FALSE)</f>
        <v>0.378</v>
      </c>
      <c r="U317" s="2">
        <f>VLOOKUP($A$4,ByDistrict!$A$3:$AA$180,9,FALSE)</f>
        <v>0</v>
      </c>
      <c r="V317" s="2">
        <f>VLOOKUP(A317,ByDistrict!$A$3:$AA$180,18,FALSE)</f>
        <v>6.1180000000000003</v>
      </c>
      <c r="W317" s="2">
        <f>VLOOKUP($A$4,ByDistrict!$A$3:$AA$180,9,FALSE)</f>
        <v>0</v>
      </c>
      <c r="X317" s="2">
        <f>VLOOKUP(A317,ByDistrict!$A$3:$AA$180,19,FALSE)</f>
        <v>0</v>
      </c>
      <c r="Y317" s="2">
        <f>VLOOKUP($A$4,ByDistrict!$A$3:$AA$180,9,FALSE)</f>
        <v>0</v>
      </c>
      <c r="Z317" s="2">
        <f>VLOOKUP(A317,ByDistrict!$A$3:$AA$180,20,FALSE)</f>
        <v>0</v>
      </c>
      <c r="AA317" s="2">
        <f>VLOOKUP($A$4,ByDistrict!$A$3:$AA$180,9,FALSE)</f>
        <v>0</v>
      </c>
      <c r="AB317" s="2">
        <f>VLOOKUP(A317,ByDistrict!$A$3:$AA$180,21,FALSE)</f>
        <v>8.9269999999999996</v>
      </c>
      <c r="AC317" s="2">
        <f>VLOOKUP($A$4,ByDistrict!$A$3:$AA$180,9,FALSE)</f>
        <v>0</v>
      </c>
      <c r="AD317" s="2">
        <f>VLOOKUP(A317,ByDistrict!$A$3:$AA$180,22,FALSE)</f>
        <v>0</v>
      </c>
      <c r="AE317" s="2">
        <f>VLOOKUP($A$4,ByDistrict!$A$3:$AA$180,9,FALSE)</f>
        <v>0</v>
      </c>
      <c r="AF317" s="2">
        <f>VLOOKUP(A317,ByDistrict!$A$3:$AA$180,23,FALSE)</f>
        <v>54.09</v>
      </c>
      <c r="AG317" s="17"/>
      <c r="AH317" s="17">
        <f>+AF317-R317-V317</f>
        <v>36.305</v>
      </c>
      <c r="AI317" s="10">
        <f>+AH317/AF317</f>
        <v>0.67119615455721937</v>
      </c>
      <c r="AK317" s="17">
        <f>+N317+P317+R317</f>
        <v>11.667</v>
      </c>
    </row>
    <row r="318" spans="1:37" x14ac:dyDescent="0.35">
      <c r="B318" s="14"/>
      <c r="C318" s="11"/>
      <c r="D318" s="15"/>
      <c r="E318" s="15"/>
      <c r="F318" s="19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</row>
    <row r="319" spans="1:37" x14ac:dyDescent="0.35">
      <c r="A319" s="8" t="s">
        <v>520</v>
      </c>
      <c r="B319" s="14" t="s">
        <v>128</v>
      </c>
      <c r="C319" s="9" t="s">
        <v>521</v>
      </c>
      <c r="D319" s="15">
        <f>SUMIFS('Valuations ByCounty'!$E$2:$E$260,'Valuations ByCounty'!$A$2:$A$260,A319,'Valuations ByCounty'!$B2:$B260,B319)</f>
        <v>3830196687</v>
      </c>
      <c r="E319" s="15">
        <f>SUMIFS('Valuations ByCounty'!$F$2:$F$260,'Valuations ByCounty'!$A$2:$A$260,A319,'Valuations ByCounty'!$B2:$B260,B319)</f>
        <v>226556974</v>
      </c>
      <c r="F319" s="15">
        <f>D319-E319</f>
        <v>3603639713</v>
      </c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</row>
    <row r="320" spans="1:37" x14ac:dyDescent="0.35">
      <c r="A320" s="8" t="s">
        <v>520</v>
      </c>
      <c r="B320" s="14" t="s">
        <v>228</v>
      </c>
      <c r="C320" s="9" t="s">
        <v>521</v>
      </c>
      <c r="D320" s="15">
        <f>SUMIFS('Valuations ByCounty'!$E$2:$E$260,'Valuations ByCounty'!$A$2:$A$260,A320,'Valuations ByCounty'!$B2:$B260,B320)</f>
        <v>62353370</v>
      </c>
      <c r="E320" s="15">
        <f>SUMIFS('Valuations ByCounty'!$F$2:$F$260,'Valuations ByCounty'!$A$2:$A$260,A320,'Valuations ByCounty'!$B2:$B260,B320)</f>
        <v>0</v>
      </c>
      <c r="F320" s="15">
        <f>D320-E320</f>
        <v>62353370</v>
      </c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</row>
    <row r="321" spans="1:37" x14ac:dyDescent="0.35">
      <c r="A321" s="8" t="s">
        <v>520</v>
      </c>
      <c r="B321" s="14" t="s">
        <v>35</v>
      </c>
      <c r="C321" s="9" t="s">
        <v>521</v>
      </c>
      <c r="D321" s="15">
        <f>SUMIFS('Valuations ByCounty'!$E$2:$E$260,'Valuations ByCounty'!$A$2:$A$260,A321,'Valuations ByCounty'!$B2:$B260,B321)</f>
        <v>7442539</v>
      </c>
      <c r="E321" s="15">
        <f>SUMIFS('Valuations ByCounty'!$F$2:$F$260,'Valuations ByCounty'!$A$2:$A$260,A321,'Valuations ByCounty'!$B2:$B260,B321)</f>
        <v>0</v>
      </c>
      <c r="F321" s="15">
        <f>D321-E321</f>
        <v>7442539</v>
      </c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</row>
    <row r="322" spans="1:37" x14ac:dyDescent="0.35">
      <c r="A322" s="8" t="s">
        <v>520</v>
      </c>
      <c r="B322" s="14"/>
      <c r="C322" s="11" t="s">
        <v>522</v>
      </c>
      <c r="D322" s="16">
        <f>SUM(D319:D321)</f>
        <v>3899992596</v>
      </c>
      <c r="E322" s="16">
        <f>SUM(E319:E321)</f>
        <v>226556974</v>
      </c>
      <c r="F322" s="16">
        <f>SUM(F319:F321)</f>
        <v>3673435622</v>
      </c>
      <c r="G322" s="2">
        <f>VLOOKUP(A322,ByDistrict!$A$3:$AA$180,8,FALSE)</f>
        <v>27</v>
      </c>
      <c r="H322" s="2">
        <f>VLOOKUP(A322,ByDistrict!$A$3:$AA$180,9,FALSE)</f>
        <v>0</v>
      </c>
      <c r="I322" s="2">
        <f>VLOOKUP(A322,ByDistrict!$A$3:$AA$180,10,FALSE)</f>
        <v>27</v>
      </c>
      <c r="J322" s="2">
        <f>VLOOKUP($A$4,ByDistrict!$A$3:$AA$180,9,FALSE)</f>
        <v>0</v>
      </c>
      <c r="K322" s="2">
        <f>VLOOKUP(A322,ByDistrict!$A$3:$AA$180,11,FALSE)</f>
        <v>0</v>
      </c>
      <c r="L322" s="2">
        <f>VLOOKUP($A$4,ByDistrict!$A$3:$AA$180,9,FALSE)</f>
        <v>0</v>
      </c>
      <c r="M322" s="2">
        <f>VLOOKUP(A322,ByDistrict!$A$3:$AA$180,12,FALSE)</f>
        <v>0</v>
      </c>
      <c r="N322" s="2">
        <f>VLOOKUP(A322,ByDistrict!$A$3:$AA$180,13,FALSE)</f>
        <v>0</v>
      </c>
      <c r="O322" s="2">
        <f>VLOOKUP($A$4,ByDistrict!$A$3:$AA$180,9,FALSE)</f>
        <v>0</v>
      </c>
      <c r="P322" s="2">
        <f>VLOOKUP(A322,ByDistrict!$A$3:$AA$180,14,FALSE)</f>
        <v>0</v>
      </c>
      <c r="Q322" s="2">
        <f>VLOOKUP($A$4,ByDistrict!$A$3:$AA$180,9,FALSE)</f>
        <v>0</v>
      </c>
      <c r="R322" s="2">
        <f>VLOOKUP(A322,ByDistrict!$A$3:$AA$180,15,FALSE)</f>
        <v>11.422000000000001</v>
      </c>
      <c r="S322" s="2">
        <f>VLOOKUP($A$4,ByDistrict!$A$3:$AA$180,9,FALSE)</f>
        <v>0</v>
      </c>
      <c r="T322" s="2">
        <f>VLOOKUP(A322,ByDistrict!$A$3:$AA$180,16,FALSE)</f>
        <v>0.33900000000000002</v>
      </c>
      <c r="U322" s="2">
        <f>VLOOKUP($A$4,ByDistrict!$A$3:$AA$180,9,FALSE)</f>
        <v>0</v>
      </c>
      <c r="V322" s="2">
        <f>VLOOKUP(A322,ByDistrict!$A$3:$AA$180,18,FALSE)</f>
        <v>6.0750000000000002</v>
      </c>
      <c r="W322" s="2">
        <f>VLOOKUP($A$4,ByDistrict!$A$3:$AA$180,9,FALSE)</f>
        <v>0</v>
      </c>
      <c r="X322" s="2">
        <f>VLOOKUP(A322,ByDistrict!$A$3:$AA$180,19,FALSE)</f>
        <v>0</v>
      </c>
      <c r="Y322" s="2">
        <f>VLOOKUP($A$4,ByDistrict!$A$3:$AA$180,9,FALSE)</f>
        <v>0</v>
      </c>
      <c r="Z322" s="2">
        <f>VLOOKUP(A322,ByDistrict!$A$3:$AA$180,20,FALSE)</f>
        <v>0</v>
      </c>
      <c r="AA322" s="2">
        <f>VLOOKUP($A$4,ByDistrict!$A$3:$AA$180,9,FALSE)</f>
        <v>0</v>
      </c>
      <c r="AB322" s="2">
        <f>VLOOKUP(A322,ByDistrict!$A$3:$AA$180,21,FALSE)</f>
        <v>0</v>
      </c>
      <c r="AC322" s="2">
        <f>VLOOKUP($A$4,ByDistrict!$A$3:$AA$180,9,FALSE)</f>
        <v>0</v>
      </c>
      <c r="AD322" s="2">
        <f>VLOOKUP(A322,ByDistrict!$A$3:$AA$180,22,FALSE)</f>
        <v>0</v>
      </c>
      <c r="AE322" s="2">
        <f>VLOOKUP($A$4,ByDistrict!$A$3:$AA$180,9,FALSE)</f>
        <v>0</v>
      </c>
      <c r="AF322" s="2">
        <f>VLOOKUP(A322,ByDistrict!$A$3:$AA$180,23,FALSE)</f>
        <v>44.835999999999999</v>
      </c>
      <c r="AG322" s="17"/>
      <c r="AH322" s="17">
        <f>+AF322-R322-V322</f>
        <v>27.339000000000002</v>
      </c>
      <c r="AI322" s="10">
        <f>+AH322/AF322</f>
        <v>0.6097555535730218</v>
      </c>
      <c r="AK322" s="17">
        <f>+N322+P322+R322</f>
        <v>11.422000000000001</v>
      </c>
    </row>
    <row r="323" spans="1:37" x14ac:dyDescent="0.35">
      <c r="B323" s="14"/>
      <c r="C323" s="11"/>
      <c r="D323" s="22"/>
      <c r="E323" s="18"/>
      <c r="F323" s="19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</row>
    <row r="324" spans="1:37" x14ac:dyDescent="0.35">
      <c r="A324" s="24" t="s">
        <v>523</v>
      </c>
      <c r="B324" s="14" t="s">
        <v>128</v>
      </c>
      <c r="C324" s="9" t="s">
        <v>524</v>
      </c>
      <c r="D324" s="15">
        <f>SUMIFS('Valuations ByCounty'!$E$2:$E$260,'Valuations ByCounty'!$A$2:$A$260,A324,'Valuations ByCounty'!$B2:$B260,B324)</f>
        <v>632087276</v>
      </c>
      <c r="E324" s="15">
        <f>SUMIFS('Valuations ByCounty'!$F$2:$F$260,'Valuations ByCounty'!$A$2:$A$260,A324,'Valuations ByCounty'!$B2:$B260,B324)</f>
        <v>0</v>
      </c>
      <c r="F324" s="15">
        <f>D324-E324</f>
        <v>632087276</v>
      </c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</row>
    <row r="325" spans="1:37" x14ac:dyDescent="0.35">
      <c r="A325" s="24" t="s">
        <v>523</v>
      </c>
      <c r="B325" s="14" t="s">
        <v>35</v>
      </c>
      <c r="C325" s="9" t="s">
        <v>524</v>
      </c>
      <c r="D325" s="15">
        <f>SUMIFS('Valuations ByCounty'!$E$2:$E$260,'Valuations ByCounty'!$A$2:$A$260,A325,'Valuations ByCounty'!$B2:$B260,B325)</f>
        <v>45629657</v>
      </c>
      <c r="E325" s="15">
        <f>SUMIFS('Valuations ByCounty'!$F$2:$F$260,'Valuations ByCounty'!$A$2:$A$260,A325,'Valuations ByCounty'!$B2:$B260,B325)</f>
        <v>0</v>
      </c>
      <c r="F325" s="15">
        <f>D325-E325</f>
        <v>45629657</v>
      </c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</row>
    <row r="326" spans="1:37" x14ac:dyDescent="0.35">
      <c r="A326" s="24" t="s">
        <v>523</v>
      </c>
      <c r="B326" s="14"/>
      <c r="C326" s="11" t="s">
        <v>525</v>
      </c>
      <c r="D326" s="16">
        <f>SUM(D324:D325)</f>
        <v>677716933</v>
      </c>
      <c r="E326" s="16">
        <f>SUM(E324:E325)</f>
        <v>0</v>
      </c>
      <c r="F326" s="16">
        <f>SUM(F324:F325)</f>
        <v>677716933</v>
      </c>
      <c r="G326" s="2">
        <f>VLOOKUP(A326,ByDistrict!$A$3:$AA$180,8,FALSE)</f>
        <v>20.548999999999999</v>
      </c>
      <c r="H326" s="2">
        <f>VLOOKUP(A326,ByDistrict!$A$3:$AA$180,9,FALSE)</f>
        <v>0</v>
      </c>
      <c r="I326" s="2">
        <f>VLOOKUP(A326,ByDistrict!$A$3:$AA$180,10,FALSE)</f>
        <v>16.876000000000001</v>
      </c>
      <c r="J326" s="2">
        <f>VLOOKUP($A$4,ByDistrict!$A$3:$AA$180,9,FALSE)</f>
        <v>0</v>
      </c>
      <c r="K326" s="2">
        <f>VLOOKUP(A326,ByDistrict!$A$3:$AA$180,11,FALSE)</f>
        <v>0.96499999999999997</v>
      </c>
      <c r="L326" s="2">
        <f>VLOOKUP($A$4,ByDistrict!$A$3:$AA$180,9,FALSE)</f>
        <v>0</v>
      </c>
      <c r="M326" s="2">
        <f>VLOOKUP(A326,ByDistrict!$A$3:$AA$180,12,FALSE)</f>
        <v>2.7080000000000002</v>
      </c>
      <c r="N326" s="2">
        <f>VLOOKUP(A326,ByDistrict!$A$3:$AA$180,13,FALSE)</f>
        <v>0</v>
      </c>
      <c r="O326" s="2">
        <f>VLOOKUP($A$4,ByDistrict!$A$3:$AA$180,9,FALSE)</f>
        <v>0</v>
      </c>
      <c r="P326" s="2">
        <f>VLOOKUP(A326,ByDistrict!$A$3:$AA$180,14,FALSE)</f>
        <v>0</v>
      </c>
      <c r="Q326" s="2">
        <f>VLOOKUP($A$4,ByDistrict!$A$3:$AA$180,9,FALSE)</f>
        <v>0</v>
      </c>
      <c r="R326" s="2">
        <f>VLOOKUP(A326,ByDistrict!$A$3:$AA$180,15,FALSE)</f>
        <v>5.165</v>
      </c>
      <c r="S326" s="2">
        <f>VLOOKUP($A$4,ByDistrict!$A$3:$AA$180,9,FALSE)</f>
        <v>0</v>
      </c>
      <c r="T326" s="2">
        <f>VLOOKUP(A326,ByDistrict!$A$3:$AA$180,16,FALSE)</f>
        <v>0.35699999999999998</v>
      </c>
      <c r="U326" s="2">
        <f>VLOOKUP($A$4,ByDistrict!$A$3:$AA$180,9,FALSE)</f>
        <v>0</v>
      </c>
      <c r="V326" s="2">
        <f>VLOOKUP(A326,ByDistrict!$A$3:$AA$180,18,FALSE)</f>
        <v>2.4950000000000001</v>
      </c>
      <c r="W326" s="2">
        <f>VLOOKUP($A$4,ByDistrict!$A$3:$AA$180,9,FALSE)</f>
        <v>0</v>
      </c>
      <c r="X326" s="2">
        <f>VLOOKUP(A326,ByDistrict!$A$3:$AA$180,19,FALSE)</f>
        <v>0</v>
      </c>
      <c r="Y326" s="2">
        <f>VLOOKUP($A$4,ByDistrict!$A$3:$AA$180,9,FALSE)</f>
        <v>0</v>
      </c>
      <c r="Z326" s="2">
        <f>VLOOKUP(A326,ByDistrict!$A$3:$AA$180,20,FALSE)</f>
        <v>0</v>
      </c>
      <c r="AA326" s="2">
        <f>VLOOKUP($A$4,ByDistrict!$A$3:$AA$180,9,FALSE)</f>
        <v>0</v>
      </c>
      <c r="AB326" s="2">
        <f>VLOOKUP(A326,ByDistrict!$A$3:$AA$180,21,FALSE)</f>
        <v>0</v>
      </c>
      <c r="AC326" s="2">
        <f>VLOOKUP($A$4,ByDistrict!$A$3:$AA$180,9,FALSE)</f>
        <v>0</v>
      </c>
      <c r="AD326" s="2">
        <f>VLOOKUP(A326,ByDistrict!$A$3:$AA$180,22,FALSE)</f>
        <v>0</v>
      </c>
      <c r="AE326" s="2">
        <f>VLOOKUP($A$4,ByDistrict!$A$3:$AA$180,9,FALSE)</f>
        <v>0</v>
      </c>
      <c r="AF326" s="2">
        <f>VLOOKUP(A326,ByDistrict!$A$3:$AA$180,23,FALSE)</f>
        <v>28.565999999999999</v>
      </c>
      <c r="AG326" s="17"/>
      <c r="AH326" s="17">
        <f>+AF326-R326-V326</f>
        <v>20.905999999999999</v>
      </c>
      <c r="AI326" s="10">
        <f>+AH326/AF326</f>
        <v>0.73184905131975075</v>
      </c>
      <c r="AK326" s="17">
        <f>+N326+P326+R326</f>
        <v>5.165</v>
      </c>
    </row>
    <row r="327" spans="1:37" x14ac:dyDescent="0.35">
      <c r="B327" s="14"/>
      <c r="C327" s="11"/>
      <c r="D327" s="15"/>
      <c r="E327" s="15"/>
      <c r="F327" s="19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</row>
    <row r="328" spans="1:37" x14ac:dyDescent="0.35">
      <c r="A328" s="8" t="s">
        <v>526</v>
      </c>
      <c r="B328" s="14" t="s">
        <v>132</v>
      </c>
      <c r="C328" s="9" t="s">
        <v>527</v>
      </c>
      <c r="D328" s="15">
        <f>SUMIFS('Valuations ByCounty'!$E$2:$E$260,'Valuations ByCounty'!$A$2:$A$260,A328,'Valuations ByCounty'!$B2:$B260,B328)</f>
        <v>181491161</v>
      </c>
      <c r="E328" s="15">
        <f>SUMIFS('Valuations ByCounty'!$F$2:$F$260,'Valuations ByCounty'!$A$2:$A$260,A328,'Valuations ByCounty'!$B2:$B260,B328)</f>
        <v>423126</v>
      </c>
      <c r="F328" s="15">
        <f>D328-E328</f>
        <v>181068035</v>
      </c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</row>
    <row r="329" spans="1:37" x14ac:dyDescent="0.35">
      <c r="A329" s="8" t="s">
        <v>526</v>
      </c>
      <c r="B329" s="14"/>
      <c r="C329" s="11" t="s">
        <v>528</v>
      </c>
      <c r="D329" s="16">
        <f>SUM(D328)</f>
        <v>181491161</v>
      </c>
      <c r="E329" s="16">
        <f>SUM(E328)</f>
        <v>423126</v>
      </c>
      <c r="F329" s="16">
        <f>SUM(F328)</f>
        <v>181068035</v>
      </c>
      <c r="G329" s="2">
        <f>VLOOKUP(A329,ByDistrict!$A$3:$AA$180,8,FALSE)</f>
        <v>27</v>
      </c>
      <c r="H329" s="2">
        <f>VLOOKUP(A329,ByDistrict!$A$3:$AA$180,9,FALSE)</f>
        <v>9.5730000000000004</v>
      </c>
      <c r="I329" s="2">
        <f>VLOOKUP(A329,ByDistrict!$A$3:$AA$180,10,FALSE)</f>
        <v>17.427</v>
      </c>
      <c r="J329" s="2">
        <f>VLOOKUP($A$4,ByDistrict!$A$3:$AA$180,9,FALSE)</f>
        <v>0</v>
      </c>
      <c r="K329" s="2">
        <f>VLOOKUP(A329,ByDistrict!$A$3:$AA$180,11,FALSE)</f>
        <v>0</v>
      </c>
      <c r="L329" s="2">
        <f>VLOOKUP($A$4,ByDistrict!$A$3:$AA$180,9,FALSE)</f>
        <v>0</v>
      </c>
      <c r="M329" s="2">
        <f>VLOOKUP(A329,ByDistrict!$A$3:$AA$180,12,FALSE)</f>
        <v>0</v>
      </c>
      <c r="N329" s="2">
        <f>VLOOKUP(A329,ByDistrict!$A$3:$AA$180,13,FALSE)</f>
        <v>0</v>
      </c>
      <c r="O329" s="2">
        <f>VLOOKUP($A$4,ByDistrict!$A$3:$AA$180,9,FALSE)</f>
        <v>0</v>
      </c>
      <c r="P329" s="2">
        <f>VLOOKUP(A329,ByDistrict!$A$3:$AA$180,14,FALSE)</f>
        <v>0</v>
      </c>
      <c r="Q329" s="2">
        <f>VLOOKUP($A$4,ByDistrict!$A$3:$AA$180,9,FALSE)</f>
        <v>0</v>
      </c>
      <c r="R329" s="2">
        <f>VLOOKUP(A329,ByDistrict!$A$3:$AA$180,15,FALSE)</f>
        <v>0</v>
      </c>
      <c r="S329" s="2">
        <f>VLOOKUP($A$4,ByDistrict!$A$3:$AA$180,9,FALSE)</f>
        <v>0</v>
      </c>
      <c r="T329" s="2">
        <f>VLOOKUP(A329,ByDistrict!$A$3:$AA$180,16,FALSE)</f>
        <v>7.2999999999999995E-2</v>
      </c>
      <c r="U329" s="2">
        <f>VLOOKUP($A$4,ByDistrict!$A$3:$AA$180,9,FALSE)</f>
        <v>0</v>
      </c>
      <c r="V329" s="2">
        <f>VLOOKUP(A329,ByDistrict!$A$3:$AA$180,18,FALSE)</f>
        <v>3.141</v>
      </c>
      <c r="W329" s="2">
        <f>VLOOKUP($A$4,ByDistrict!$A$3:$AA$180,9,FALSE)</f>
        <v>0</v>
      </c>
      <c r="X329" s="2">
        <f>VLOOKUP(A329,ByDistrict!$A$3:$AA$180,19,FALSE)</f>
        <v>0</v>
      </c>
      <c r="Y329" s="2">
        <f>VLOOKUP($A$4,ByDistrict!$A$3:$AA$180,9,FALSE)</f>
        <v>0</v>
      </c>
      <c r="Z329" s="2">
        <f>VLOOKUP(A329,ByDistrict!$A$3:$AA$180,20,FALSE)</f>
        <v>0</v>
      </c>
      <c r="AA329" s="2">
        <f>VLOOKUP($A$4,ByDistrict!$A$3:$AA$180,9,FALSE)</f>
        <v>0</v>
      </c>
      <c r="AB329" s="2">
        <f>VLOOKUP(A329,ByDistrict!$A$3:$AA$180,21,FALSE)</f>
        <v>0</v>
      </c>
      <c r="AC329" s="2">
        <f>VLOOKUP($A$4,ByDistrict!$A$3:$AA$180,9,FALSE)</f>
        <v>0</v>
      </c>
      <c r="AD329" s="2">
        <f>VLOOKUP(A329,ByDistrict!$A$3:$AA$180,22,FALSE)</f>
        <v>0</v>
      </c>
      <c r="AE329" s="2">
        <f>VLOOKUP($A$4,ByDistrict!$A$3:$AA$180,9,FALSE)</f>
        <v>0</v>
      </c>
      <c r="AF329" s="2">
        <f>VLOOKUP(A329,ByDistrict!$A$3:$AA$180,23,FALSE)</f>
        <v>20.640999999999998</v>
      </c>
      <c r="AG329" s="17"/>
      <c r="AH329" s="17">
        <f>+AF329-R329-V329</f>
        <v>17.5</v>
      </c>
      <c r="AI329" s="10">
        <f>+AH329/AF329</f>
        <v>0.84782714015793814</v>
      </c>
      <c r="AK329" s="17">
        <f>+N329+P329+R329</f>
        <v>0</v>
      </c>
    </row>
    <row r="330" spans="1:37" x14ac:dyDescent="0.35">
      <c r="B330" s="14"/>
      <c r="C330" s="11"/>
      <c r="D330" s="15"/>
      <c r="E330" s="15"/>
      <c r="F330" s="19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</row>
    <row r="331" spans="1:37" x14ac:dyDescent="0.35">
      <c r="A331" s="8" t="s">
        <v>529</v>
      </c>
      <c r="B331" s="14" t="s">
        <v>132</v>
      </c>
      <c r="C331" s="9" t="s">
        <v>530</v>
      </c>
      <c r="D331" s="15">
        <f>SUMIFS('Valuations ByCounty'!$E$2:$E$260,'Valuations ByCounty'!$A$2:$A$260,A331,'Valuations ByCounty'!$B2:$B260,B331)</f>
        <v>105531060</v>
      </c>
      <c r="E331" s="15">
        <f>SUMIFS('Valuations ByCounty'!$F$2:$F$260,'Valuations ByCounty'!$A$2:$A$260,A331,'Valuations ByCounty'!$B2:$B260,B331)</f>
        <v>0</v>
      </c>
      <c r="F331" s="15">
        <f>D331-E331</f>
        <v>105531060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</row>
    <row r="332" spans="1:37" x14ac:dyDescent="0.35">
      <c r="A332" s="8" t="s">
        <v>529</v>
      </c>
      <c r="B332" s="14"/>
      <c r="C332" s="11" t="s">
        <v>531</v>
      </c>
      <c r="D332" s="16">
        <f>SUM(D331)</f>
        <v>105531060</v>
      </c>
      <c r="E332" s="16">
        <f>SUM(E331)</f>
        <v>0</v>
      </c>
      <c r="F332" s="16">
        <f>SUM(F331)</f>
        <v>105531060</v>
      </c>
      <c r="G332" s="2">
        <f>VLOOKUP(A332,ByDistrict!$A$3:$AA$180,8,FALSE)</f>
        <v>4.1689999999999996</v>
      </c>
      <c r="H332" s="2">
        <f>VLOOKUP(A332,ByDistrict!$A$3:$AA$180,9,FALSE)</f>
        <v>0</v>
      </c>
      <c r="I332" s="2">
        <f>VLOOKUP(A332,ByDistrict!$A$3:$AA$180,10,FALSE)</f>
        <v>4.1689999999999996</v>
      </c>
      <c r="J332" s="2">
        <f>VLOOKUP($A$4,ByDistrict!$A$3:$AA$180,9,FALSE)</f>
        <v>0</v>
      </c>
      <c r="K332" s="2">
        <f>VLOOKUP(A332,ByDistrict!$A$3:$AA$180,11,FALSE)</f>
        <v>0</v>
      </c>
      <c r="L332" s="2">
        <f>VLOOKUP($A$4,ByDistrict!$A$3:$AA$180,9,FALSE)</f>
        <v>0</v>
      </c>
      <c r="M332" s="2">
        <f>VLOOKUP(A332,ByDistrict!$A$3:$AA$180,12,FALSE)</f>
        <v>0</v>
      </c>
      <c r="N332" s="2">
        <f>VLOOKUP(A332,ByDistrict!$A$3:$AA$180,13,FALSE)</f>
        <v>0.746</v>
      </c>
      <c r="O332" s="2">
        <f>VLOOKUP($A$4,ByDistrict!$A$3:$AA$180,9,FALSE)</f>
        <v>0</v>
      </c>
      <c r="P332" s="2">
        <f>VLOOKUP(A332,ByDistrict!$A$3:$AA$180,14,FALSE)</f>
        <v>0</v>
      </c>
      <c r="Q332" s="2">
        <f>VLOOKUP($A$4,ByDistrict!$A$3:$AA$180,9,FALSE)</f>
        <v>0</v>
      </c>
      <c r="R332" s="2">
        <f>VLOOKUP(A332,ByDistrict!$A$3:$AA$180,15,FALSE)</f>
        <v>3.3170000000000002</v>
      </c>
      <c r="S332" s="2">
        <f>VLOOKUP($A$4,ByDistrict!$A$3:$AA$180,9,FALSE)</f>
        <v>0</v>
      </c>
      <c r="T332" s="2">
        <f>VLOOKUP(A332,ByDistrict!$A$3:$AA$180,16,FALSE)</f>
        <v>5.0000000000000001E-3</v>
      </c>
      <c r="U332" s="2">
        <f>VLOOKUP($A$4,ByDistrict!$A$3:$AA$180,9,FALSE)</f>
        <v>0</v>
      </c>
      <c r="V332" s="2">
        <f>VLOOKUP(A332,ByDistrict!$A$3:$AA$180,18,FALSE)</f>
        <v>8.9079999999999995</v>
      </c>
      <c r="W332" s="2">
        <f>VLOOKUP($A$4,ByDistrict!$A$3:$AA$180,9,FALSE)</f>
        <v>0</v>
      </c>
      <c r="X332" s="2">
        <f>VLOOKUP(A332,ByDistrict!$A$3:$AA$180,19,FALSE)</f>
        <v>1.327</v>
      </c>
      <c r="Y332" s="2">
        <f>VLOOKUP($A$4,ByDistrict!$A$3:$AA$180,9,FALSE)</f>
        <v>0</v>
      </c>
      <c r="Z332" s="2">
        <f>VLOOKUP(A332,ByDistrict!$A$3:$AA$180,20,FALSE)</f>
        <v>0</v>
      </c>
      <c r="AA332" s="2">
        <f>VLOOKUP($A$4,ByDistrict!$A$3:$AA$180,9,FALSE)</f>
        <v>0</v>
      </c>
      <c r="AB332" s="2">
        <f>VLOOKUP(A332,ByDistrict!$A$3:$AA$180,21,FALSE)</f>
        <v>0</v>
      </c>
      <c r="AC332" s="2">
        <f>VLOOKUP($A$4,ByDistrict!$A$3:$AA$180,9,FALSE)</f>
        <v>0</v>
      </c>
      <c r="AD332" s="2">
        <f>VLOOKUP(A332,ByDistrict!$A$3:$AA$180,22,FALSE)</f>
        <v>0</v>
      </c>
      <c r="AE332" s="2">
        <f>VLOOKUP($A$4,ByDistrict!$A$3:$AA$180,9,FALSE)</f>
        <v>0</v>
      </c>
      <c r="AF332" s="2">
        <f>VLOOKUP(A332,ByDistrict!$A$3:$AA$180,23,FALSE)</f>
        <v>18.472000000000001</v>
      </c>
      <c r="AG332" s="17"/>
      <c r="AH332" s="17">
        <f>+AF332-R332-V332</f>
        <v>6.2470000000000017</v>
      </c>
      <c r="AI332" s="10">
        <f>+AH332/AF332</f>
        <v>0.33818752706799488</v>
      </c>
      <c r="AK332" s="17">
        <f>+N332+P332+R332</f>
        <v>4.0630000000000006</v>
      </c>
    </row>
    <row r="333" spans="1:37" x14ac:dyDescent="0.35">
      <c r="B333" s="14"/>
      <c r="C333" s="11"/>
      <c r="D333" s="15"/>
      <c r="E333" s="15"/>
      <c r="F333" s="19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</row>
    <row r="334" spans="1:37" x14ac:dyDescent="0.35">
      <c r="A334" s="8" t="s">
        <v>532</v>
      </c>
      <c r="B334" s="14" t="s">
        <v>132</v>
      </c>
      <c r="C334" s="9" t="s">
        <v>533</v>
      </c>
      <c r="D334" s="15">
        <f>SUMIFS('Valuations ByCounty'!$E$2:$E$260,'Valuations ByCounty'!$A$2:$A$260,A334,'Valuations ByCounty'!$B2:$B260,B334)</f>
        <v>58170344</v>
      </c>
      <c r="E334" s="15">
        <f>SUMIFS('Valuations ByCounty'!$F$2:$F$260,'Valuations ByCounty'!$A$2:$A$260,A334,'Valuations ByCounty'!$B2:$B260,B334)</f>
        <v>52297</v>
      </c>
      <c r="F334" s="15">
        <f>D334-E334</f>
        <v>58118047</v>
      </c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</row>
    <row r="335" spans="1:37" x14ac:dyDescent="0.35">
      <c r="A335" s="8" t="s">
        <v>532</v>
      </c>
      <c r="B335" s="14"/>
      <c r="C335" s="11" t="s">
        <v>534</v>
      </c>
      <c r="D335" s="16">
        <f>SUM(D334)</f>
        <v>58170344</v>
      </c>
      <c r="E335" s="16">
        <f>SUM(E334)</f>
        <v>52297</v>
      </c>
      <c r="F335" s="16">
        <f>SUM(F334)</f>
        <v>58118047</v>
      </c>
      <c r="G335" s="2">
        <f>VLOOKUP(A335,ByDistrict!$A$3:$AA$180,8,FALSE)</f>
        <v>27</v>
      </c>
      <c r="H335" s="2">
        <f>VLOOKUP(A335,ByDistrict!$A$3:$AA$180,9,FALSE)</f>
        <v>0</v>
      </c>
      <c r="I335" s="2">
        <f>VLOOKUP(A335,ByDistrict!$A$3:$AA$180,10,FALSE)</f>
        <v>27</v>
      </c>
      <c r="J335" s="2">
        <f>VLOOKUP($A$4,ByDistrict!$A$3:$AA$180,9,FALSE)</f>
        <v>0</v>
      </c>
      <c r="K335" s="2">
        <f>VLOOKUP(A335,ByDistrict!$A$3:$AA$180,11,FALSE)</f>
        <v>0</v>
      </c>
      <c r="L335" s="2">
        <f>VLOOKUP($A$4,ByDistrict!$A$3:$AA$180,9,FALSE)</f>
        <v>0</v>
      </c>
      <c r="M335" s="2">
        <f>VLOOKUP(A335,ByDistrict!$A$3:$AA$180,12,FALSE)</f>
        <v>0</v>
      </c>
      <c r="N335" s="2">
        <f>VLOOKUP(A335,ByDistrict!$A$3:$AA$180,13,FALSE)</f>
        <v>0</v>
      </c>
      <c r="O335" s="2">
        <f>VLOOKUP($A$4,ByDistrict!$A$3:$AA$180,9,FALSE)</f>
        <v>0</v>
      </c>
      <c r="P335" s="2">
        <f>VLOOKUP(A335,ByDistrict!$A$3:$AA$180,14,FALSE)</f>
        <v>0</v>
      </c>
      <c r="Q335" s="2">
        <f>VLOOKUP($A$4,ByDistrict!$A$3:$AA$180,9,FALSE)</f>
        <v>0</v>
      </c>
      <c r="R335" s="2">
        <f>VLOOKUP(A335,ByDistrict!$A$3:$AA$180,15,FALSE)</f>
        <v>0</v>
      </c>
      <c r="S335" s="2">
        <f>VLOOKUP($A$4,ByDistrict!$A$3:$AA$180,9,FALSE)</f>
        <v>0</v>
      </c>
      <c r="T335" s="2">
        <f>VLOOKUP(A335,ByDistrict!$A$3:$AA$180,16,FALSE)</f>
        <v>1E-3</v>
      </c>
      <c r="U335" s="2">
        <f>VLOOKUP($A$4,ByDistrict!$A$3:$AA$180,9,FALSE)</f>
        <v>0</v>
      </c>
      <c r="V335" s="2">
        <f>VLOOKUP(A335,ByDistrict!$A$3:$AA$180,18,FALSE)</f>
        <v>4.5</v>
      </c>
      <c r="W335" s="2">
        <f>VLOOKUP($A$4,ByDistrict!$A$3:$AA$180,9,FALSE)</f>
        <v>0</v>
      </c>
      <c r="X335" s="2">
        <f>VLOOKUP(A335,ByDistrict!$A$3:$AA$180,19,FALSE)</f>
        <v>0</v>
      </c>
      <c r="Y335" s="2">
        <f>VLOOKUP($A$4,ByDistrict!$A$3:$AA$180,9,FALSE)</f>
        <v>0</v>
      </c>
      <c r="Z335" s="2">
        <f>VLOOKUP(A335,ByDistrict!$A$3:$AA$180,20,FALSE)</f>
        <v>0</v>
      </c>
      <c r="AA335" s="2">
        <f>VLOOKUP($A$4,ByDistrict!$A$3:$AA$180,9,FALSE)</f>
        <v>0</v>
      </c>
      <c r="AB335" s="2">
        <f>VLOOKUP(A335,ByDistrict!$A$3:$AA$180,21,FALSE)</f>
        <v>0</v>
      </c>
      <c r="AC335" s="2">
        <f>VLOOKUP($A$4,ByDistrict!$A$3:$AA$180,9,FALSE)</f>
        <v>0</v>
      </c>
      <c r="AD335" s="2">
        <f>VLOOKUP(A335,ByDistrict!$A$3:$AA$180,22,FALSE)</f>
        <v>0</v>
      </c>
      <c r="AE335" s="2">
        <f>VLOOKUP($A$4,ByDistrict!$A$3:$AA$180,9,FALSE)</f>
        <v>0</v>
      </c>
      <c r="AF335" s="2">
        <f>VLOOKUP(A335,ByDistrict!$A$3:$AA$180,23,FALSE)</f>
        <v>31.501000000000001</v>
      </c>
      <c r="AG335" s="17"/>
      <c r="AH335" s="17">
        <f>+AF335-R335-V335</f>
        <v>27.001000000000001</v>
      </c>
      <c r="AI335" s="10">
        <f>+AH335/AF335</f>
        <v>0.85714739214628111</v>
      </c>
      <c r="AK335" s="17">
        <f>+N335+P335+R335</f>
        <v>0</v>
      </c>
    </row>
    <row r="336" spans="1:37" x14ac:dyDescent="0.35">
      <c r="B336" s="14"/>
      <c r="C336" s="11"/>
      <c r="D336" s="15"/>
      <c r="E336" s="15"/>
      <c r="F336" s="19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</row>
    <row r="337" spans="1:37" x14ac:dyDescent="0.35">
      <c r="A337" s="8" t="s">
        <v>535</v>
      </c>
      <c r="B337" s="14" t="s">
        <v>132</v>
      </c>
      <c r="C337" s="9" t="s">
        <v>536</v>
      </c>
      <c r="D337" s="15">
        <f>SUMIFS('Valuations ByCounty'!$E$2:$E$260,'Valuations ByCounty'!$A$2:$A$260,A337,'Valuations ByCounty'!$B2:$B260,B337)</f>
        <v>54924374</v>
      </c>
      <c r="E337" s="15">
        <f>SUMIFS('Valuations ByCounty'!$F$2:$F$260,'Valuations ByCounty'!$A$2:$A$260,A337,'Valuations ByCounty'!$B2:$B260,B337)</f>
        <v>0</v>
      </c>
      <c r="F337" s="15">
        <f>D337-E337</f>
        <v>54924374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</row>
    <row r="338" spans="1:37" x14ac:dyDescent="0.35">
      <c r="A338" s="8" t="s">
        <v>535</v>
      </c>
      <c r="B338" s="14"/>
      <c r="C338" s="11" t="s">
        <v>537</v>
      </c>
      <c r="D338" s="16">
        <f>SUM(D337)</f>
        <v>54924374</v>
      </c>
      <c r="E338" s="16">
        <f>SUM(E337)</f>
        <v>0</v>
      </c>
      <c r="F338" s="16">
        <f>SUM(F337)</f>
        <v>54924374</v>
      </c>
      <c r="G338" s="2">
        <f>VLOOKUP(A338,ByDistrict!$A$3:$AA$180,8,FALSE)</f>
        <v>23.288</v>
      </c>
      <c r="H338" s="2">
        <f>VLOOKUP(A338,ByDistrict!$A$3:$AA$180,9,FALSE)</f>
        <v>9.7680000000000007</v>
      </c>
      <c r="I338" s="2">
        <f>VLOOKUP(A338,ByDistrict!$A$3:$AA$180,10,FALSE)</f>
        <v>13.52</v>
      </c>
      <c r="J338" s="2">
        <f>VLOOKUP($A$4,ByDistrict!$A$3:$AA$180,9,FALSE)</f>
        <v>0</v>
      </c>
      <c r="K338" s="2">
        <f>VLOOKUP(A338,ByDistrict!$A$3:$AA$180,11,FALSE)</f>
        <v>0</v>
      </c>
      <c r="L338" s="2">
        <f>VLOOKUP($A$4,ByDistrict!$A$3:$AA$180,9,FALSE)</f>
        <v>0</v>
      </c>
      <c r="M338" s="2">
        <f>VLOOKUP(A338,ByDistrict!$A$3:$AA$180,12,FALSE)</f>
        <v>0</v>
      </c>
      <c r="N338" s="2">
        <f>VLOOKUP(A338,ByDistrict!$A$3:$AA$180,13,FALSE)</f>
        <v>0.54</v>
      </c>
      <c r="O338" s="2">
        <f>VLOOKUP($A$4,ByDistrict!$A$3:$AA$180,9,FALSE)</f>
        <v>0</v>
      </c>
      <c r="P338" s="2">
        <f>VLOOKUP(A338,ByDistrict!$A$3:$AA$180,14,FALSE)</f>
        <v>0</v>
      </c>
      <c r="Q338" s="2">
        <f>VLOOKUP($A$4,ByDistrict!$A$3:$AA$180,9,FALSE)</f>
        <v>0</v>
      </c>
      <c r="R338" s="2">
        <f>VLOOKUP(A338,ByDistrict!$A$3:$AA$180,15,FALSE)</f>
        <v>0</v>
      </c>
      <c r="S338" s="2">
        <f>VLOOKUP($A$4,ByDistrict!$A$3:$AA$180,9,FALSE)</f>
        <v>0</v>
      </c>
      <c r="T338" s="2">
        <f>VLOOKUP(A338,ByDistrict!$A$3:$AA$180,16,FALSE)</f>
        <v>0.02</v>
      </c>
      <c r="U338" s="2">
        <f>VLOOKUP($A$4,ByDistrict!$A$3:$AA$180,9,FALSE)</f>
        <v>0</v>
      </c>
      <c r="V338" s="2">
        <f>VLOOKUP(A338,ByDistrict!$A$3:$AA$180,18,FALSE)</f>
        <v>4.0060000000000002</v>
      </c>
      <c r="W338" s="2">
        <f>VLOOKUP($A$4,ByDistrict!$A$3:$AA$180,9,FALSE)</f>
        <v>0</v>
      </c>
      <c r="X338" s="2">
        <f>VLOOKUP(A338,ByDistrict!$A$3:$AA$180,19,FALSE)</f>
        <v>0</v>
      </c>
      <c r="Y338" s="2">
        <f>VLOOKUP($A$4,ByDistrict!$A$3:$AA$180,9,FALSE)</f>
        <v>0</v>
      </c>
      <c r="Z338" s="2">
        <f>VLOOKUP(A338,ByDistrict!$A$3:$AA$180,20,FALSE)</f>
        <v>0</v>
      </c>
      <c r="AA338" s="2">
        <f>VLOOKUP($A$4,ByDistrict!$A$3:$AA$180,9,FALSE)</f>
        <v>0</v>
      </c>
      <c r="AB338" s="2">
        <f>VLOOKUP(A338,ByDistrict!$A$3:$AA$180,21,FALSE)</f>
        <v>0</v>
      </c>
      <c r="AC338" s="2">
        <f>VLOOKUP($A$4,ByDistrict!$A$3:$AA$180,9,FALSE)</f>
        <v>0</v>
      </c>
      <c r="AD338" s="2">
        <f>VLOOKUP(A338,ByDistrict!$A$3:$AA$180,22,FALSE)</f>
        <v>0</v>
      </c>
      <c r="AE338" s="2">
        <f>VLOOKUP($A$4,ByDistrict!$A$3:$AA$180,9,FALSE)</f>
        <v>0</v>
      </c>
      <c r="AF338" s="2">
        <f>VLOOKUP(A338,ByDistrict!$A$3:$AA$180,23,FALSE)</f>
        <v>18.085999999999999</v>
      </c>
      <c r="AG338" s="17"/>
      <c r="AH338" s="17">
        <f>+AF338-R338-V338</f>
        <v>14.079999999999998</v>
      </c>
      <c r="AI338" s="10">
        <f>+AH338/AF338</f>
        <v>0.77850270927789444</v>
      </c>
      <c r="AK338" s="17">
        <f>+N338+P338+R338</f>
        <v>0.54</v>
      </c>
    </row>
    <row r="339" spans="1:37" x14ac:dyDescent="0.35">
      <c r="B339" s="14"/>
      <c r="C339" s="11"/>
      <c r="D339" s="22"/>
      <c r="E339" s="18"/>
      <c r="F339" s="19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</row>
    <row r="340" spans="1:37" x14ac:dyDescent="0.35">
      <c r="A340" s="8" t="s">
        <v>538</v>
      </c>
      <c r="B340" s="14" t="s">
        <v>132</v>
      </c>
      <c r="C340" s="9" t="s">
        <v>539</v>
      </c>
      <c r="D340" s="15">
        <f>SUMIFS('Valuations ByCounty'!$E$2:$E$260,'Valuations ByCounty'!$A$2:$A$260,A340,'Valuations ByCounty'!$B2:$B260,B340)</f>
        <v>18613460</v>
      </c>
      <c r="E340" s="15">
        <f>SUMIFS('Valuations ByCounty'!$F$2:$F$260,'Valuations ByCounty'!$A$2:$A$260,A340,'Valuations ByCounty'!$B2:$B260,B340)</f>
        <v>0</v>
      </c>
      <c r="F340" s="15">
        <f>D340-E340</f>
        <v>18613460</v>
      </c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</row>
    <row r="341" spans="1:37" x14ac:dyDescent="0.35">
      <c r="A341" s="8" t="s">
        <v>538</v>
      </c>
      <c r="B341" s="14"/>
      <c r="C341" s="11" t="s">
        <v>540</v>
      </c>
      <c r="D341" s="16">
        <f>SUM(D340)</f>
        <v>18613460</v>
      </c>
      <c r="E341" s="16">
        <f>SUM(E340)</f>
        <v>0</v>
      </c>
      <c r="F341" s="16">
        <f>SUM(F340)</f>
        <v>18613460</v>
      </c>
      <c r="G341" s="2">
        <f>VLOOKUP(A341,ByDistrict!$A$3:$AA$180,8,FALSE)</f>
        <v>27</v>
      </c>
      <c r="H341" s="2">
        <f>VLOOKUP(A341,ByDistrict!$A$3:$AA$180,9,FALSE)</f>
        <v>2.3839999999999999</v>
      </c>
      <c r="I341" s="2">
        <f>VLOOKUP(A341,ByDistrict!$A$3:$AA$180,10,FALSE)</f>
        <v>24.616</v>
      </c>
      <c r="J341" s="2">
        <f>VLOOKUP($A$4,ByDistrict!$A$3:$AA$180,9,FALSE)</f>
        <v>0</v>
      </c>
      <c r="K341" s="2">
        <f>VLOOKUP(A341,ByDistrict!$A$3:$AA$180,11,FALSE)</f>
        <v>0</v>
      </c>
      <c r="L341" s="2">
        <f>VLOOKUP($A$4,ByDistrict!$A$3:$AA$180,9,FALSE)</f>
        <v>0</v>
      </c>
      <c r="M341" s="2">
        <f>VLOOKUP(A341,ByDistrict!$A$3:$AA$180,12,FALSE)</f>
        <v>0</v>
      </c>
      <c r="N341" s="2">
        <f>VLOOKUP(A341,ByDistrict!$A$3:$AA$180,13,FALSE)</f>
        <v>0</v>
      </c>
      <c r="O341" s="2">
        <f>VLOOKUP($A$4,ByDistrict!$A$3:$AA$180,9,FALSE)</f>
        <v>0</v>
      </c>
      <c r="P341" s="2">
        <f>VLOOKUP(A341,ByDistrict!$A$3:$AA$180,14,FALSE)</f>
        <v>0</v>
      </c>
      <c r="Q341" s="2">
        <f>VLOOKUP($A$4,ByDistrict!$A$3:$AA$180,9,FALSE)</f>
        <v>0</v>
      </c>
      <c r="R341" s="2">
        <f>VLOOKUP(A341,ByDistrict!$A$3:$AA$180,15,FALSE)</f>
        <v>7</v>
      </c>
      <c r="S341" s="2">
        <f>VLOOKUP($A$4,ByDistrict!$A$3:$AA$180,9,FALSE)</f>
        <v>0</v>
      </c>
      <c r="T341" s="2">
        <f>VLOOKUP(A341,ByDistrict!$A$3:$AA$180,16,FALSE)</f>
        <v>0</v>
      </c>
      <c r="U341" s="2">
        <f>VLOOKUP($A$4,ByDistrict!$A$3:$AA$180,9,FALSE)</f>
        <v>0</v>
      </c>
      <c r="V341" s="2">
        <f>VLOOKUP(A341,ByDistrict!$A$3:$AA$180,18,FALSE)</f>
        <v>0</v>
      </c>
      <c r="W341" s="2">
        <f>VLOOKUP($A$4,ByDistrict!$A$3:$AA$180,9,FALSE)</f>
        <v>0</v>
      </c>
      <c r="X341" s="2">
        <f>VLOOKUP(A341,ByDistrict!$A$3:$AA$180,19,FALSE)</f>
        <v>0</v>
      </c>
      <c r="Y341" s="2">
        <f>VLOOKUP($A$4,ByDistrict!$A$3:$AA$180,9,FALSE)</f>
        <v>0</v>
      </c>
      <c r="Z341" s="2">
        <f>VLOOKUP(A341,ByDistrict!$A$3:$AA$180,20,FALSE)</f>
        <v>0</v>
      </c>
      <c r="AA341" s="2">
        <f>VLOOKUP($A$4,ByDistrict!$A$3:$AA$180,9,FALSE)</f>
        <v>0</v>
      </c>
      <c r="AB341" s="2">
        <f>VLOOKUP(A341,ByDistrict!$A$3:$AA$180,21,FALSE)</f>
        <v>0</v>
      </c>
      <c r="AC341" s="2">
        <f>VLOOKUP($A$4,ByDistrict!$A$3:$AA$180,9,FALSE)</f>
        <v>0</v>
      </c>
      <c r="AD341" s="2">
        <f>VLOOKUP(A341,ByDistrict!$A$3:$AA$180,22,FALSE)</f>
        <v>0</v>
      </c>
      <c r="AE341" s="2">
        <f>VLOOKUP($A$4,ByDistrict!$A$3:$AA$180,9,FALSE)</f>
        <v>0</v>
      </c>
      <c r="AF341" s="2">
        <f>VLOOKUP(A341,ByDistrict!$A$3:$AA$180,23,FALSE)</f>
        <v>31.616</v>
      </c>
      <c r="AG341" s="17"/>
      <c r="AH341" s="17">
        <f>+AF341-R341-V341</f>
        <v>24.616</v>
      </c>
      <c r="AI341" s="10">
        <f>+AH341/AF341</f>
        <v>0.77859311740890691</v>
      </c>
      <c r="AK341" s="17">
        <f>+N341+P341+R341</f>
        <v>7</v>
      </c>
    </row>
    <row r="342" spans="1:37" x14ac:dyDescent="0.35">
      <c r="B342" s="14"/>
      <c r="C342" s="11"/>
      <c r="D342" s="22"/>
      <c r="E342" s="18"/>
      <c r="F342" s="19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</row>
    <row r="343" spans="1:37" x14ac:dyDescent="0.35">
      <c r="A343" s="8" t="s">
        <v>541</v>
      </c>
      <c r="B343" s="14" t="s">
        <v>132</v>
      </c>
      <c r="C343" s="9" t="s">
        <v>542</v>
      </c>
      <c r="D343" s="15">
        <f>SUMIFS('Valuations ByCounty'!$E$2:$E$260,'Valuations ByCounty'!$A$2:$A$260,A343,'Valuations ByCounty'!$B2:$B260,B343)</f>
        <v>35440435</v>
      </c>
      <c r="E343" s="15">
        <f>SUMIFS('Valuations ByCounty'!$F$2:$F$260,'Valuations ByCounty'!$A$2:$A$260,A343,'Valuations ByCounty'!$B2:$B260,B343)</f>
        <v>0</v>
      </c>
      <c r="F343" s="15">
        <f>D343-E343</f>
        <v>35440435</v>
      </c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</row>
    <row r="344" spans="1:37" x14ac:dyDescent="0.35">
      <c r="A344" s="8" t="s">
        <v>541</v>
      </c>
      <c r="B344" s="14"/>
      <c r="C344" s="11" t="s">
        <v>543</v>
      </c>
      <c r="D344" s="16">
        <f>SUM(D343)</f>
        <v>35440435</v>
      </c>
      <c r="E344" s="16">
        <f>SUM(E343)</f>
        <v>0</v>
      </c>
      <c r="F344" s="16">
        <f>SUM(F343)</f>
        <v>35440435</v>
      </c>
      <c r="G344" s="2">
        <f>VLOOKUP(A344,ByDistrict!$A$3:$AA$180,8,FALSE)</f>
        <v>27</v>
      </c>
      <c r="H344" s="2">
        <f>VLOOKUP(A344,ByDistrict!$A$3:$AA$180,9,FALSE)</f>
        <v>11.021000000000001</v>
      </c>
      <c r="I344" s="2">
        <f>VLOOKUP(A344,ByDistrict!$A$3:$AA$180,10,FALSE)</f>
        <v>15.978999999999999</v>
      </c>
      <c r="J344" s="2">
        <f>VLOOKUP($A$4,ByDistrict!$A$3:$AA$180,9,FALSE)</f>
        <v>0</v>
      </c>
      <c r="K344" s="2">
        <f>VLOOKUP(A344,ByDistrict!$A$3:$AA$180,11,FALSE)</f>
        <v>0</v>
      </c>
      <c r="L344" s="2">
        <f>VLOOKUP($A$4,ByDistrict!$A$3:$AA$180,9,FALSE)</f>
        <v>0</v>
      </c>
      <c r="M344" s="2">
        <f>VLOOKUP(A344,ByDistrict!$A$3:$AA$180,12,FALSE)</f>
        <v>0</v>
      </c>
      <c r="N344" s="2">
        <f>VLOOKUP(A344,ByDistrict!$A$3:$AA$180,13,FALSE)</f>
        <v>0.8</v>
      </c>
      <c r="O344" s="2">
        <f>VLOOKUP($A$4,ByDistrict!$A$3:$AA$180,9,FALSE)</f>
        <v>0</v>
      </c>
      <c r="P344" s="2">
        <f>VLOOKUP(A344,ByDistrict!$A$3:$AA$180,14,FALSE)</f>
        <v>0</v>
      </c>
      <c r="Q344" s="2">
        <f>VLOOKUP($A$4,ByDistrict!$A$3:$AA$180,9,FALSE)</f>
        <v>0</v>
      </c>
      <c r="R344" s="2">
        <f>VLOOKUP(A344,ByDistrict!$A$3:$AA$180,15,FALSE)</f>
        <v>4.8440000000000003</v>
      </c>
      <c r="S344" s="2">
        <f>VLOOKUP($A$4,ByDistrict!$A$3:$AA$180,9,FALSE)</f>
        <v>0</v>
      </c>
      <c r="T344" s="2">
        <f>VLOOKUP(A344,ByDistrict!$A$3:$AA$180,16,FALSE)</f>
        <v>7.0000000000000001E-3</v>
      </c>
      <c r="U344" s="2">
        <f>VLOOKUP($A$4,ByDistrict!$A$3:$AA$180,9,FALSE)</f>
        <v>0</v>
      </c>
      <c r="V344" s="2">
        <f>VLOOKUP(A344,ByDistrict!$A$3:$AA$180,18,FALSE)</f>
        <v>6.49</v>
      </c>
      <c r="W344" s="2">
        <f>VLOOKUP($A$4,ByDistrict!$A$3:$AA$180,9,FALSE)</f>
        <v>0</v>
      </c>
      <c r="X344" s="2">
        <f>VLOOKUP(A344,ByDistrict!$A$3:$AA$180,19,FALSE)</f>
        <v>0</v>
      </c>
      <c r="Y344" s="2">
        <f>VLOOKUP($A$4,ByDistrict!$A$3:$AA$180,9,FALSE)</f>
        <v>0</v>
      </c>
      <c r="Z344" s="2">
        <f>VLOOKUP(A344,ByDistrict!$A$3:$AA$180,20,FALSE)</f>
        <v>0</v>
      </c>
      <c r="AA344" s="2">
        <f>VLOOKUP($A$4,ByDistrict!$A$3:$AA$180,9,FALSE)</f>
        <v>0</v>
      </c>
      <c r="AB344" s="2">
        <f>VLOOKUP(A344,ByDistrict!$A$3:$AA$180,21,FALSE)</f>
        <v>0</v>
      </c>
      <c r="AC344" s="2">
        <f>VLOOKUP($A$4,ByDistrict!$A$3:$AA$180,9,FALSE)</f>
        <v>0</v>
      </c>
      <c r="AD344" s="2">
        <f>VLOOKUP(A344,ByDistrict!$A$3:$AA$180,22,FALSE)</f>
        <v>0</v>
      </c>
      <c r="AE344" s="2">
        <f>VLOOKUP($A$4,ByDistrict!$A$3:$AA$180,9,FALSE)</f>
        <v>0</v>
      </c>
      <c r="AF344" s="2">
        <f>VLOOKUP(A344,ByDistrict!$A$3:$AA$180,23,FALSE)</f>
        <v>28.120000000000005</v>
      </c>
      <c r="AG344" s="17"/>
      <c r="AH344" s="17">
        <f>+AF344-R344-V344</f>
        <v>16.786000000000001</v>
      </c>
      <c r="AI344" s="10">
        <f>+AH344/AF344</f>
        <v>0.59694167852062585</v>
      </c>
      <c r="AK344" s="17">
        <f>+N344+P344+R344</f>
        <v>5.6440000000000001</v>
      </c>
    </row>
    <row r="345" spans="1:37" x14ac:dyDescent="0.35">
      <c r="B345" s="14"/>
      <c r="C345" s="11"/>
      <c r="D345" s="15"/>
      <c r="E345" s="15"/>
      <c r="F345" s="19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</row>
    <row r="346" spans="1:37" x14ac:dyDescent="0.35">
      <c r="A346" s="24" t="s">
        <v>544</v>
      </c>
      <c r="B346" s="14" t="s">
        <v>139</v>
      </c>
      <c r="C346" s="9" t="s">
        <v>545</v>
      </c>
      <c r="D346" s="15">
        <f>SUMIFS('Valuations ByCounty'!$E$2:$E$260,'Valuations ByCounty'!$A$2:$A$260,A346,'Valuations ByCounty'!$B2:$B260,B346)</f>
        <v>72134683</v>
      </c>
      <c r="E346" s="15">
        <f>SUMIFS('Valuations ByCounty'!$F$2:$F$260,'Valuations ByCounty'!$A$2:$A$260,A346,'Valuations ByCounty'!$B2:$B260,B346)</f>
        <v>0</v>
      </c>
      <c r="F346" s="15">
        <f>D346-E346</f>
        <v>72134683</v>
      </c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</row>
    <row r="347" spans="1:37" x14ac:dyDescent="0.35">
      <c r="A347" s="24" t="s">
        <v>544</v>
      </c>
      <c r="B347" s="14"/>
      <c r="C347" s="11" t="s">
        <v>546</v>
      </c>
      <c r="D347" s="16">
        <f>SUM(D346)</f>
        <v>72134683</v>
      </c>
      <c r="E347" s="16">
        <f>SUM(E346)</f>
        <v>0</v>
      </c>
      <c r="F347" s="16">
        <f>SUM(F346)</f>
        <v>72134683</v>
      </c>
      <c r="G347" s="2">
        <f>VLOOKUP(A347,ByDistrict!$A$3:$AA$180,8,FALSE)</f>
        <v>17.379000000000001</v>
      </c>
      <c r="H347" s="2">
        <f>VLOOKUP(A347,ByDistrict!$A$3:$AA$180,9,FALSE)</f>
        <v>0</v>
      </c>
      <c r="I347" s="2">
        <f>VLOOKUP(A347,ByDistrict!$A$3:$AA$180,10,FALSE)</f>
        <v>17.379000000000001</v>
      </c>
      <c r="J347" s="2">
        <f>VLOOKUP($A$4,ByDistrict!$A$3:$AA$180,9,FALSE)</f>
        <v>0</v>
      </c>
      <c r="K347" s="2">
        <f>VLOOKUP(A347,ByDistrict!$A$3:$AA$180,11,FALSE)</f>
        <v>0</v>
      </c>
      <c r="L347" s="2">
        <f>VLOOKUP($A$4,ByDistrict!$A$3:$AA$180,9,FALSE)</f>
        <v>0</v>
      </c>
      <c r="M347" s="2">
        <f>VLOOKUP(A347,ByDistrict!$A$3:$AA$180,12,FALSE)</f>
        <v>0</v>
      </c>
      <c r="N347" s="2">
        <f>VLOOKUP(A347,ByDistrict!$A$3:$AA$180,13,FALSE)</f>
        <v>0</v>
      </c>
      <c r="O347" s="2">
        <f>VLOOKUP($A$4,ByDistrict!$A$3:$AA$180,9,FALSE)</f>
        <v>0</v>
      </c>
      <c r="P347" s="2">
        <f>VLOOKUP(A347,ByDistrict!$A$3:$AA$180,14,FALSE)</f>
        <v>0</v>
      </c>
      <c r="Q347" s="2">
        <f>VLOOKUP($A$4,ByDistrict!$A$3:$AA$180,9,FALSE)</f>
        <v>0</v>
      </c>
      <c r="R347" s="2">
        <f>VLOOKUP(A347,ByDistrict!$A$3:$AA$180,15,FALSE)</f>
        <v>0</v>
      </c>
      <c r="S347" s="2">
        <f>VLOOKUP($A$4,ByDistrict!$A$3:$AA$180,9,FALSE)</f>
        <v>0</v>
      </c>
      <c r="T347" s="2">
        <f>VLOOKUP(A347,ByDistrict!$A$3:$AA$180,16,FALSE)</f>
        <v>0</v>
      </c>
      <c r="U347" s="2">
        <f>VLOOKUP($A$4,ByDistrict!$A$3:$AA$180,9,FALSE)</f>
        <v>0</v>
      </c>
      <c r="V347" s="2">
        <f>VLOOKUP(A347,ByDistrict!$A$3:$AA$180,18,FALSE)</f>
        <v>6.9029999999999996</v>
      </c>
      <c r="W347" s="2">
        <f>VLOOKUP($A$4,ByDistrict!$A$3:$AA$180,9,FALSE)</f>
        <v>0</v>
      </c>
      <c r="X347" s="2">
        <f>VLOOKUP(A347,ByDistrict!$A$3:$AA$180,19,FALSE)</f>
        <v>0</v>
      </c>
      <c r="Y347" s="2">
        <f>VLOOKUP($A$4,ByDistrict!$A$3:$AA$180,9,FALSE)</f>
        <v>0</v>
      </c>
      <c r="Z347" s="2">
        <f>VLOOKUP(A347,ByDistrict!$A$3:$AA$180,20,FALSE)</f>
        <v>0</v>
      </c>
      <c r="AA347" s="2">
        <f>VLOOKUP($A$4,ByDistrict!$A$3:$AA$180,9,FALSE)</f>
        <v>0</v>
      </c>
      <c r="AB347" s="2">
        <f>VLOOKUP(A347,ByDistrict!$A$3:$AA$180,21,FALSE)</f>
        <v>0</v>
      </c>
      <c r="AC347" s="2">
        <f>VLOOKUP($A$4,ByDistrict!$A$3:$AA$180,9,FALSE)</f>
        <v>0</v>
      </c>
      <c r="AD347" s="2">
        <f>VLOOKUP(A347,ByDistrict!$A$3:$AA$180,22,FALSE)</f>
        <v>0</v>
      </c>
      <c r="AE347" s="2">
        <f>VLOOKUP($A$4,ByDistrict!$A$3:$AA$180,9,FALSE)</f>
        <v>0</v>
      </c>
      <c r="AF347" s="2">
        <f>VLOOKUP(A347,ByDistrict!$A$3:$AA$180,23,FALSE)</f>
        <v>24.282</v>
      </c>
      <c r="AG347" s="17"/>
      <c r="AH347" s="17">
        <f>+AF347-R347-V347</f>
        <v>17.379000000000001</v>
      </c>
      <c r="AI347" s="10">
        <f>+AH347/AF347</f>
        <v>0.71571534469977771</v>
      </c>
      <c r="AK347" s="17">
        <f>+N347+P347+R347</f>
        <v>0</v>
      </c>
    </row>
    <row r="348" spans="1:37" x14ac:dyDescent="0.35">
      <c r="B348" s="14"/>
      <c r="C348" s="11"/>
      <c r="D348" s="15"/>
      <c r="E348" s="15"/>
      <c r="F348" s="19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</row>
    <row r="349" spans="1:37" x14ac:dyDescent="0.35">
      <c r="A349" s="8" t="s">
        <v>547</v>
      </c>
      <c r="B349" s="14" t="s">
        <v>139</v>
      </c>
      <c r="C349" s="9" t="s">
        <v>548</v>
      </c>
      <c r="D349" s="15">
        <f>SUMIFS('Valuations ByCounty'!$E$2:$E$260,'Valuations ByCounty'!$A$2:$A$260,A349,'Valuations ByCounty'!$B2:$B260,B349)</f>
        <v>74393061</v>
      </c>
      <c r="E349" s="15">
        <f>SUMIFS('Valuations ByCounty'!$F$2:$F$260,'Valuations ByCounty'!$A$2:$A$260,A349,'Valuations ByCounty'!$B2:$B260,B349)</f>
        <v>0</v>
      </c>
      <c r="F349" s="15">
        <f>D349-E349</f>
        <v>74393061</v>
      </c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</row>
    <row r="350" spans="1:37" x14ac:dyDescent="0.35">
      <c r="A350" s="8" t="s">
        <v>547</v>
      </c>
      <c r="B350" s="14" t="s">
        <v>67</v>
      </c>
      <c r="C350" s="9" t="s">
        <v>548</v>
      </c>
      <c r="D350" s="15">
        <f>SUMIFS('Valuations ByCounty'!$E$2:$E$260,'Valuations ByCounty'!$A$2:$A$260,A350,'Valuations ByCounty'!$B2:$B260,B350)</f>
        <v>16332925</v>
      </c>
      <c r="E350" s="15">
        <f>SUMIFS('Valuations ByCounty'!$F$2:$F$260,'Valuations ByCounty'!$A$2:$A$260,A350,'Valuations ByCounty'!$B2:$B260,B350)</f>
        <v>0</v>
      </c>
      <c r="F350" s="15">
        <f>D350-E350</f>
        <v>16332925</v>
      </c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</row>
    <row r="351" spans="1:37" x14ac:dyDescent="0.35">
      <c r="A351" s="8" t="s">
        <v>547</v>
      </c>
      <c r="B351" s="14"/>
      <c r="C351" s="11" t="s">
        <v>549</v>
      </c>
      <c r="D351" s="16">
        <f>SUM(D349:D350)</f>
        <v>90725986</v>
      </c>
      <c r="E351" s="16">
        <f>SUM(E349:E350)</f>
        <v>0</v>
      </c>
      <c r="F351" s="16">
        <f>SUM(F349:F350)</f>
        <v>90725986</v>
      </c>
      <c r="G351" s="2">
        <f>VLOOKUP(A351,ByDistrict!$A$3:$AA$180,8,FALSE)</f>
        <v>27</v>
      </c>
      <c r="H351" s="2">
        <f>VLOOKUP(A351,ByDistrict!$A$3:$AA$180,9,FALSE)</f>
        <v>0.17599999999999999</v>
      </c>
      <c r="I351" s="2">
        <f>VLOOKUP(A351,ByDistrict!$A$3:$AA$180,10,FALSE)</f>
        <v>26.824000000000002</v>
      </c>
      <c r="J351" s="2">
        <f>VLOOKUP($A$4,ByDistrict!$A$3:$AA$180,9,FALSE)</f>
        <v>0</v>
      </c>
      <c r="K351" s="2">
        <f>VLOOKUP(A351,ByDistrict!$A$3:$AA$180,11,FALSE)</f>
        <v>0</v>
      </c>
      <c r="L351" s="2">
        <f>VLOOKUP($A$4,ByDistrict!$A$3:$AA$180,9,FALSE)</f>
        <v>0</v>
      </c>
      <c r="M351" s="2">
        <f>VLOOKUP(A351,ByDistrict!$A$3:$AA$180,12,FALSE)</f>
        <v>0</v>
      </c>
      <c r="N351" s="2">
        <f>VLOOKUP(A351,ByDistrict!$A$3:$AA$180,13,FALSE)</f>
        <v>0</v>
      </c>
      <c r="O351" s="2">
        <f>VLOOKUP($A$4,ByDistrict!$A$3:$AA$180,9,FALSE)</f>
        <v>0</v>
      </c>
      <c r="P351" s="2">
        <f>VLOOKUP(A351,ByDistrict!$A$3:$AA$180,14,FALSE)</f>
        <v>0</v>
      </c>
      <c r="Q351" s="2">
        <f>VLOOKUP($A$4,ByDistrict!$A$3:$AA$180,9,FALSE)</f>
        <v>0</v>
      </c>
      <c r="R351" s="2">
        <f>VLOOKUP(A351,ByDistrict!$A$3:$AA$180,15,FALSE)</f>
        <v>0</v>
      </c>
      <c r="S351" s="2">
        <f>VLOOKUP($A$4,ByDistrict!$A$3:$AA$180,9,FALSE)</f>
        <v>0</v>
      </c>
      <c r="T351" s="2">
        <f>VLOOKUP(A351,ByDistrict!$A$3:$AA$180,16,FALSE)</f>
        <v>5.6000000000000001E-2</v>
      </c>
      <c r="U351" s="2">
        <f>VLOOKUP($A$4,ByDistrict!$A$3:$AA$180,9,FALSE)</f>
        <v>0</v>
      </c>
      <c r="V351" s="2">
        <f>VLOOKUP(A351,ByDistrict!$A$3:$AA$180,18,FALSE)</f>
        <v>5.9169999999999998</v>
      </c>
      <c r="W351" s="2">
        <f>VLOOKUP($A$4,ByDistrict!$A$3:$AA$180,9,FALSE)</f>
        <v>0</v>
      </c>
      <c r="X351" s="2">
        <f>VLOOKUP(A351,ByDistrict!$A$3:$AA$180,19,FALSE)</f>
        <v>0</v>
      </c>
      <c r="Y351" s="2">
        <f>VLOOKUP($A$4,ByDistrict!$A$3:$AA$180,9,FALSE)</f>
        <v>0</v>
      </c>
      <c r="Z351" s="2">
        <f>VLOOKUP(A351,ByDistrict!$A$3:$AA$180,20,FALSE)</f>
        <v>0</v>
      </c>
      <c r="AA351" s="2">
        <f>VLOOKUP($A$4,ByDistrict!$A$3:$AA$180,9,FALSE)</f>
        <v>0</v>
      </c>
      <c r="AB351" s="2">
        <f>VLOOKUP(A351,ByDistrict!$A$3:$AA$180,21,FALSE)</f>
        <v>0</v>
      </c>
      <c r="AC351" s="2">
        <f>VLOOKUP($A$4,ByDistrict!$A$3:$AA$180,9,FALSE)</f>
        <v>0</v>
      </c>
      <c r="AD351" s="2">
        <f>VLOOKUP(A351,ByDistrict!$A$3:$AA$180,22,FALSE)</f>
        <v>0</v>
      </c>
      <c r="AE351" s="2">
        <f>VLOOKUP($A$4,ByDistrict!$A$3:$AA$180,9,FALSE)</f>
        <v>0</v>
      </c>
      <c r="AF351" s="2">
        <f>VLOOKUP(A351,ByDistrict!$A$3:$AA$180,23,FALSE)</f>
        <v>32.797000000000004</v>
      </c>
      <c r="AG351" s="17"/>
      <c r="AH351" s="17">
        <f>+AF351-R351-V351</f>
        <v>26.880000000000003</v>
      </c>
      <c r="AI351" s="10">
        <f>+AH351/AF351</f>
        <v>0.81958715736195387</v>
      </c>
      <c r="AK351" s="17">
        <f>+N351+P351+R351</f>
        <v>0</v>
      </c>
    </row>
    <row r="352" spans="1:37" x14ac:dyDescent="0.35">
      <c r="B352" s="14"/>
      <c r="C352" s="11"/>
      <c r="D352" s="15"/>
      <c r="E352" s="15"/>
      <c r="F352" s="19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</row>
    <row r="353" spans="1:37" x14ac:dyDescent="0.35">
      <c r="A353" s="8" t="s">
        <v>550</v>
      </c>
      <c r="B353" s="14" t="s">
        <v>139</v>
      </c>
      <c r="C353" s="9" t="s">
        <v>551</v>
      </c>
      <c r="D353" s="15">
        <f>SUMIFS('Valuations ByCounty'!$E$2:$E$260,'Valuations ByCounty'!$A$2:$A$260,A353,'Valuations ByCounty'!$B2:$B260,B353)</f>
        <v>7416177</v>
      </c>
      <c r="E353" s="15">
        <f>SUMIFS('Valuations ByCounty'!$F$2:$F$260,'Valuations ByCounty'!$A$2:$A$260,A353,'Valuations ByCounty'!$B2:$B260,B353)</f>
        <v>0</v>
      </c>
      <c r="F353" s="15">
        <f>D353-E353</f>
        <v>7416177</v>
      </c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</row>
    <row r="354" spans="1:37" x14ac:dyDescent="0.35">
      <c r="A354" s="8" t="s">
        <v>550</v>
      </c>
      <c r="B354" s="14"/>
      <c r="C354" s="11" t="s">
        <v>552</v>
      </c>
      <c r="D354" s="16">
        <f>SUM(D353)</f>
        <v>7416177</v>
      </c>
      <c r="E354" s="16">
        <f>SUM(E353)</f>
        <v>0</v>
      </c>
      <c r="F354" s="16">
        <f>SUM(F353)</f>
        <v>7416177</v>
      </c>
      <c r="G354" s="2">
        <f>VLOOKUP(A354,ByDistrict!$A$3:$AA$180,8,FALSE)</f>
        <v>27</v>
      </c>
      <c r="H354" s="2">
        <f>VLOOKUP(A354,ByDistrict!$A$3:$AA$180,9,FALSE)</f>
        <v>0</v>
      </c>
      <c r="I354" s="2">
        <f>VLOOKUP(A354,ByDistrict!$A$3:$AA$180,10,FALSE)</f>
        <v>27</v>
      </c>
      <c r="J354" s="2">
        <f>VLOOKUP($A$4,ByDistrict!$A$3:$AA$180,9,FALSE)</f>
        <v>0</v>
      </c>
      <c r="K354" s="2">
        <f>VLOOKUP(A354,ByDistrict!$A$3:$AA$180,11,FALSE)</f>
        <v>0</v>
      </c>
      <c r="L354" s="2">
        <f>VLOOKUP($A$4,ByDistrict!$A$3:$AA$180,9,FALSE)</f>
        <v>0</v>
      </c>
      <c r="M354" s="2">
        <f>VLOOKUP(A354,ByDistrict!$A$3:$AA$180,12,FALSE)</f>
        <v>0</v>
      </c>
      <c r="N354" s="2">
        <f>VLOOKUP(A354,ByDistrict!$A$3:$AA$180,13,FALSE)</f>
        <v>0</v>
      </c>
      <c r="O354" s="2">
        <f>VLOOKUP($A$4,ByDistrict!$A$3:$AA$180,9,FALSE)</f>
        <v>0</v>
      </c>
      <c r="P354" s="2">
        <f>VLOOKUP(A354,ByDistrict!$A$3:$AA$180,14,FALSE)</f>
        <v>0</v>
      </c>
      <c r="Q354" s="2">
        <f>VLOOKUP($A$4,ByDistrict!$A$3:$AA$180,9,FALSE)</f>
        <v>0</v>
      </c>
      <c r="R354" s="2">
        <f>VLOOKUP(A354,ByDistrict!$A$3:$AA$180,15,FALSE)</f>
        <v>0</v>
      </c>
      <c r="S354" s="2">
        <f>VLOOKUP($A$4,ByDistrict!$A$3:$AA$180,9,FALSE)</f>
        <v>0</v>
      </c>
      <c r="T354" s="2">
        <f>VLOOKUP(A354,ByDistrict!$A$3:$AA$180,16,FALSE)</f>
        <v>0</v>
      </c>
      <c r="U354" s="2">
        <f>VLOOKUP($A$4,ByDistrict!$A$3:$AA$180,9,FALSE)</f>
        <v>0</v>
      </c>
      <c r="V354" s="2">
        <f>VLOOKUP(A354,ByDistrict!$A$3:$AA$180,18,FALSE)</f>
        <v>0</v>
      </c>
      <c r="W354" s="2">
        <f>VLOOKUP($A$4,ByDistrict!$A$3:$AA$180,9,FALSE)</f>
        <v>0</v>
      </c>
      <c r="X354" s="2">
        <f>VLOOKUP(A354,ByDistrict!$A$3:$AA$180,19,FALSE)</f>
        <v>0</v>
      </c>
      <c r="Y354" s="2">
        <f>VLOOKUP($A$4,ByDistrict!$A$3:$AA$180,9,FALSE)</f>
        <v>0</v>
      </c>
      <c r="Z354" s="2">
        <f>VLOOKUP(A354,ByDistrict!$A$3:$AA$180,20,FALSE)</f>
        <v>0</v>
      </c>
      <c r="AA354" s="2">
        <f>VLOOKUP($A$4,ByDistrict!$A$3:$AA$180,9,FALSE)</f>
        <v>0</v>
      </c>
      <c r="AB354" s="2">
        <f>VLOOKUP(A354,ByDistrict!$A$3:$AA$180,21,FALSE)</f>
        <v>0</v>
      </c>
      <c r="AC354" s="2">
        <f>VLOOKUP($A$4,ByDistrict!$A$3:$AA$180,9,FALSE)</f>
        <v>0</v>
      </c>
      <c r="AD354" s="2">
        <f>VLOOKUP(A354,ByDistrict!$A$3:$AA$180,22,FALSE)</f>
        <v>0</v>
      </c>
      <c r="AE354" s="2">
        <f>VLOOKUP($A$4,ByDistrict!$A$3:$AA$180,9,FALSE)</f>
        <v>0</v>
      </c>
      <c r="AF354" s="2">
        <f>VLOOKUP(A354,ByDistrict!$A$3:$AA$180,23,FALSE)</f>
        <v>27</v>
      </c>
      <c r="AG354" s="17"/>
      <c r="AH354" s="17">
        <f>+AF354-R354-V354</f>
        <v>27</v>
      </c>
      <c r="AI354" s="10">
        <f>+AH354/AF354</f>
        <v>1</v>
      </c>
      <c r="AK354" s="17">
        <f>+N354+P354+R354</f>
        <v>0</v>
      </c>
    </row>
    <row r="355" spans="1:37" x14ac:dyDescent="0.35">
      <c r="B355" s="14"/>
      <c r="C355" s="11"/>
      <c r="D355" s="15"/>
      <c r="E355" s="15"/>
      <c r="F355" s="19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</row>
    <row r="356" spans="1:37" x14ac:dyDescent="0.35">
      <c r="A356" s="8" t="s">
        <v>553</v>
      </c>
      <c r="B356" s="14" t="s">
        <v>143</v>
      </c>
      <c r="C356" s="9" t="s">
        <v>554</v>
      </c>
      <c r="D356" s="15">
        <f>SUMIFS('Valuations ByCounty'!$E$2:$E$260,'Valuations ByCounty'!$A$2:$A$260,A356,'Valuations ByCounty'!$B2:$B260,B356)</f>
        <v>283254469</v>
      </c>
      <c r="E356" s="15">
        <f>SUMIFS('Valuations ByCounty'!$F$2:$F$260,'Valuations ByCounty'!$A$2:$A$260,A356,'Valuations ByCounty'!$B2:$B260,B356)</f>
        <v>9413420</v>
      </c>
      <c r="F356" s="15">
        <f>D356-E356</f>
        <v>273841049</v>
      </c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</row>
    <row r="357" spans="1:37" x14ac:dyDescent="0.35">
      <c r="A357" s="8" t="s">
        <v>553</v>
      </c>
      <c r="B357" s="14"/>
      <c r="C357" s="11" t="s">
        <v>555</v>
      </c>
      <c r="D357" s="16">
        <f>SUM(D356)</f>
        <v>283254469</v>
      </c>
      <c r="E357" s="16">
        <f>SUM(E356)</f>
        <v>9413420</v>
      </c>
      <c r="F357" s="16">
        <f>SUM(F356)</f>
        <v>273841049</v>
      </c>
      <c r="G357" s="2">
        <f>VLOOKUP(A357,ByDistrict!$A$3:$AA$180,8,FALSE)</f>
        <v>27</v>
      </c>
      <c r="H357" s="2">
        <f>VLOOKUP(A357,ByDistrict!$A$3:$AA$180,9,FALSE)</f>
        <v>0</v>
      </c>
      <c r="I357" s="2">
        <f>VLOOKUP(A357,ByDistrict!$A$3:$AA$180,10,FALSE)</f>
        <v>27</v>
      </c>
      <c r="J357" s="2">
        <f>VLOOKUP($A$4,ByDistrict!$A$3:$AA$180,9,FALSE)</f>
        <v>0</v>
      </c>
      <c r="K357" s="2">
        <f>VLOOKUP(A357,ByDistrict!$A$3:$AA$180,11,FALSE)</f>
        <v>0</v>
      </c>
      <c r="L357" s="2">
        <f>VLOOKUP($A$4,ByDistrict!$A$3:$AA$180,9,FALSE)</f>
        <v>0</v>
      </c>
      <c r="M357" s="2">
        <f>VLOOKUP(A357,ByDistrict!$A$3:$AA$180,12,FALSE)</f>
        <v>0</v>
      </c>
      <c r="N357" s="2">
        <f>VLOOKUP(A357,ByDistrict!$A$3:$AA$180,13,FALSE)</f>
        <v>0</v>
      </c>
      <c r="O357" s="2">
        <f>VLOOKUP($A$4,ByDistrict!$A$3:$AA$180,9,FALSE)</f>
        <v>0</v>
      </c>
      <c r="P357" s="2">
        <f>VLOOKUP(A357,ByDistrict!$A$3:$AA$180,14,FALSE)</f>
        <v>0</v>
      </c>
      <c r="Q357" s="2">
        <f>VLOOKUP($A$4,ByDistrict!$A$3:$AA$180,9,FALSE)</f>
        <v>0</v>
      </c>
      <c r="R357" s="2">
        <f>VLOOKUP(A357,ByDistrict!$A$3:$AA$180,15,FALSE)</f>
        <v>1.8260000000000001</v>
      </c>
      <c r="S357" s="2">
        <f>VLOOKUP($A$4,ByDistrict!$A$3:$AA$180,9,FALSE)</f>
        <v>0</v>
      </c>
      <c r="T357" s="2">
        <f>VLOOKUP(A357,ByDistrict!$A$3:$AA$180,16,FALSE)</f>
        <v>0</v>
      </c>
      <c r="U357" s="2">
        <f>VLOOKUP($A$4,ByDistrict!$A$3:$AA$180,9,FALSE)</f>
        <v>0</v>
      </c>
      <c r="V357" s="2">
        <f>VLOOKUP(A357,ByDistrict!$A$3:$AA$180,18,FALSE)</f>
        <v>6.5730000000000004</v>
      </c>
      <c r="W357" s="2">
        <f>VLOOKUP($A$4,ByDistrict!$A$3:$AA$180,9,FALSE)</f>
        <v>0</v>
      </c>
      <c r="X357" s="2">
        <f>VLOOKUP(A357,ByDistrict!$A$3:$AA$180,19,FALSE)</f>
        <v>0</v>
      </c>
      <c r="Y357" s="2">
        <f>VLOOKUP($A$4,ByDistrict!$A$3:$AA$180,9,FALSE)</f>
        <v>0</v>
      </c>
      <c r="Z357" s="2">
        <f>VLOOKUP(A357,ByDistrict!$A$3:$AA$180,20,FALSE)</f>
        <v>0</v>
      </c>
      <c r="AA357" s="2">
        <f>VLOOKUP($A$4,ByDistrict!$A$3:$AA$180,9,FALSE)</f>
        <v>0</v>
      </c>
      <c r="AB357" s="2">
        <f>VLOOKUP(A357,ByDistrict!$A$3:$AA$180,21,FALSE)</f>
        <v>0</v>
      </c>
      <c r="AC357" s="2">
        <f>VLOOKUP($A$4,ByDistrict!$A$3:$AA$180,9,FALSE)</f>
        <v>0</v>
      </c>
      <c r="AD357" s="2">
        <f>VLOOKUP(A357,ByDistrict!$A$3:$AA$180,22,FALSE)</f>
        <v>0</v>
      </c>
      <c r="AE357" s="2">
        <f>VLOOKUP($A$4,ByDistrict!$A$3:$AA$180,9,FALSE)</f>
        <v>0</v>
      </c>
      <c r="AF357" s="2">
        <f>VLOOKUP(A357,ByDistrict!$A$3:$AA$180,23,FALSE)</f>
        <v>35.399000000000001</v>
      </c>
      <c r="AG357" s="17"/>
      <c r="AH357" s="17">
        <f>+AF357-R357-V357</f>
        <v>27</v>
      </c>
      <c r="AI357" s="10">
        <f>+AH357/AF357</f>
        <v>0.76273341054832056</v>
      </c>
      <c r="AK357" s="17">
        <f>+N357+P357+R357</f>
        <v>1.8260000000000001</v>
      </c>
    </row>
    <row r="358" spans="1:37" x14ac:dyDescent="0.35">
      <c r="B358" s="14"/>
      <c r="C358" s="11"/>
      <c r="D358" s="15"/>
      <c r="E358" s="15"/>
      <c r="F358" s="19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</row>
    <row r="359" spans="1:37" x14ac:dyDescent="0.35">
      <c r="A359" s="8" t="s">
        <v>556</v>
      </c>
      <c r="B359" s="14" t="s">
        <v>143</v>
      </c>
      <c r="C359" s="9" t="s">
        <v>557</v>
      </c>
      <c r="D359" s="15">
        <f>SUMIFS('Valuations ByCounty'!$E$2:$E$260,'Valuations ByCounty'!$A$2:$A$260,A359,'Valuations ByCounty'!$B2:$B260,B359)</f>
        <v>50152797</v>
      </c>
      <c r="E359" s="15">
        <f>SUMIFS('Valuations ByCounty'!$F$2:$F$260,'Valuations ByCounty'!$A$2:$A$260,A359,'Valuations ByCounty'!$B2:$B260,B359)</f>
        <v>0</v>
      </c>
      <c r="F359" s="15">
        <f>D359-E359</f>
        <v>50152797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</row>
    <row r="360" spans="1:37" x14ac:dyDescent="0.35">
      <c r="A360" s="8" t="s">
        <v>556</v>
      </c>
      <c r="B360" s="14"/>
      <c r="C360" s="11" t="s">
        <v>558</v>
      </c>
      <c r="D360" s="16">
        <f>SUM(D359)</f>
        <v>50152797</v>
      </c>
      <c r="E360" s="16">
        <f>SUM(E359)</f>
        <v>0</v>
      </c>
      <c r="F360" s="16">
        <f>SUM(F359)</f>
        <v>50152797</v>
      </c>
      <c r="G360" s="2">
        <f>VLOOKUP(A360,ByDistrict!$A$3:$AA$180,8,FALSE)</f>
        <v>27</v>
      </c>
      <c r="H360" s="2">
        <f>VLOOKUP(A360,ByDistrict!$A$3:$AA$180,9,FALSE)</f>
        <v>0</v>
      </c>
      <c r="I360" s="2">
        <f>VLOOKUP(A360,ByDistrict!$A$3:$AA$180,10,FALSE)</f>
        <v>27</v>
      </c>
      <c r="J360" s="2">
        <f>VLOOKUP($A$4,ByDistrict!$A$3:$AA$180,9,FALSE)</f>
        <v>0</v>
      </c>
      <c r="K360" s="2">
        <f>VLOOKUP(A360,ByDistrict!$A$3:$AA$180,11,FALSE)</f>
        <v>0</v>
      </c>
      <c r="L360" s="2">
        <f>VLOOKUP($A$4,ByDistrict!$A$3:$AA$180,9,FALSE)</f>
        <v>0</v>
      </c>
      <c r="M360" s="2">
        <f>VLOOKUP(A360,ByDistrict!$A$3:$AA$180,12,FALSE)</f>
        <v>0</v>
      </c>
      <c r="N360" s="2">
        <f>VLOOKUP(A360,ByDistrict!$A$3:$AA$180,13,FALSE)</f>
        <v>0.371</v>
      </c>
      <c r="O360" s="2">
        <f>VLOOKUP($A$4,ByDistrict!$A$3:$AA$180,9,FALSE)</f>
        <v>0</v>
      </c>
      <c r="P360" s="2">
        <f>VLOOKUP(A360,ByDistrict!$A$3:$AA$180,14,FALSE)</f>
        <v>0</v>
      </c>
      <c r="Q360" s="2">
        <f>VLOOKUP($A$4,ByDistrict!$A$3:$AA$180,9,FALSE)</f>
        <v>0</v>
      </c>
      <c r="R360" s="2">
        <f>VLOOKUP(A360,ByDistrict!$A$3:$AA$180,15,FALSE)</f>
        <v>0.77</v>
      </c>
      <c r="S360" s="2">
        <f>VLOOKUP($A$4,ByDistrict!$A$3:$AA$180,9,FALSE)</f>
        <v>0</v>
      </c>
      <c r="T360" s="2">
        <f>VLOOKUP(A360,ByDistrict!$A$3:$AA$180,16,FALSE)</f>
        <v>0</v>
      </c>
      <c r="U360" s="2">
        <f>VLOOKUP($A$4,ByDistrict!$A$3:$AA$180,9,FALSE)</f>
        <v>0</v>
      </c>
      <c r="V360" s="2">
        <f>VLOOKUP(A360,ByDistrict!$A$3:$AA$180,18,FALSE)</f>
        <v>0</v>
      </c>
      <c r="W360" s="2">
        <f>VLOOKUP($A$4,ByDistrict!$A$3:$AA$180,9,FALSE)</f>
        <v>0</v>
      </c>
      <c r="X360" s="2">
        <f>VLOOKUP(A360,ByDistrict!$A$3:$AA$180,19,FALSE)</f>
        <v>0</v>
      </c>
      <c r="Y360" s="2">
        <f>VLOOKUP($A$4,ByDistrict!$A$3:$AA$180,9,FALSE)</f>
        <v>0</v>
      </c>
      <c r="Z360" s="2">
        <f>VLOOKUP(A360,ByDistrict!$A$3:$AA$180,20,FALSE)</f>
        <v>0</v>
      </c>
      <c r="AA360" s="2">
        <f>VLOOKUP($A$4,ByDistrict!$A$3:$AA$180,9,FALSE)</f>
        <v>0</v>
      </c>
      <c r="AB360" s="2">
        <f>VLOOKUP(A360,ByDistrict!$A$3:$AA$180,21,FALSE)</f>
        <v>0</v>
      </c>
      <c r="AC360" s="2">
        <f>VLOOKUP($A$4,ByDistrict!$A$3:$AA$180,9,FALSE)</f>
        <v>0</v>
      </c>
      <c r="AD360" s="2">
        <f>VLOOKUP(A360,ByDistrict!$A$3:$AA$180,22,FALSE)</f>
        <v>0</v>
      </c>
      <c r="AE360" s="2">
        <f>VLOOKUP($A$4,ByDistrict!$A$3:$AA$180,9,FALSE)</f>
        <v>0</v>
      </c>
      <c r="AF360" s="2">
        <f>VLOOKUP(A360,ByDistrict!$A$3:$AA$180,23,FALSE)</f>
        <v>28.140999999999998</v>
      </c>
      <c r="AG360" s="17"/>
      <c r="AH360" s="17">
        <f>+AF360-R360-V360</f>
        <v>27.370999999999999</v>
      </c>
      <c r="AI360" s="10">
        <f>+AH360/AF360</f>
        <v>0.97263778828044489</v>
      </c>
      <c r="AK360" s="17">
        <f>+N360+P360+R360</f>
        <v>1.141</v>
      </c>
    </row>
    <row r="361" spans="1:37" x14ac:dyDescent="0.35">
      <c r="B361" s="14"/>
      <c r="C361" s="11"/>
      <c r="D361" s="15"/>
      <c r="E361" s="15"/>
      <c r="F361" s="19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</row>
    <row r="362" spans="1:37" x14ac:dyDescent="0.35">
      <c r="A362" s="8" t="s">
        <v>559</v>
      </c>
      <c r="B362" s="14" t="s">
        <v>143</v>
      </c>
      <c r="C362" s="9" t="s">
        <v>560</v>
      </c>
      <c r="D362" s="15">
        <f>SUMIFS('Valuations ByCounty'!$E$2:$E$260,'Valuations ByCounty'!$A$2:$A$260,A362,'Valuations ByCounty'!$B2:$B260,B362)</f>
        <v>36143419</v>
      </c>
      <c r="E362" s="15">
        <f>SUMIFS('Valuations ByCounty'!$F$2:$F$260,'Valuations ByCounty'!$A$2:$A$260,A362,'Valuations ByCounty'!$B2:$B260,B362)</f>
        <v>0</v>
      </c>
      <c r="F362" s="15">
        <f>D362-E362</f>
        <v>36143419</v>
      </c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</row>
    <row r="363" spans="1:37" x14ac:dyDescent="0.35">
      <c r="A363" s="8" t="s">
        <v>559</v>
      </c>
      <c r="B363" s="14" t="s">
        <v>163</v>
      </c>
      <c r="C363" s="9" t="s">
        <v>560</v>
      </c>
      <c r="D363" s="15">
        <f>SUMIFS('Valuations ByCounty'!$E$2:$E$260,'Valuations ByCounty'!$A$2:$A$260,A363,'Valuations ByCounty'!$B2:$B260,B363)</f>
        <v>4736990</v>
      </c>
      <c r="E363" s="15">
        <f>SUMIFS('Valuations ByCounty'!$F$2:$F$260,'Valuations ByCounty'!$A$2:$A$260,A363,'Valuations ByCounty'!$B2:$B260,B363)</f>
        <v>0</v>
      </c>
      <c r="F363" s="15">
        <f>D363-E363</f>
        <v>4736990</v>
      </c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</row>
    <row r="364" spans="1:37" x14ac:dyDescent="0.35">
      <c r="A364" s="8" t="s">
        <v>559</v>
      </c>
      <c r="B364" s="14" t="s">
        <v>222</v>
      </c>
      <c r="C364" s="9" t="s">
        <v>560</v>
      </c>
      <c r="D364" s="15">
        <f>SUMIFS('Valuations ByCounty'!$E$2:$E$260,'Valuations ByCounty'!$A$2:$A$260,A364,'Valuations ByCounty'!$B2:$B260,B364)</f>
        <v>5332576</v>
      </c>
      <c r="E364" s="15">
        <f>SUMIFS('Valuations ByCounty'!$F$2:$F$260,'Valuations ByCounty'!$A$2:$A$260,A364,'Valuations ByCounty'!$B2:$B260,B364)</f>
        <v>0</v>
      </c>
      <c r="F364" s="15">
        <f>D364-E364</f>
        <v>5332576</v>
      </c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</row>
    <row r="365" spans="1:37" x14ac:dyDescent="0.35">
      <c r="A365" s="8" t="s">
        <v>559</v>
      </c>
      <c r="B365" s="14"/>
      <c r="C365" s="11" t="s">
        <v>561</v>
      </c>
      <c r="D365" s="16">
        <f>SUM(D362:D364)</f>
        <v>46212985</v>
      </c>
      <c r="E365" s="16">
        <f>SUM(E362:E364)</f>
        <v>0</v>
      </c>
      <c r="F365" s="16">
        <f>SUM(F362:F364)</f>
        <v>46212985</v>
      </c>
      <c r="G365" s="2">
        <f>VLOOKUP(A365,ByDistrict!$A$3:$AA$180,8,FALSE)</f>
        <v>27</v>
      </c>
      <c r="H365" s="2">
        <f>VLOOKUP(A365,ByDistrict!$A$3:$AA$180,9,FALSE)</f>
        <v>0</v>
      </c>
      <c r="I365" s="2">
        <f>VLOOKUP(A365,ByDistrict!$A$3:$AA$180,10,FALSE)</f>
        <v>27</v>
      </c>
      <c r="J365" s="2">
        <f>VLOOKUP($A$4,ByDistrict!$A$3:$AA$180,9,FALSE)</f>
        <v>0</v>
      </c>
      <c r="K365" s="2">
        <f>VLOOKUP(A365,ByDistrict!$A$3:$AA$180,11,FALSE)</f>
        <v>0</v>
      </c>
      <c r="L365" s="2">
        <f>VLOOKUP($A$4,ByDistrict!$A$3:$AA$180,9,FALSE)</f>
        <v>0</v>
      </c>
      <c r="M365" s="2">
        <f>VLOOKUP(A365,ByDistrict!$A$3:$AA$180,12,FALSE)</f>
        <v>0</v>
      </c>
      <c r="N365" s="2">
        <f>VLOOKUP(A365,ByDistrict!$A$3:$AA$180,13,FALSE)</f>
        <v>0</v>
      </c>
      <c r="O365" s="2">
        <f>VLOOKUP($A$4,ByDistrict!$A$3:$AA$180,9,FALSE)</f>
        <v>0</v>
      </c>
      <c r="P365" s="2">
        <f>VLOOKUP(A365,ByDistrict!$A$3:$AA$180,14,FALSE)</f>
        <v>0</v>
      </c>
      <c r="Q365" s="2">
        <f>VLOOKUP($A$4,ByDistrict!$A$3:$AA$180,9,FALSE)</f>
        <v>0</v>
      </c>
      <c r="R365" s="2">
        <f>VLOOKUP(A365,ByDistrict!$A$3:$AA$180,15,FALSE)</f>
        <v>0</v>
      </c>
      <c r="S365" s="2">
        <f>VLOOKUP($A$4,ByDistrict!$A$3:$AA$180,9,FALSE)</f>
        <v>0</v>
      </c>
      <c r="T365" s="2">
        <f>VLOOKUP(A365,ByDistrict!$A$3:$AA$180,16,FALSE)</f>
        <v>3.0000000000000001E-3</v>
      </c>
      <c r="U365" s="2">
        <f>VLOOKUP($A$4,ByDistrict!$A$3:$AA$180,9,FALSE)</f>
        <v>0</v>
      </c>
      <c r="V365" s="2">
        <f>VLOOKUP(A365,ByDistrict!$A$3:$AA$180,18,FALSE)</f>
        <v>3.0390000000000001</v>
      </c>
      <c r="W365" s="2">
        <f>VLOOKUP($A$4,ByDistrict!$A$3:$AA$180,9,FALSE)</f>
        <v>0</v>
      </c>
      <c r="X365" s="2">
        <f>VLOOKUP(A365,ByDistrict!$A$3:$AA$180,19,FALSE)</f>
        <v>0</v>
      </c>
      <c r="Y365" s="2">
        <f>VLOOKUP($A$4,ByDistrict!$A$3:$AA$180,9,FALSE)</f>
        <v>0</v>
      </c>
      <c r="Z365" s="2">
        <f>VLOOKUP(A365,ByDistrict!$A$3:$AA$180,20,FALSE)</f>
        <v>0</v>
      </c>
      <c r="AA365" s="2">
        <f>VLOOKUP($A$4,ByDistrict!$A$3:$AA$180,9,FALSE)</f>
        <v>0</v>
      </c>
      <c r="AB365" s="2">
        <f>VLOOKUP(A365,ByDistrict!$A$3:$AA$180,21,FALSE)</f>
        <v>0</v>
      </c>
      <c r="AC365" s="2">
        <f>VLOOKUP($A$4,ByDistrict!$A$3:$AA$180,9,FALSE)</f>
        <v>0</v>
      </c>
      <c r="AD365" s="2">
        <f>VLOOKUP(A365,ByDistrict!$A$3:$AA$180,22,FALSE)</f>
        <v>0</v>
      </c>
      <c r="AE365" s="2">
        <f>VLOOKUP($A$4,ByDistrict!$A$3:$AA$180,9,FALSE)</f>
        <v>0</v>
      </c>
      <c r="AF365" s="2">
        <f>VLOOKUP(A365,ByDistrict!$A$3:$AA$180,23,FALSE)</f>
        <v>30.042000000000002</v>
      </c>
      <c r="AG365" s="17"/>
      <c r="AH365" s="17">
        <f>+AF365-R365-V365</f>
        <v>27.003</v>
      </c>
      <c r="AI365" s="10">
        <f>+AH365/AF365</f>
        <v>0.8988416217295786</v>
      </c>
      <c r="AK365" s="17">
        <f>+N365+P365+R365</f>
        <v>0</v>
      </c>
    </row>
    <row r="366" spans="1:37" x14ac:dyDescent="0.35">
      <c r="B366" s="14"/>
      <c r="C366" s="11"/>
      <c r="D366" s="15"/>
      <c r="E366" s="15"/>
      <c r="F366" s="19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</row>
    <row r="367" spans="1:37" x14ac:dyDescent="0.35">
      <c r="A367" s="8" t="s">
        <v>562</v>
      </c>
      <c r="B367" s="14" t="s">
        <v>143</v>
      </c>
      <c r="C367" s="9" t="s">
        <v>563</v>
      </c>
      <c r="D367" s="15">
        <f>SUMIFS('Valuations ByCounty'!$E$2:$E$260,'Valuations ByCounty'!$A$2:$A$260,A367,'Valuations ByCounty'!$B2:$B260,B367)</f>
        <v>59268930</v>
      </c>
      <c r="E367" s="15">
        <f>SUMIFS('Valuations ByCounty'!$F$2:$F$260,'Valuations ByCounty'!$A$2:$A$260,A367,'Valuations ByCounty'!$B2:$B260,B367)</f>
        <v>0</v>
      </c>
      <c r="F367" s="15">
        <f>D367-E367</f>
        <v>59268930</v>
      </c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</row>
    <row r="368" spans="1:37" x14ac:dyDescent="0.35">
      <c r="A368" s="8" t="s">
        <v>562</v>
      </c>
      <c r="B368" s="14"/>
      <c r="C368" s="11" t="s">
        <v>564</v>
      </c>
      <c r="D368" s="16">
        <f>SUM(D367)</f>
        <v>59268930</v>
      </c>
      <c r="E368" s="16">
        <f>SUM(E367)</f>
        <v>0</v>
      </c>
      <c r="F368" s="16">
        <f>SUM(F367)</f>
        <v>59268930</v>
      </c>
      <c r="G368" s="2">
        <f>VLOOKUP(A368,ByDistrict!$A$3:$AA$180,8,FALSE)</f>
        <v>25.81</v>
      </c>
      <c r="H368" s="2">
        <f>VLOOKUP(A368,ByDistrict!$A$3:$AA$180,9,FALSE)</f>
        <v>3.3919999999999999</v>
      </c>
      <c r="I368" s="2">
        <f>VLOOKUP(A368,ByDistrict!$A$3:$AA$180,10,FALSE)</f>
        <v>22.417999999999999</v>
      </c>
      <c r="J368" s="2">
        <f>VLOOKUP($A$4,ByDistrict!$A$3:$AA$180,9,FALSE)</f>
        <v>0</v>
      </c>
      <c r="K368" s="2">
        <f>VLOOKUP(A368,ByDistrict!$A$3:$AA$180,11,FALSE)</f>
        <v>0</v>
      </c>
      <c r="L368" s="2">
        <f>VLOOKUP($A$4,ByDistrict!$A$3:$AA$180,9,FALSE)</f>
        <v>0</v>
      </c>
      <c r="M368" s="2">
        <f>VLOOKUP(A368,ByDistrict!$A$3:$AA$180,12,FALSE)</f>
        <v>0</v>
      </c>
      <c r="N368" s="2">
        <f>VLOOKUP(A368,ByDistrict!$A$3:$AA$180,13,FALSE)</f>
        <v>0</v>
      </c>
      <c r="O368" s="2">
        <f>VLOOKUP($A$4,ByDistrict!$A$3:$AA$180,9,FALSE)</f>
        <v>0</v>
      </c>
      <c r="P368" s="2">
        <f>VLOOKUP(A368,ByDistrict!$A$3:$AA$180,14,FALSE)</f>
        <v>0</v>
      </c>
      <c r="Q368" s="2">
        <f>VLOOKUP($A$4,ByDistrict!$A$3:$AA$180,9,FALSE)</f>
        <v>0</v>
      </c>
      <c r="R368" s="2">
        <f>VLOOKUP(A368,ByDistrict!$A$3:$AA$180,15,FALSE)</f>
        <v>8.016</v>
      </c>
      <c r="S368" s="2">
        <f>VLOOKUP($A$4,ByDistrict!$A$3:$AA$180,9,FALSE)</f>
        <v>0</v>
      </c>
      <c r="T368" s="2">
        <f>VLOOKUP(A368,ByDistrict!$A$3:$AA$180,16,FALSE)</f>
        <v>0</v>
      </c>
      <c r="U368" s="2">
        <f>VLOOKUP($A$4,ByDistrict!$A$3:$AA$180,9,FALSE)</f>
        <v>0</v>
      </c>
      <c r="V368" s="2">
        <f>VLOOKUP(A368,ByDistrict!$A$3:$AA$180,18,FALSE)</f>
        <v>14.544</v>
      </c>
      <c r="W368" s="2">
        <f>VLOOKUP($A$4,ByDistrict!$A$3:$AA$180,9,FALSE)</f>
        <v>0</v>
      </c>
      <c r="X368" s="2">
        <f>VLOOKUP(A368,ByDistrict!$A$3:$AA$180,19,FALSE)</f>
        <v>0</v>
      </c>
      <c r="Y368" s="2">
        <f>VLOOKUP($A$4,ByDistrict!$A$3:$AA$180,9,FALSE)</f>
        <v>0</v>
      </c>
      <c r="Z368" s="2">
        <f>VLOOKUP(A368,ByDistrict!$A$3:$AA$180,20,FALSE)</f>
        <v>0</v>
      </c>
      <c r="AA368" s="2">
        <f>VLOOKUP($A$4,ByDistrict!$A$3:$AA$180,9,FALSE)</f>
        <v>0</v>
      </c>
      <c r="AB368" s="2">
        <f>VLOOKUP(A368,ByDistrict!$A$3:$AA$180,21,FALSE)</f>
        <v>0</v>
      </c>
      <c r="AC368" s="2">
        <f>VLOOKUP($A$4,ByDistrict!$A$3:$AA$180,9,FALSE)</f>
        <v>0</v>
      </c>
      <c r="AD368" s="2">
        <f>VLOOKUP(A368,ByDistrict!$A$3:$AA$180,22,FALSE)</f>
        <v>0</v>
      </c>
      <c r="AE368" s="2">
        <f>VLOOKUP($A$4,ByDistrict!$A$3:$AA$180,9,FALSE)</f>
        <v>0</v>
      </c>
      <c r="AF368" s="2">
        <f>VLOOKUP(A368,ByDistrict!$A$3:$AA$180,23,FALSE)</f>
        <v>44.977999999999994</v>
      </c>
      <c r="AG368" s="17"/>
      <c r="AH368" s="17">
        <f>+AF368-R368-V368</f>
        <v>22.417999999999996</v>
      </c>
      <c r="AI368" s="10">
        <f>+AH368/AF368</f>
        <v>0.49842145048690467</v>
      </c>
      <c r="AK368" s="17">
        <f>+N368+P368+R368</f>
        <v>8.016</v>
      </c>
    </row>
    <row r="369" spans="1:37" x14ac:dyDescent="0.35">
      <c r="B369" s="14"/>
      <c r="C369" s="11"/>
      <c r="D369" s="15"/>
      <c r="E369" s="15"/>
      <c r="F369" s="19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</row>
    <row r="370" spans="1:37" x14ac:dyDescent="0.35">
      <c r="A370" s="24" t="s">
        <v>565</v>
      </c>
      <c r="B370" s="14" t="s">
        <v>93</v>
      </c>
      <c r="C370" s="9" t="s">
        <v>566</v>
      </c>
      <c r="D370" s="15">
        <f>SUMIFS('Valuations ByCounty'!$E$2:$E$260,'Valuations ByCounty'!$A$2:$A$260,A370,'Valuations ByCounty'!$B2:$B260,B370)</f>
        <v>168460950</v>
      </c>
      <c r="E370" s="15">
        <f>SUMIFS('Valuations ByCounty'!$F$2:$F$260,'Valuations ByCounty'!$A$2:$A$260,A370,'Valuations ByCounty'!$B2:$B260,B370)</f>
        <v>0</v>
      </c>
      <c r="F370" s="15">
        <f>D370-E370</f>
        <v>168460950</v>
      </c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</row>
    <row r="371" spans="1:37" x14ac:dyDescent="0.35">
      <c r="A371" s="24" t="s">
        <v>565</v>
      </c>
      <c r="B371" s="14" t="s">
        <v>148</v>
      </c>
      <c r="C371" s="9" t="s">
        <v>566</v>
      </c>
      <c r="D371" s="15">
        <f>SUMIFS('Valuations ByCounty'!$E$2:$E$260,'Valuations ByCounty'!$A$2:$A$260,A371,'Valuations ByCounty'!$B2:$B260,B371)</f>
        <v>46693560</v>
      </c>
      <c r="E371" s="15">
        <f>SUMIFS('Valuations ByCounty'!$F$2:$F$260,'Valuations ByCounty'!$A$2:$A$260,A371,'Valuations ByCounty'!$B2:$B260,B371)</f>
        <v>0</v>
      </c>
      <c r="F371" s="15">
        <f>D371-E371</f>
        <v>46693560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</row>
    <row r="372" spans="1:37" x14ac:dyDescent="0.35">
      <c r="A372" s="24" t="s">
        <v>565</v>
      </c>
      <c r="B372" s="14"/>
      <c r="C372" s="11" t="s">
        <v>567</v>
      </c>
      <c r="D372" s="16">
        <f>SUM(D370:D371)</f>
        <v>215154510</v>
      </c>
      <c r="E372" s="16">
        <f>SUM(E370:E371)</f>
        <v>0</v>
      </c>
      <c r="F372" s="16">
        <f>SUM(F370:F371)</f>
        <v>215154510</v>
      </c>
      <c r="G372" s="2">
        <f>VLOOKUP(A372,ByDistrict!$A$3:$AA$180,8,FALSE)</f>
        <v>3.43</v>
      </c>
      <c r="H372" s="2">
        <f>VLOOKUP(A372,ByDistrict!$A$3:$AA$180,9,FALSE)</f>
        <v>0</v>
      </c>
      <c r="I372" s="2">
        <f>VLOOKUP(A372,ByDistrict!$A$3:$AA$180,10,FALSE)</f>
        <v>3.43</v>
      </c>
      <c r="J372" s="2">
        <f>VLOOKUP($A$4,ByDistrict!$A$3:$AA$180,9,FALSE)</f>
        <v>0</v>
      </c>
      <c r="K372" s="2">
        <f>VLOOKUP(A372,ByDistrict!$A$3:$AA$180,11,FALSE)</f>
        <v>0</v>
      </c>
      <c r="L372" s="2">
        <f>VLOOKUP($A$4,ByDistrict!$A$3:$AA$180,9,FALSE)</f>
        <v>0</v>
      </c>
      <c r="M372" s="2">
        <f>VLOOKUP(A372,ByDistrict!$A$3:$AA$180,12,FALSE)</f>
        <v>0</v>
      </c>
      <c r="N372" s="2">
        <f>VLOOKUP(A372,ByDistrict!$A$3:$AA$180,13,FALSE)</f>
        <v>2.4E-2</v>
      </c>
      <c r="O372" s="2">
        <f>VLOOKUP($A$4,ByDistrict!$A$3:$AA$180,9,FALSE)</f>
        <v>0</v>
      </c>
      <c r="P372" s="2">
        <f>VLOOKUP(A372,ByDistrict!$A$3:$AA$180,14,FALSE)</f>
        <v>0</v>
      </c>
      <c r="Q372" s="2">
        <f>VLOOKUP($A$4,ByDistrict!$A$3:$AA$180,9,FALSE)</f>
        <v>0</v>
      </c>
      <c r="R372" s="2">
        <f>VLOOKUP(A372,ByDistrict!$A$3:$AA$180,15,FALSE)</f>
        <v>0</v>
      </c>
      <c r="S372" s="2">
        <f>VLOOKUP($A$4,ByDistrict!$A$3:$AA$180,9,FALSE)</f>
        <v>0</v>
      </c>
      <c r="T372" s="2">
        <f>VLOOKUP(A372,ByDistrict!$A$3:$AA$180,16,FALSE)</f>
        <v>2E-3</v>
      </c>
      <c r="U372" s="2">
        <f>VLOOKUP($A$4,ByDistrict!$A$3:$AA$180,9,FALSE)</f>
        <v>0</v>
      </c>
      <c r="V372" s="2">
        <f>VLOOKUP(A372,ByDistrict!$A$3:$AA$180,18,FALSE)</f>
        <v>6</v>
      </c>
      <c r="W372" s="2">
        <f>VLOOKUP($A$4,ByDistrict!$A$3:$AA$180,9,FALSE)</f>
        <v>0</v>
      </c>
      <c r="X372" s="2">
        <f>VLOOKUP(A372,ByDistrict!$A$3:$AA$180,19,FALSE)</f>
        <v>0</v>
      </c>
      <c r="Y372" s="2">
        <f>VLOOKUP($A$4,ByDistrict!$A$3:$AA$180,9,FALSE)</f>
        <v>0</v>
      </c>
      <c r="Z372" s="2">
        <f>VLOOKUP(A372,ByDistrict!$A$3:$AA$180,20,FALSE)</f>
        <v>0</v>
      </c>
      <c r="AA372" s="2">
        <f>VLOOKUP($A$4,ByDistrict!$A$3:$AA$180,9,FALSE)</f>
        <v>0</v>
      </c>
      <c r="AB372" s="2">
        <f>VLOOKUP(A372,ByDistrict!$A$3:$AA$180,21,FALSE)</f>
        <v>0</v>
      </c>
      <c r="AC372" s="2">
        <f>VLOOKUP($A$4,ByDistrict!$A$3:$AA$180,9,FALSE)</f>
        <v>0</v>
      </c>
      <c r="AD372" s="2">
        <f>VLOOKUP(A372,ByDistrict!$A$3:$AA$180,22,FALSE)</f>
        <v>0</v>
      </c>
      <c r="AE372" s="2">
        <f>VLOOKUP($A$4,ByDistrict!$A$3:$AA$180,9,FALSE)</f>
        <v>0</v>
      </c>
      <c r="AF372" s="2">
        <f>VLOOKUP(A372,ByDistrict!$A$3:$AA$180,23,FALSE)</f>
        <v>9.4559999999999995</v>
      </c>
      <c r="AG372" s="17"/>
      <c r="AH372" s="17">
        <f>+AF372-R372-V372</f>
        <v>3.4559999999999995</v>
      </c>
      <c r="AI372" s="10">
        <f>+AH372/AF372</f>
        <v>0.36548223350253806</v>
      </c>
      <c r="AK372" s="17">
        <f>+N372+P372+R372</f>
        <v>2.4E-2</v>
      </c>
    </row>
    <row r="373" spans="1:37" x14ac:dyDescent="0.35">
      <c r="B373" s="14"/>
      <c r="C373" s="11"/>
      <c r="D373" s="15"/>
      <c r="E373" s="15"/>
      <c r="F373" s="19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</row>
    <row r="374" spans="1:37" x14ac:dyDescent="0.35">
      <c r="A374" s="8" t="s">
        <v>568</v>
      </c>
      <c r="B374" s="14" t="s">
        <v>148</v>
      </c>
      <c r="C374" s="9" t="s">
        <v>569</v>
      </c>
      <c r="D374" s="15">
        <f>SUMIFS('Valuations ByCounty'!$E$2:$E$260,'Valuations ByCounty'!$A$2:$A$260,A374,'Valuations ByCounty'!$B2:$B260,B374)</f>
        <v>136138330</v>
      </c>
      <c r="E374" s="15">
        <f>SUMIFS('Valuations ByCounty'!$F$2:$F$260,'Valuations ByCounty'!$A$2:$A$260,A374,'Valuations ByCounty'!$B2:$B260,B374)</f>
        <v>0</v>
      </c>
      <c r="F374" s="15">
        <f>D374-E374</f>
        <v>136138330</v>
      </c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</row>
    <row r="375" spans="1:37" x14ac:dyDescent="0.35">
      <c r="A375" s="8" t="s">
        <v>568</v>
      </c>
      <c r="B375" s="14"/>
      <c r="C375" s="11" t="s">
        <v>570</v>
      </c>
      <c r="D375" s="16">
        <f>SUM(D374)</f>
        <v>136138330</v>
      </c>
      <c r="E375" s="16">
        <f>SUM(E374)</f>
        <v>0</v>
      </c>
      <c r="F375" s="16">
        <f>SUM(F374)</f>
        <v>136138330</v>
      </c>
      <c r="G375" s="2">
        <f>VLOOKUP(A375,ByDistrict!$A$3:$AA$180,8,FALSE)</f>
        <v>11.895</v>
      </c>
      <c r="H375" s="2">
        <f>VLOOKUP(A375,ByDistrict!$A$3:$AA$180,9,FALSE)</f>
        <v>0</v>
      </c>
      <c r="I375" s="2">
        <f>VLOOKUP(A375,ByDistrict!$A$3:$AA$180,10,FALSE)</f>
        <v>11.895</v>
      </c>
      <c r="J375" s="2">
        <f>VLOOKUP($A$4,ByDistrict!$A$3:$AA$180,9,FALSE)</f>
        <v>0</v>
      </c>
      <c r="K375" s="2">
        <f>VLOOKUP(A375,ByDistrict!$A$3:$AA$180,11,FALSE)</f>
        <v>0</v>
      </c>
      <c r="L375" s="2">
        <f>VLOOKUP($A$4,ByDistrict!$A$3:$AA$180,9,FALSE)</f>
        <v>0</v>
      </c>
      <c r="M375" s="2">
        <f>VLOOKUP(A375,ByDistrict!$A$3:$AA$180,12,FALSE)</f>
        <v>0</v>
      </c>
      <c r="N375" s="2">
        <f>VLOOKUP(A375,ByDistrict!$A$3:$AA$180,13,FALSE)</f>
        <v>0</v>
      </c>
      <c r="O375" s="2">
        <f>VLOOKUP($A$4,ByDistrict!$A$3:$AA$180,9,FALSE)</f>
        <v>0</v>
      </c>
      <c r="P375" s="2">
        <f>VLOOKUP(A375,ByDistrict!$A$3:$AA$180,14,FALSE)</f>
        <v>0</v>
      </c>
      <c r="Q375" s="2">
        <f>VLOOKUP($A$4,ByDistrict!$A$3:$AA$180,9,FALSE)</f>
        <v>0</v>
      </c>
      <c r="R375" s="2">
        <f>VLOOKUP(A375,ByDistrict!$A$3:$AA$180,15,FALSE)</f>
        <v>2.57</v>
      </c>
      <c r="S375" s="2">
        <f>VLOOKUP($A$4,ByDistrict!$A$3:$AA$180,9,FALSE)</f>
        <v>0</v>
      </c>
      <c r="T375" s="2">
        <f>VLOOKUP(A375,ByDistrict!$A$3:$AA$180,16,FALSE)</f>
        <v>0.121</v>
      </c>
      <c r="U375" s="2">
        <f>VLOOKUP($A$4,ByDistrict!$A$3:$AA$180,9,FALSE)</f>
        <v>0</v>
      </c>
      <c r="V375" s="2">
        <f>VLOOKUP(A375,ByDistrict!$A$3:$AA$180,18,FALSE)</f>
        <v>21.257000000000001</v>
      </c>
      <c r="W375" s="2">
        <f>VLOOKUP($A$4,ByDistrict!$A$3:$AA$180,9,FALSE)</f>
        <v>0</v>
      </c>
      <c r="X375" s="2">
        <f>VLOOKUP(A375,ByDistrict!$A$3:$AA$180,19,FALSE)</f>
        <v>0</v>
      </c>
      <c r="Y375" s="2">
        <f>VLOOKUP($A$4,ByDistrict!$A$3:$AA$180,9,FALSE)</f>
        <v>0</v>
      </c>
      <c r="Z375" s="2">
        <f>VLOOKUP(A375,ByDistrict!$A$3:$AA$180,20,FALSE)</f>
        <v>0</v>
      </c>
      <c r="AA375" s="2">
        <f>VLOOKUP($A$4,ByDistrict!$A$3:$AA$180,9,FALSE)</f>
        <v>0</v>
      </c>
      <c r="AB375" s="2">
        <f>VLOOKUP(A375,ByDistrict!$A$3:$AA$180,21,FALSE)</f>
        <v>0</v>
      </c>
      <c r="AC375" s="2">
        <f>VLOOKUP($A$4,ByDistrict!$A$3:$AA$180,9,FALSE)</f>
        <v>0</v>
      </c>
      <c r="AD375" s="2">
        <f>VLOOKUP(A375,ByDistrict!$A$3:$AA$180,22,FALSE)</f>
        <v>0</v>
      </c>
      <c r="AE375" s="2">
        <f>VLOOKUP($A$4,ByDistrict!$A$3:$AA$180,9,FALSE)</f>
        <v>0</v>
      </c>
      <c r="AF375" s="2">
        <f>VLOOKUP(A375,ByDistrict!$A$3:$AA$180,23,FALSE)</f>
        <v>35.843000000000004</v>
      </c>
      <c r="AG375" s="17"/>
      <c r="AH375" s="17">
        <f>+AF375-R375-V375</f>
        <v>12.016000000000002</v>
      </c>
      <c r="AI375" s="10">
        <f>+AH375/AF375</f>
        <v>0.33523979577602325</v>
      </c>
      <c r="AK375" s="17">
        <f>+N375+P375+R375</f>
        <v>2.57</v>
      </c>
    </row>
    <row r="376" spans="1:37" x14ac:dyDescent="0.35">
      <c r="B376" s="14"/>
      <c r="C376" s="11"/>
      <c r="D376" s="15"/>
      <c r="E376" s="15"/>
      <c r="F376" s="19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</row>
    <row r="377" spans="1:37" x14ac:dyDescent="0.35">
      <c r="A377" s="8" t="s">
        <v>571</v>
      </c>
      <c r="B377" s="14" t="s">
        <v>148</v>
      </c>
      <c r="C377" s="9" t="s">
        <v>572</v>
      </c>
      <c r="D377" s="15">
        <f>SUMIFS('Valuations ByCounty'!$E$2:$E$260,'Valuations ByCounty'!$A$2:$A$260,A377,'Valuations ByCounty'!$B2:$B260,B377)</f>
        <v>3047652160</v>
      </c>
      <c r="E377" s="15">
        <f>SUMIFS('Valuations ByCounty'!$F$2:$F$260,'Valuations ByCounty'!$A$2:$A$260,A377,'Valuations ByCounty'!$B2:$B260,B377)</f>
        <v>34336410</v>
      </c>
      <c r="F377" s="15">
        <f>D377-E377</f>
        <v>3013315750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</row>
    <row r="378" spans="1:37" x14ac:dyDescent="0.35">
      <c r="A378" s="8" t="s">
        <v>571</v>
      </c>
      <c r="B378" s="14"/>
      <c r="C378" s="11" t="s">
        <v>573</v>
      </c>
      <c r="D378" s="16">
        <f>SUM(D377)</f>
        <v>3047652160</v>
      </c>
      <c r="E378" s="16">
        <f>SUM(E377)</f>
        <v>34336410</v>
      </c>
      <c r="F378" s="16">
        <f>SUM(F377)</f>
        <v>3013315750</v>
      </c>
      <c r="G378" s="2">
        <f>VLOOKUP(A378,ByDistrict!$A$3:$AA$180,8,FALSE)</f>
        <v>27</v>
      </c>
      <c r="H378" s="2">
        <f>VLOOKUP(A378,ByDistrict!$A$3:$AA$180,9,FALSE)</f>
        <v>0</v>
      </c>
      <c r="I378" s="2">
        <f>VLOOKUP(A378,ByDistrict!$A$3:$AA$180,10,FALSE)</f>
        <v>27</v>
      </c>
      <c r="J378" s="2">
        <f>VLOOKUP($A$4,ByDistrict!$A$3:$AA$180,9,FALSE)</f>
        <v>0</v>
      </c>
      <c r="K378" s="2">
        <f>VLOOKUP(A378,ByDistrict!$A$3:$AA$180,11,FALSE)</f>
        <v>0</v>
      </c>
      <c r="L378" s="2">
        <f>VLOOKUP($A$4,ByDistrict!$A$3:$AA$180,9,FALSE)</f>
        <v>0</v>
      </c>
      <c r="M378" s="2">
        <f>VLOOKUP(A378,ByDistrict!$A$3:$AA$180,12,FALSE)</f>
        <v>0</v>
      </c>
      <c r="N378" s="2">
        <f>VLOOKUP(A378,ByDistrict!$A$3:$AA$180,13,FALSE)</f>
        <v>0</v>
      </c>
      <c r="O378" s="2">
        <f>VLOOKUP($A$4,ByDistrict!$A$3:$AA$180,9,FALSE)</f>
        <v>0</v>
      </c>
      <c r="P378" s="2">
        <f>VLOOKUP(A378,ByDistrict!$A$3:$AA$180,14,FALSE)</f>
        <v>0</v>
      </c>
      <c r="Q378" s="2">
        <f>VLOOKUP($A$4,ByDistrict!$A$3:$AA$180,9,FALSE)</f>
        <v>0</v>
      </c>
      <c r="R378" s="2">
        <f>VLOOKUP(A378,ByDistrict!$A$3:$AA$180,15,FALSE)</f>
        <v>5.6159999999999997</v>
      </c>
      <c r="S378" s="2">
        <f>VLOOKUP($A$4,ByDistrict!$A$3:$AA$180,9,FALSE)</f>
        <v>0</v>
      </c>
      <c r="T378" s="2">
        <f>VLOOKUP(A378,ByDistrict!$A$3:$AA$180,16,FALSE)</f>
        <v>0.126</v>
      </c>
      <c r="U378" s="2">
        <f>VLOOKUP($A$4,ByDistrict!$A$3:$AA$180,9,FALSE)</f>
        <v>0</v>
      </c>
      <c r="V378" s="2">
        <f>VLOOKUP(A378,ByDistrict!$A$3:$AA$180,18,FALSE)</f>
        <v>9.4760000000000009</v>
      </c>
      <c r="W378" s="2">
        <f>VLOOKUP($A$4,ByDistrict!$A$3:$AA$180,9,FALSE)</f>
        <v>0</v>
      </c>
      <c r="X378" s="2">
        <f>VLOOKUP(A378,ByDistrict!$A$3:$AA$180,19,FALSE)</f>
        <v>0</v>
      </c>
      <c r="Y378" s="2">
        <f>VLOOKUP($A$4,ByDistrict!$A$3:$AA$180,9,FALSE)</f>
        <v>0</v>
      </c>
      <c r="Z378" s="2">
        <f>VLOOKUP(A378,ByDistrict!$A$3:$AA$180,20,FALSE)</f>
        <v>0</v>
      </c>
      <c r="AA378" s="2">
        <f>VLOOKUP($A$4,ByDistrict!$A$3:$AA$180,9,FALSE)</f>
        <v>0</v>
      </c>
      <c r="AB378" s="2">
        <f>VLOOKUP(A378,ByDistrict!$A$3:$AA$180,21,FALSE)</f>
        <v>0</v>
      </c>
      <c r="AC378" s="2">
        <f>VLOOKUP($A$4,ByDistrict!$A$3:$AA$180,9,FALSE)</f>
        <v>0</v>
      </c>
      <c r="AD378" s="2">
        <f>VLOOKUP(A378,ByDistrict!$A$3:$AA$180,22,FALSE)</f>
        <v>0</v>
      </c>
      <c r="AE378" s="2">
        <f>VLOOKUP($A$4,ByDistrict!$A$3:$AA$180,9,FALSE)</f>
        <v>0</v>
      </c>
      <c r="AF378" s="2">
        <f>VLOOKUP(A378,ByDistrict!$A$3:$AA$180,23,FALSE)</f>
        <v>42.217999999999996</v>
      </c>
      <c r="AG378" s="17"/>
      <c r="AH378" s="17">
        <f>+AF378-R378-V378</f>
        <v>27.125999999999998</v>
      </c>
      <c r="AI378" s="10">
        <f>+AH378/AF378</f>
        <v>0.64252214695153731</v>
      </c>
      <c r="AK378" s="17">
        <f>+N378+P378+R378</f>
        <v>5.6159999999999997</v>
      </c>
    </row>
    <row r="379" spans="1:37" x14ac:dyDescent="0.35">
      <c r="B379" s="14"/>
      <c r="C379" s="11"/>
      <c r="D379" s="15"/>
      <c r="E379" s="15"/>
      <c r="F379" s="19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</row>
    <row r="380" spans="1:37" x14ac:dyDescent="0.35">
      <c r="A380" s="8" t="s">
        <v>574</v>
      </c>
      <c r="B380" s="14" t="s">
        <v>152</v>
      </c>
      <c r="C380" s="9" t="s">
        <v>575</v>
      </c>
      <c r="D380" s="15">
        <f>SUMIFS('Valuations ByCounty'!$E$2:$E$260,'Valuations ByCounty'!$A$2:$A$260,A380,'Valuations ByCounty'!$B2:$B260,B380)</f>
        <v>72730732</v>
      </c>
      <c r="E380" s="15">
        <f>SUMIFS('Valuations ByCounty'!$F$2:$F$260,'Valuations ByCounty'!$A$2:$A$260,A380,'Valuations ByCounty'!$B2:$B260,B380)</f>
        <v>0</v>
      </c>
      <c r="F380" s="15">
        <f>D380-E380</f>
        <v>72730732</v>
      </c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</row>
    <row r="381" spans="1:37" x14ac:dyDescent="0.35">
      <c r="A381" s="8" t="s">
        <v>574</v>
      </c>
      <c r="B381" s="14"/>
      <c r="C381" s="11" t="s">
        <v>576</v>
      </c>
      <c r="D381" s="16">
        <f>SUM(D380)</f>
        <v>72730732</v>
      </c>
      <c r="E381" s="16">
        <f>SUM(E380)</f>
        <v>0</v>
      </c>
      <c r="F381" s="16">
        <f>SUM(F380)</f>
        <v>72730732</v>
      </c>
      <c r="G381" s="2">
        <f>VLOOKUP(A381,ByDistrict!$A$3:$AA$180,8,FALSE)</f>
        <v>27</v>
      </c>
      <c r="H381" s="2">
        <f>VLOOKUP(A381,ByDistrict!$A$3:$AA$180,9,FALSE)</f>
        <v>1.5469999999999999</v>
      </c>
      <c r="I381" s="2">
        <f>VLOOKUP(A381,ByDistrict!$A$3:$AA$180,10,FALSE)</f>
        <v>25.452999999999999</v>
      </c>
      <c r="J381" s="2">
        <f>VLOOKUP($A$4,ByDistrict!$A$3:$AA$180,9,FALSE)</f>
        <v>0</v>
      </c>
      <c r="K381" s="2">
        <f>VLOOKUP(A381,ByDistrict!$A$3:$AA$180,11,FALSE)</f>
        <v>0</v>
      </c>
      <c r="L381" s="2">
        <f>VLOOKUP($A$4,ByDistrict!$A$3:$AA$180,9,FALSE)</f>
        <v>0</v>
      </c>
      <c r="M381" s="2">
        <f>VLOOKUP(A381,ByDistrict!$A$3:$AA$180,12,FALSE)</f>
        <v>0</v>
      </c>
      <c r="N381" s="2">
        <f>VLOOKUP(A381,ByDistrict!$A$3:$AA$180,13,FALSE)</f>
        <v>0</v>
      </c>
      <c r="O381" s="2">
        <f>VLOOKUP($A$4,ByDistrict!$A$3:$AA$180,9,FALSE)</f>
        <v>0</v>
      </c>
      <c r="P381" s="2">
        <f>VLOOKUP(A381,ByDistrict!$A$3:$AA$180,14,FALSE)</f>
        <v>0</v>
      </c>
      <c r="Q381" s="2">
        <f>VLOOKUP($A$4,ByDistrict!$A$3:$AA$180,9,FALSE)</f>
        <v>0</v>
      </c>
      <c r="R381" s="2">
        <f>VLOOKUP(A381,ByDistrict!$A$3:$AA$180,15,FALSE)</f>
        <v>0.96299999999999997</v>
      </c>
      <c r="S381" s="2">
        <f>VLOOKUP($A$4,ByDistrict!$A$3:$AA$180,9,FALSE)</f>
        <v>0</v>
      </c>
      <c r="T381" s="2">
        <f>VLOOKUP(A381,ByDistrict!$A$3:$AA$180,16,FALSE)</f>
        <v>6.3E-2</v>
      </c>
      <c r="U381" s="2">
        <f>VLOOKUP($A$4,ByDistrict!$A$3:$AA$180,9,FALSE)</f>
        <v>0</v>
      </c>
      <c r="V381" s="2">
        <f>VLOOKUP(A381,ByDistrict!$A$3:$AA$180,18,FALSE)</f>
        <v>7.5570000000000004</v>
      </c>
      <c r="W381" s="2">
        <f>VLOOKUP($A$4,ByDistrict!$A$3:$AA$180,9,FALSE)</f>
        <v>0</v>
      </c>
      <c r="X381" s="2">
        <f>VLOOKUP(A381,ByDistrict!$A$3:$AA$180,19,FALSE)</f>
        <v>0</v>
      </c>
      <c r="Y381" s="2">
        <f>VLOOKUP($A$4,ByDistrict!$A$3:$AA$180,9,FALSE)</f>
        <v>0</v>
      </c>
      <c r="Z381" s="2">
        <f>VLOOKUP(A381,ByDistrict!$A$3:$AA$180,20,FALSE)</f>
        <v>0</v>
      </c>
      <c r="AA381" s="2">
        <f>VLOOKUP($A$4,ByDistrict!$A$3:$AA$180,9,FALSE)</f>
        <v>0</v>
      </c>
      <c r="AB381" s="2">
        <f>VLOOKUP(A381,ByDistrict!$A$3:$AA$180,21,FALSE)</f>
        <v>0</v>
      </c>
      <c r="AC381" s="2">
        <f>VLOOKUP($A$4,ByDistrict!$A$3:$AA$180,9,FALSE)</f>
        <v>0</v>
      </c>
      <c r="AD381" s="2">
        <f>VLOOKUP(A381,ByDistrict!$A$3:$AA$180,22,FALSE)</f>
        <v>0</v>
      </c>
      <c r="AE381" s="2">
        <f>VLOOKUP($A$4,ByDistrict!$A$3:$AA$180,9,FALSE)</f>
        <v>0</v>
      </c>
      <c r="AF381" s="2">
        <f>VLOOKUP(A381,ByDistrict!$A$3:$AA$180,23,FALSE)</f>
        <v>34.036000000000001</v>
      </c>
      <c r="AG381" s="17"/>
      <c r="AH381" s="17">
        <f>+AF381-R381-V381</f>
        <v>25.515999999999998</v>
      </c>
      <c r="AI381" s="10">
        <f>+AH381/AF381</f>
        <v>0.74967681278646137</v>
      </c>
      <c r="AK381" s="17">
        <f>+N381+P381+R381</f>
        <v>0.96299999999999997</v>
      </c>
    </row>
    <row r="382" spans="1:37" x14ac:dyDescent="0.35">
      <c r="B382" s="14"/>
      <c r="C382" s="11"/>
      <c r="D382" s="15"/>
      <c r="E382" s="15"/>
      <c r="F382" s="19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</row>
    <row r="383" spans="1:37" x14ac:dyDescent="0.35">
      <c r="A383" s="24" t="s">
        <v>577</v>
      </c>
      <c r="B383" s="14" t="s">
        <v>154</v>
      </c>
      <c r="C383" s="9" t="s">
        <v>578</v>
      </c>
      <c r="D383" s="15">
        <f>SUMIFS('Valuations ByCounty'!$E$2:$E$260,'Valuations ByCounty'!$A$2:$A$260,A383,'Valuations ByCounty'!$B2:$B260,B383)</f>
        <v>439404520</v>
      </c>
      <c r="E383" s="15">
        <f>SUMIFS('Valuations ByCounty'!$F$2:$F$260,'Valuations ByCounty'!$A$2:$A$260,A383,'Valuations ByCounty'!$B2:$B260,B383)</f>
        <v>0</v>
      </c>
      <c r="F383" s="15">
        <f>D383-E383</f>
        <v>439404520</v>
      </c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</row>
    <row r="384" spans="1:37" x14ac:dyDescent="0.35">
      <c r="A384" s="24" t="s">
        <v>577</v>
      </c>
      <c r="B384" s="14"/>
      <c r="C384" s="11" t="s">
        <v>579</v>
      </c>
      <c r="D384" s="16">
        <f>SUM(D383)</f>
        <v>439404520</v>
      </c>
      <c r="E384" s="16">
        <f>SUM(E383)</f>
        <v>0</v>
      </c>
      <c r="F384" s="16">
        <f>SUM(F383)</f>
        <v>439404520</v>
      </c>
      <c r="G384" s="2">
        <f>VLOOKUP(A384,ByDistrict!$A$3:$AA$180,8,FALSE)</f>
        <v>27</v>
      </c>
      <c r="H384" s="2">
        <f>VLOOKUP(A384,ByDistrict!$A$3:$AA$180,9,FALSE)</f>
        <v>1.484</v>
      </c>
      <c r="I384" s="2">
        <f>VLOOKUP(A384,ByDistrict!$A$3:$AA$180,10,FALSE)</f>
        <v>25.515999999999998</v>
      </c>
      <c r="J384" s="2">
        <f>VLOOKUP($A$4,ByDistrict!$A$3:$AA$180,9,FALSE)</f>
        <v>0</v>
      </c>
      <c r="K384" s="2">
        <f>VLOOKUP(A384,ByDistrict!$A$3:$AA$180,11,FALSE)</f>
        <v>0</v>
      </c>
      <c r="L384" s="2">
        <f>VLOOKUP($A$4,ByDistrict!$A$3:$AA$180,9,FALSE)</f>
        <v>0</v>
      </c>
      <c r="M384" s="2">
        <f>VLOOKUP(A384,ByDistrict!$A$3:$AA$180,12,FALSE)</f>
        <v>0</v>
      </c>
      <c r="N384" s="2">
        <f>VLOOKUP(A384,ByDistrict!$A$3:$AA$180,13,FALSE)</f>
        <v>0.63200000000000001</v>
      </c>
      <c r="O384" s="2">
        <f>VLOOKUP($A$4,ByDistrict!$A$3:$AA$180,9,FALSE)</f>
        <v>0</v>
      </c>
      <c r="P384" s="2">
        <f>VLOOKUP(A384,ByDistrict!$A$3:$AA$180,14,FALSE)</f>
        <v>0</v>
      </c>
      <c r="Q384" s="2">
        <f>VLOOKUP($A$4,ByDistrict!$A$3:$AA$180,9,FALSE)</f>
        <v>0</v>
      </c>
      <c r="R384" s="2">
        <f>VLOOKUP(A384,ByDistrict!$A$3:$AA$180,15,FALSE)</f>
        <v>4.3239999999999998</v>
      </c>
      <c r="S384" s="2">
        <f>VLOOKUP($A$4,ByDistrict!$A$3:$AA$180,9,FALSE)</f>
        <v>0</v>
      </c>
      <c r="T384" s="2">
        <f>VLOOKUP(A384,ByDistrict!$A$3:$AA$180,16,FALSE)</f>
        <v>0.35299999999999998</v>
      </c>
      <c r="U384" s="2">
        <f>VLOOKUP($A$4,ByDistrict!$A$3:$AA$180,9,FALSE)</f>
        <v>0</v>
      </c>
      <c r="V384" s="2">
        <f>VLOOKUP(A384,ByDistrict!$A$3:$AA$180,18,FALSE)</f>
        <v>6.14</v>
      </c>
      <c r="W384" s="2">
        <f>VLOOKUP($A$4,ByDistrict!$A$3:$AA$180,9,FALSE)</f>
        <v>0</v>
      </c>
      <c r="X384" s="2">
        <f>VLOOKUP(A384,ByDistrict!$A$3:$AA$180,19,FALSE)</f>
        <v>0</v>
      </c>
      <c r="Y384" s="2">
        <f>VLOOKUP($A$4,ByDistrict!$A$3:$AA$180,9,FALSE)</f>
        <v>0</v>
      </c>
      <c r="Z384" s="2">
        <f>VLOOKUP(A384,ByDistrict!$A$3:$AA$180,20,FALSE)</f>
        <v>0</v>
      </c>
      <c r="AA384" s="2">
        <f>VLOOKUP($A$4,ByDistrict!$A$3:$AA$180,9,FALSE)</f>
        <v>0</v>
      </c>
      <c r="AB384" s="2">
        <f>VLOOKUP(A384,ByDistrict!$A$3:$AA$180,21,FALSE)</f>
        <v>0</v>
      </c>
      <c r="AC384" s="2">
        <f>VLOOKUP($A$4,ByDistrict!$A$3:$AA$180,9,FALSE)</f>
        <v>0</v>
      </c>
      <c r="AD384" s="2">
        <f>VLOOKUP(A384,ByDistrict!$A$3:$AA$180,22,FALSE)</f>
        <v>0</v>
      </c>
      <c r="AE384" s="2">
        <f>VLOOKUP($A$4,ByDistrict!$A$3:$AA$180,9,FALSE)</f>
        <v>0</v>
      </c>
      <c r="AF384" s="2">
        <f>VLOOKUP(A384,ByDistrict!$A$3:$AA$180,23,FALSE)</f>
        <v>36.965000000000003</v>
      </c>
      <c r="AG384" s="17"/>
      <c r="AH384" s="17">
        <f>+AF384-R384-V384</f>
        <v>26.501000000000005</v>
      </c>
      <c r="AI384" s="10">
        <f>+AH384/AF384</f>
        <v>0.7169214121466253</v>
      </c>
      <c r="AK384" s="17">
        <f>+N384+P384+R384</f>
        <v>4.9559999999999995</v>
      </c>
    </row>
    <row r="385" spans="1:37" x14ac:dyDescent="0.35">
      <c r="B385" s="14"/>
      <c r="C385" s="11"/>
      <c r="D385" s="15"/>
      <c r="E385" s="15"/>
      <c r="F385" s="19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</row>
    <row r="386" spans="1:37" x14ac:dyDescent="0.35">
      <c r="A386" s="8" t="s">
        <v>580</v>
      </c>
      <c r="B386" s="14" t="s">
        <v>156</v>
      </c>
      <c r="C386" s="9" t="s">
        <v>581</v>
      </c>
      <c r="D386" s="15">
        <f>SUMIFS('Valuations ByCounty'!$E$2:$E$260,'Valuations ByCounty'!$A$2:$A$260,A386,'Valuations ByCounty'!$B2:$B260,B386)</f>
        <v>570079015</v>
      </c>
      <c r="E386" s="15">
        <f>SUMIFS('Valuations ByCounty'!$F$2:$F$260,'Valuations ByCounty'!$A$2:$A$260,A386,'Valuations ByCounty'!$B2:$B260,B386)</f>
        <v>0</v>
      </c>
      <c r="F386" s="15">
        <f>D386-E386</f>
        <v>570079015</v>
      </c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</row>
    <row r="387" spans="1:37" x14ac:dyDescent="0.35">
      <c r="A387" s="8" t="s">
        <v>580</v>
      </c>
      <c r="B387" s="14"/>
      <c r="C387" s="11" t="s">
        <v>582</v>
      </c>
      <c r="D387" s="16">
        <f>SUM(D386)</f>
        <v>570079015</v>
      </c>
      <c r="E387" s="16">
        <f>SUM(E386)</f>
        <v>0</v>
      </c>
      <c r="F387" s="16">
        <f>SUM(F386)</f>
        <v>570079015</v>
      </c>
      <c r="G387" s="2">
        <f>VLOOKUP(A387,ByDistrict!$A$3:$AA$180,8,FALSE)</f>
        <v>27</v>
      </c>
      <c r="H387" s="2">
        <f>VLOOKUP(A387,ByDistrict!$A$3:$AA$180,9,FALSE)</f>
        <v>3.1549999999999998</v>
      </c>
      <c r="I387" s="2">
        <f>VLOOKUP(A387,ByDistrict!$A$3:$AA$180,10,FALSE)</f>
        <v>23.844999999999999</v>
      </c>
      <c r="J387" s="2">
        <f>VLOOKUP($A$4,ByDistrict!$A$3:$AA$180,9,FALSE)</f>
        <v>0</v>
      </c>
      <c r="K387" s="2">
        <f>VLOOKUP(A387,ByDistrict!$A$3:$AA$180,11,FALSE)</f>
        <v>0</v>
      </c>
      <c r="L387" s="2">
        <f>VLOOKUP($A$4,ByDistrict!$A$3:$AA$180,9,FALSE)</f>
        <v>0</v>
      </c>
      <c r="M387" s="2">
        <f>VLOOKUP(A387,ByDistrict!$A$3:$AA$180,12,FALSE)</f>
        <v>0</v>
      </c>
      <c r="N387" s="2">
        <f>VLOOKUP(A387,ByDistrict!$A$3:$AA$180,13,FALSE)</f>
        <v>0</v>
      </c>
      <c r="O387" s="2">
        <f>VLOOKUP($A$4,ByDistrict!$A$3:$AA$180,9,FALSE)</f>
        <v>0</v>
      </c>
      <c r="P387" s="2">
        <f>VLOOKUP(A387,ByDistrict!$A$3:$AA$180,14,FALSE)</f>
        <v>0</v>
      </c>
      <c r="Q387" s="2">
        <f>VLOOKUP($A$4,ByDistrict!$A$3:$AA$180,9,FALSE)</f>
        <v>0</v>
      </c>
      <c r="R387" s="2">
        <f>VLOOKUP(A387,ByDistrict!$A$3:$AA$180,15,FALSE)</f>
        <v>3.9</v>
      </c>
      <c r="S387" s="2">
        <f>VLOOKUP($A$4,ByDistrict!$A$3:$AA$180,9,FALSE)</f>
        <v>0</v>
      </c>
      <c r="T387" s="2">
        <f>VLOOKUP(A387,ByDistrict!$A$3:$AA$180,16,FALSE)</f>
        <v>6.9000000000000006E-2</v>
      </c>
      <c r="U387" s="2">
        <f>VLOOKUP($A$4,ByDistrict!$A$3:$AA$180,9,FALSE)</f>
        <v>0</v>
      </c>
      <c r="V387" s="2">
        <f>VLOOKUP(A387,ByDistrict!$A$3:$AA$180,18,FALSE)</f>
        <v>2.4750000000000001</v>
      </c>
      <c r="W387" s="2">
        <f>VLOOKUP($A$4,ByDistrict!$A$3:$AA$180,9,FALSE)</f>
        <v>0</v>
      </c>
      <c r="X387" s="2">
        <f>VLOOKUP(A387,ByDistrict!$A$3:$AA$180,19,FALSE)</f>
        <v>0</v>
      </c>
      <c r="Y387" s="2">
        <f>VLOOKUP($A$4,ByDistrict!$A$3:$AA$180,9,FALSE)</f>
        <v>0</v>
      </c>
      <c r="Z387" s="2">
        <f>VLOOKUP(A387,ByDistrict!$A$3:$AA$180,20,FALSE)</f>
        <v>0</v>
      </c>
      <c r="AA387" s="2">
        <f>VLOOKUP($A$4,ByDistrict!$A$3:$AA$180,9,FALSE)</f>
        <v>0</v>
      </c>
      <c r="AB387" s="2">
        <f>VLOOKUP(A387,ByDistrict!$A$3:$AA$180,21,FALSE)</f>
        <v>0</v>
      </c>
      <c r="AC387" s="2">
        <f>VLOOKUP($A$4,ByDistrict!$A$3:$AA$180,9,FALSE)</f>
        <v>0</v>
      </c>
      <c r="AD387" s="2">
        <f>VLOOKUP(A387,ByDistrict!$A$3:$AA$180,22,FALSE)</f>
        <v>0</v>
      </c>
      <c r="AE387" s="2">
        <f>VLOOKUP($A$4,ByDistrict!$A$3:$AA$180,9,FALSE)</f>
        <v>0</v>
      </c>
      <c r="AF387" s="2">
        <f>VLOOKUP(A387,ByDistrict!$A$3:$AA$180,23,FALSE)</f>
        <v>30.288999999999998</v>
      </c>
      <c r="AG387" s="17"/>
      <c r="AH387" s="17">
        <f>+AF387-R387-V387</f>
        <v>23.913999999999998</v>
      </c>
      <c r="AI387" s="10">
        <f>+AH387/AF387</f>
        <v>0.78952755125623164</v>
      </c>
      <c r="AK387" s="17">
        <f>+N387+P387+R387</f>
        <v>3.9</v>
      </c>
    </row>
    <row r="388" spans="1:37" x14ac:dyDescent="0.35">
      <c r="B388" s="14"/>
      <c r="C388" s="11"/>
      <c r="D388" s="15"/>
      <c r="E388" s="15"/>
      <c r="F388" s="19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</row>
    <row r="389" spans="1:37" x14ac:dyDescent="0.35">
      <c r="A389" s="8" t="s">
        <v>583</v>
      </c>
      <c r="B389" s="14" t="s">
        <v>156</v>
      </c>
      <c r="C389" s="9" t="s">
        <v>584</v>
      </c>
      <c r="D389" s="15">
        <f>SUMIFS('Valuations ByCounty'!$E$2:$E$260,'Valuations ByCounty'!$A$2:$A$260,A389,'Valuations ByCounty'!$B2:$B260,B389)</f>
        <v>83096080</v>
      </c>
      <c r="E389" s="15">
        <f>SUMIFS('Valuations ByCounty'!$F$2:$F$260,'Valuations ByCounty'!$A$2:$A$260,A389,'Valuations ByCounty'!$B2:$B260,B389)</f>
        <v>0</v>
      </c>
      <c r="F389" s="15">
        <f>D389-E389</f>
        <v>83096080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</row>
    <row r="390" spans="1:37" x14ac:dyDescent="0.35">
      <c r="A390" s="8" t="s">
        <v>583</v>
      </c>
      <c r="B390" s="14"/>
      <c r="C390" s="11" t="s">
        <v>585</v>
      </c>
      <c r="D390" s="16">
        <f>SUM(D389)</f>
        <v>83096080</v>
      </c>
      <c r="E390" s="16">
        <f>SUM(E389)</f>
        <v>0</v>
      </c>
      <c r="F390" s="16">
        <f>SUM(F389)</f>
        <v>83096080</v>
      </c>
      <c r="G390" s="2">
        <f>VLOOKUP(A390,ByDistrict!$A$3:$AA$180,8,FALSE)</f>
        <v>27</v>
      </c>
      <c r="H390" s="2">
        <f>VLOOKUP(A390,ByDistrict!$A$3:$AA$180,9,FALSE)</f>
        <v>1.117</v>
      </c>
      <c r="I390" s="2">
        <f>VLOOKUP(A390,ByDistrict!$A$3:$AA$180,10,FALSE)</f>
        <v>25.882999999999999</v>
      </c>
      <c r="J390" s="2">
        <f>VLOOKUP($A$4,ByDistrict!$A$3:$AA$180,9,FALSE)</f>
        <v>0</v>
      </c>
      <c r="K390" s="2">
        <f>VLOOKUP(A390,ByDistrict!$A$3:$AA$180,11,FALSE)</f>
        <v>0</v>
      </c>
      <c r="L390" s="2">
        <f>VLOOKUP($A$4,ByDistrict!$A$3:$AA$180,9,FALSE)</f>
        <v>0</v>
      </c>
      <c r="M390" s="2">
        <f>VLOOKUP(A390,ByDistrict!$A$3:$AA$180,12,FALSE)</f>
        <v>0</v>
      </c>
      <c r="N390" s="2">
        <f>VLOOKUP(A390,ByDistrict!$A$3:$AA$180,13,FALSE)</f>
        <v>0</v>
      </c>
      <c r="O390" s="2">
        <f>VLOOKUP($A$4,ByDistrict!$A$3:$AA$180,9,FALSE)</f>
        <v>0</v>
      </c>
      <c r="P390" s="2">
        <f>VLOOKUP(A390,ByDistrict!$A$3:$AA$180,14,FALSE)</f>
        <v>0</v>
      </c>
      <c r="Q390" s="2">
        <f>VLOOKUP($A$4,ByDistrict!$A$3:$AA$180,9,FALSE)</f>
        <v>0</v>
      </c>
      <c r="R390" s="2">
        <f>VLOOKUP(A390,ByDistrict!$A$3:$AA$180,15,FALSE)</f>
        <v>4.3319999999999999</v>
      </c>
      <c r="S390" s="2">
        <f>VLOOKUP($A$4,ByDistrict!$A$3:$AA$180,9,FALSE)</f>
        <v>0</v>
      </c>
      <c r="T390" s="2">
        <f>VLOOKUP(A390,ByDistrict!$A$3:$AA$180,16,FALSE)</f>
        <v>0.161</v>
      </c>
      <c r="U390" s="2">
        <f>VLOOKUP($A$4,ByDistrict!$A$3:$AA$180,9,FALSE)</f>
        <v>0</v>
      </c>
      <c r="V390" s="2">
        <f>VLOOKUP(A390,ByDistrict!$A$3:$AA$180,18,FALSE)</f>
        <v>10.5</v>
      </c>
      <c r="W390" s="2">
        <f>VLOOKUP($A$4,ByDistrict!$A$3:$AA$180,9,FALSE)</f>
        <v>0</v>
      </c>
      <c r="X390" s="2">
        <f>VLOOKUP(A390,ByDistrict!$A$3:$AA$180,19,FALSE)</f>
        <v>0</v>
      </c>
      <c r="Y390" s="2">
        <f>VLOOKUP($A$4,ByDistrict!$A$3:$AA$180,9,FALSE)</f>
        <v>0</v>
      </c>
      <c r="Z390" s="2">
        <f>VLOOKUP(A390,ByDistrict!$A$3:$AA$180,20,FALSE)</f>
        <v>0</v>
      </c>
      <c r="AA390" s="2">
        <f>VLOOKUP($A$4,ByDistrict!$A$3:$AA$180,9,FALSE)</f>
        <v>0</v>
      </c>
      <c r="AB390" s="2">
        <f>VLOOKUP(A390,ByDistrict!$A$3:$AA$180,21,FALSE)</f>
        <v>0</v>
      </c>
      <c r="AC390" s="2">
        <f>VLOOKUP($A$4,ByDistrict!$A$3:$AA$180,9,FALSE)</f>
        <v>0</v>
      </c>
      <c r="AD390" s="2">
        <f>VLOOKUP(A390,ByDistrict!$A$3:$AA$180,22,FALSE)</f>
        <v>0</v>
      </c>
      <c r="AE390" s="2">
        <f>VLOOKUP($A$4,ByDistrict!$A$3:$AA$180,9,FALSE)</f>
        <v>0</v>
      </c>
      <c r="AF390" s="2">
        <f>VLOOKUP(A390,ByDistrict!$A$3:$AA$180,23,FALSE)</f>
        <v>40.876000000000005</v>
      </c>
      <c r="AG390" s="17"/>
      <c r="AH390" s="17">
        <f>+AF390-R390-V390</f>
        <v>26.044000000000004</v>
      </c>
      <c r="AI390" s="10">
        <f>+AH390/AF390</f>
        <v>0.63714649182894612</v>
      </c>
      <c r="AK390" s="17">
        <f>+N390+P390+R390</f>
        <v>4.3319999999999999</v>
      </c>
    </row>
    <row r="391" spans="1:37" x14ac:dyDescent="0.35">
      <c r="B391" s="14"/>
      <c r="C391" s="11"/>
      <c r="D391" s="15"/>
      <c r="E391" s="15"/>
      <c r="F391" s="19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</row>
    <row r="392" spans="1:37" x14ac:dyDescent="0.35">
      <c r="A392" s="8" t="s">
        <v>586</v>
      </c>
      <c r="B392" s="14" t="s">
        <v>156</v>
      </c>
      <c r="C392" s="9" t="s">
        <v>587</v>
      </c>
      <c r="D392" s="15">
        <f>SUMIFS('Valuations ByCounty'!$E$2:$E$260,'Valuations ByCounty'!$A$2:$A$260,A392,'Valuations ByCounty'!$B2:$B260,B392)</f>
        <v>75555701</v>
      </c>
      <c r="E392" s="15">
        <f>SUMIFS('Valuations ByCounty'!$F$2:$F$260,'Valuations ByCounty'!$A$2:$A$260,A392,'Valuations ByCounty'!$B2:$B260,B392)</f>
        <v>0</v>
      </c>
      <c r="F392" s="15">
        <f>D392-E392</f>
        <v>75555701</v>
      </c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</row>
    <row r="393" spans="1:37" x14ac:dyDescent="0.35">
      <c r="A393" s="8" t="s">
        <v>586</v>
      </c>
      <c r="B393" s="14"/>
      <c r="C393" s="11" t="s">
        <v>588</v>
      </c>
      <c r="D393" s="16">
        <f>SUM(D392)</f>
        <v>75555701</v>
      </c>
      <c r="E393" s="16">
        <f>SUM(E392)</f>
        <v>0</v>
      </c>
      <c r="F393" s="16">
        <f>SUM(F392)</f>
        <v>75555701</v>
      </c>
      <c r="G393" s="2">
        <f>VLOOKUP(A393,ByDistrict!$A$3:$AA$180,8,FALSE)</f>
        <v>27</v>
      </c>
      <c r="H393" s="2">
        <f>VLOOKUP(A393,ByDistrict!$A$3:$AA$180,9,FALSE)</f>
        <v>6.3419999999999996</v>
      </c>
      <c r="I393" s="2">
        <f>VLOOKUP(A393,ByDistrict!$A$3:$AA$180,10,FALSE)</f>
        <v>20.658000000000001</v>
      </c>
      <c r="J393" s="2">
        <f>VLOOKUP($A$4,ByDistrict!$A$3:$AA$180,9,FALSE)</f>
        <v>0</v>
      </c>
      <c r="K393" s="2">
        <f>VLOOKUP(A393,ByDistrict!$A$3:$AA$180,11,FALSE)</f>
        <v>0</v>
      </c>
      <c r="L393" s="2">
        <f>VLOOKUP($A$4,ByDistrict!$A$3:$AA$180,9,FALSE)</f>
        <v>0</v>
      </c>
      <c r="M393" s="2">
        <f>VLOOKUP(A393,ByDistrict!$A$3:$AA$180,12,FALSE)</f>
        <v>0</v>
      </c>
      <c r="N393" s="2">
        <f>VLOOKUP(A393,ByDistrict!$A$3:$AA$180,13,FALSE)</f>
        <v>0</v>
      </c>
      <c r="O393" s="2">
        <f>VLOOKUP($A$4,ByDistrict!$A$3:$AA$180,9,FALSE)</f>
        <v>0</v>
      </c>
      <c r="P393" s="2">
        <f>VLOOKUP(A393,ByDistrict!$A$3:$AA$180,14,FALSE)</f>
        <v>0</v>
      </c>
      <c r="Q393" s="2">
        <f>VLOOKUP($A$4,ByDistrict!$A$3:$AA$180,9,FALSE)</f>
        <v>0</v>
      </c>
      <c r="R393" s="2">
        <f>VLOOKUP(A393,ByDistrict!$A$3:$AA$180,15,FALSE)</f>
        <v>8.7059999999999995</v>
      </c>
      <c r="S393" s="2">
        <f>VLOOKUP($A$4,ByDistrict!$A$3:$AA$180,9,FALSE)</f>
        <v>0</v>
      </c>
      <c r="T393" s="2">
        <f>VLOOKUP(A393,ByDistrict!$A$3:$AA$180,16,FALSE)</f>
        <v>0.44900000000000001</v>
      </c>
      <c r="U393" s="2">
        <f>VLOOKUP($A$4,ByDistrict!$A$3:$AA$180,9,FALSE)</f>
        <v>0</v>
      </c>
      <c r="V393" s="2">
        <f>VLOOKUP(A393,ByDistrict!$A$3:$AA$180,18,FALSE)</f>
        <v>4.9630000000000001</v>
      </c>
      <c r="W393" s="2">
        <f>VLOOKUP($A$4,ByDistrict!$A$3:$AA$180,9,FALSE)</f>
        <v>0</v>
      </c>
      <c r="X393" s="2">
        <f>VLOOKUP(A393,ByDistrict!$A$3:$AA$180,19,FALSE)</f>
        <v>0</v>
      </c>
      <c r="Y393" s="2">
        <f>VLOOKUP($A$4,ByDistrict!$A$3:$AA$180,9,FALSE)</f>
        <v>0</v>
      </c>
      <c r="Z393" s="2">
        <f>VLOOKUP(A393,ByDistrict!$A$3:$AA$180,20,FALSE)</f>
        <v>0</v>
      </c>
      <c r="AA393" s="2">
        <f>VLOOKUP($A$4,ByDistrict!$A$3:$AA$180,9,FALSE)</f>
        <v>0</v>
      </c>
      <c r="AB393" s="2">
        <f>VLOOKUP(A393,ByDistrict!$A$3:$AA$180,21,FALSE)</f>
        <v>0</v>
      </c>
      <c r="AC393" s="2">
        <f>VLOOKUP($A$4,ByDistrict!$A$3:$AA$180,9,FALSE)</f>
        <v>0</v>
      </c>
      <c r="AD393" s="2">
        <f>VLOOKUP(A393,ByDistrict!$A$3:$AA$180,22,FALSE)</f>
        <v>0</v>
      </c>
      <c r="AE393" s="2">
        <f>VLOOKUP($A$4,ByDistrict!$A$3:$AA$180,9,FALSE)</f>
        <v>0</v>
      </c>
      <c r="AF393" s="2">
        <f>VLOOKUP(A393,ByDistrict!$A$3:$AA$180,23,FALSE)</f>
        <v>34.776000000000003</v>
      </c>
      <c r="AG393" s="17"/>
      <c r="AH393" s="17">
        <f>+AF393-R393-V393</f>
        <v>21.107000000000003</v>
      </c>
      <c r="AI393" s="10">
        <f>+AH393/AF393</f>
        <v>0.6069415688980907</v>
      </c>
      <c r="AK393" s="17">
        <f>+N393+P393+R393</f>
        <v>8.7059999999999995</v>
      </c>
    </row>
    <row r="394" spans="1:37" x14ac:dyDescent="0.35">
      <c r="B394" s="14"/>
      <c r="C394" s="11"/>
      <c r="D394" s="15"/>
      <c r="E394" s="15"/>
      <c r="F394" s="19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</row>
    <row r="395" spans="1:37" x14ac:dyDescent="0.35">
      <c r="A395" s="24" t="s">
        <v>589</v>
      </c>
      <c r="B395" s="14" t="s">
        <v>160</v>
      </c>
      <c r="C395" s="25" t="s">
        <v>590</v>
      </c>
      <c r="D395" s="15">
        <f>SUMIFS('Valuations ByCounty'!$E$2:$E$260,'Valuations ByCounty'!$A$2:$A$260,A395,'Valuations ByCounty'!$B2:$B260,B395)</f>
        <v>991401868</v>
      </c>
      <c r="E395" s="15">
        <f>SUMIFS('Valuations ByCounty'!$F$2:$F$260,'Valuations ByCounty'!$A$2:$A$260,A395,'Valuations ByCounty'!$B2:$B260,B395)</f>
        <v>18536362</v>
      </c>
      <c r="F395" s="15">
        <f>D395-E395</f>
        <v>972865506</v>
      </c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</row>
    <row r="396" spans="1:37" x14ac:dyDescent="0.35">
      <c r="A396" s="24" t="s">
        <v>589</v>
      </c>
      <c r="B396" s="14" t="s">
        <v>175</v>
      </c>
      <c r="C396" s="25" t="s">
        <v>590</v>
      </c>
      <c r="D396" s="15">
        <f>SUMIFS('Valuations ByCounty'!$E$2:$E$260,'Valuations ByCounty'!$A$2:$A$260,A396,'Valuations ByCounty'!$B2:$B260,B396)</f>
        <v>13669240</v>
      </c>
      <c r="E396" s="15">
        <f>SUMIFS('Valuations ByCounty'!$F$2:$F$260,'Valuations ByCounty'!$A$2:$A$260,A396,'Valuations ByCounty'!$B2:$B260,B396)</f>
        <v>0</v>
      </c>
      <c r="F396" s="15">
        <f>D396-E396</f>
        <v>13669240</v>
      </c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</row>
    <row r="397" spans="1:37" x14ac:dyDescent="0.35">
      <c r="A397" s="24" t="s">
        <v>589</v>
      </c>
      <c r="B397" s="14" t="s">
        <v>102</v>
      </c>
      <c r="C397" s="25" t="s">
        <v>590</v>
      </c>
      <c r="D397" s="15">
        <f>SUMIFS('Valuations ByCounty'!$E$2:$E$260,'Valuations ByCounty'!$A$2:$A$260,A397,'Valuations ByCounty'!$B2:$B260,B397)</f>
        <v>9148710</v>
      </c>
      <c r="E397" s="15">
        <f>SUMIFS('Valuations ByCounty'!$F$2:$F$260,'Valuations ByCounty'!$A$2:$A$260,A397,'Valuations ByCounty'!$B2:$B260,B397)</f>
        <v>0</v>
      </c>
      <c r="F397" s="15">
        <f>D397-E397</f>
        <v>9148710</v>
      </c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</row>
    <row r="398" spans="1:37" x14ac:dyDescent="0.35">
      <c r="A398" s="24" t="s">
        <v>589</v>
      </c>
      <c r="B398" s="14"/>
      <c r="C398" s="11" t="s">
        <v>591</v>
      </c>
      <c r="D398" s="16">
        <f>SUM(D395:D397)</f>
        <v>1014219818</v>
      </c>
      <c r="E398" s="16">
        <f>SUM(E395:E397)</f>
        <v>18536362</v>
      </c>
      <c r="F398" s="16">
        <f>SUM(F395:F397)</f>
        <v>995683456</v>
      </c>
      <c r="G398" s="2">
        <f>VLOOKUP(A398,ByDistrict!$A$3:$AA$180,8,FALSE)</f>
        <v>27</v>
      </c>
      <c r="H398" s="2">
        <f>VLOOKUP(A398,ByDistrict!$A$3:$AA$180,9,FALSE)</f>
        <v>3.3000000000000002E-2</v>
      </c>
      <c r="I398" s="2">
        <f>VLOOKUP(A398,ByDistrict!$A$3:$AA$180,10,FALSE)</f>
        <v>26.966999999999999</v>
      </c>
      <c r="J398" s="2">
        <f>VLOOKUP($A$4,ByDistrict!$A$3:$AA$180,9,FALSE)</f>
        <v>0</v>
      </c>
      <c r="K398" s="2">
        <f>VLOOKUP(A398,ByDistrict!$A$3:$AA$180,11,FALSE)</f>
        <v>0</v>
      </c>
      <c r="L398" s="2">
        <f>VLOOKUP($A$4,ByDistrict!$A$3:$AA$180,9,FALSE)</f>
        <v>0</v>
      </c>
      <c r="M398" s="2">
        <f>VLOOKUP(A398,ByDistrict!$A$3:$AA$180,12,FALSE)</f>
        <v>0</v>
      </c>
      <c r="N398" s="2">
        <f>VLOOKUP(A398,ByDistrict!$A$3:$AA$180,13,FALSE)</f>
        <v>0</v>
      </c>
      <c r="O398" s="2">
        <f>VLOOKUP($A$4,ByDistrict!$A$3:$AA$180,9,FALSE)</f>
        <v>0</v>
      </c>
      <c r="P398" s="2">
        <f>VLOOKUP(A398,ByDistrict!$A$3:$AA$180,14,FALSE)</f>
        <v>0</v>
      </c>
      <c r="Q398" s="2">
        <f>VLOOKUP($A$4,ByDistrict!$A$3:$AA$180,9,FALSE)</f>
        <v>0</v>
      </c>
      <c r="R398" s="2">
        <f>VLOOKUP(A398,ByDistrict!$A$3:$AA$180,15,FALSE)</f>
        <v>0</v>
      </c>
      <c r="S398" s="2">
        <f>VLOOKUP($A$4,ByDistrict!$A$3:$AA$180,9,FALSE)</f>
        <v>0</v>
      </c>
      <c r="T398" s="2">
        <f>VLOOKUP(A398,ByDistrict!$A$3:$AA$180,16,FALSE)</f>
        <v>0.06</v>
      </c>
      <c r="U398" s="2">
        <f>VLOOKUP($A$4,ByDistrict!$A$3:$AA$180,9,FALSE)</f>
        <v>0</v>
      </c>
      <c r="V398" s="2">
        <f>VLOOKUP(A398,ByDistrict!$A$3:$AA$180,18,FALSE)</f>
        <v>1.9670000000000001</v>
      </c>
      <c r="W398" s="2">
        <f>VLOOKUP($A$4,ByDistrict!$A$3:$AA$180,9,FALSE)</f>
        <v>0</v>
      </c>
      <c r="X398" s="2">
        <f>VLOOKUP(A398,ByDistrict!$A$3:$AA$180,19,FALSE)</f>
        <v>0</v>
      </c>
      <c r="Y398" s="2">
        <f>VLOOKUP($A$4,ByDistrict!$A$3:$AA$180,9,FALSE)</f>
        <v>0</v>
      </c>
      <c r="Z398" s="2">
        <f>VLOOKUP(A398,ByDistrict!$A$3:$AA$180,20,FALSE)</f>
        <v>0</v>
      </c>
      <c r="AA398" s="2">
        <f>VLOOKUP($A$4,ByDistrict!$A$3:$AA$180,9,FALSE)</f>
        <v>0</v>
      </c>
      <c r="AB398" s="2">
        <f>VLOOKUP(A398,ByDistrict!$A$3:$AA$180,21,FALSE)</f>
        <v>0</v>
      </c>
      <c r="AC398" s="2">
        <f>VLOOKUP($A$4,ByDistrict!$A$3:$AA$180,9,FALSE)</f>
        <v>0</v>
      </c>
      <c r="AD398" s="2">
        <f>VLOOKUP(A398,ByDistrict!$A$3:$AA$180,22,FALSE)</f>
        <v>0</v>
      </c>
      <c r="AE398" s="2">
        <f>VLOOKUP($A$4,ByDistrict!$A$3:$AA$180,9,FALSE)</f>
        <v>0</v>
      </c>
      <c r="AF398" s="2">
        <f>VLOOKUP(A398,ByDistrict!$A$3:$AA$180,23,FALSE)</f>
        <v>27.026999999999997</v>
      </c>
      <c r="AG398" s="17"/>
      <c r="AH398" s="17">
        <f>+AF398-R398-V398</f>
        <v>25.06</v>
      </c>
      <c r="AI398" s="10">
        <f>+AH398/AF398</f>
        <v>0.9272209272209273</v>
      </c>
      <c r="AK398" s="17">
        <f>+N398+P398+R398</f>
        <v>0</v>
      </c>
    </row>
    <row r="399" spans="1:37" x14ac:dyDescent="0.35">
      <c r="B399" s="14"/>
      <c r="C399" s="11"/>
      <c r="D399" s="15"/>
      <c r="E399" s="15"/>
      <c r="F399" s="19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</row>
    <row r="400" spans="1:37" x14ac:dyDescent="0.35">
      <c r="A400" s="8" t="s">
        <v>592</v>
      </c>
      <c r="B400" s="14" t="s">
        <v>160</v>
      </c>
      <c r="C400" s="9" t="s">
        <v>593</v>
      </c>
      <c r="D400" s="15">
        <f>SUMIFS('Valuations ByCounty'!$E$2:$E$260,'Valuations ByCounty'!$A$2:$A$260,A400,'Valuations ByCounty'!$B2:$B260,B400)</f>
        <v>31661805</v>
      </c>
      <c r="E400" s="15">
        <f>SUMIFS('Valuations ByCounty'!$F$2:$F$260,'Valuations ByCounty'!$A$2:$A$260,A400,'Valuations ByCounty'!$B2:$B260,B400)</f>
        <v>0</v>
      </c>
      <c r="F400" s="15">
        <f>D400-E400</f>
        <v>31661805</v>
      </c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</row>
    <row r="401" spans="1:37" x14ac:dyDescent="0.35">
      <c r="A401" s="8" t="s">
        <v>592</v>
      </c>
      <c r="B401" s="14"/>
      <c r="C401" s="11" t="s">
        <v>594</v>
      </c>
      <c r="D401" s="16">
        <f>SUM(D400)</f>
        <v>31661805</v>
      </c>
      <c r="E401" s="16">
        <f>SUM(E400)</f>
        <v>0</v>
      </c>
      <c r="F401" s="16">
        <f>SUM(F400)</f>
        <v>31661805</v>
      </c>
      <c r="G401" s="2">
        <f>VLOOKUP(A401,ByDistrict!$A$3:$AA$180,8,FALSE)</f>
        <v>27</v>
      </c>
      <c r="H401" s="2">
        <f>VLOOKUP(A401,ByDistrict!$A$3:$AA$180,9,FALSE)</f>
        <v>2.101</v>
      </c>
      <c r="I401" s="2">
        <f>VLOOKUP(A401,ByDistrict!$A$3:$AA$180,10,FALSE)</f>
        <v>24.899000000000001</v>
      </c>
      <c r="J401" s="2">
        <f>VLOOKUP($A$4,ByDistrict!$A$3:$AA$180,9,FALSE)</f>
        <v>0</v>
      </c>
      <c r="K401" s="2">
        <f>VLOOKUP(A401,ByDistrict!$A$3:$AA$180,11,FALSE)</f>
        <v>0</v>
      </c>
      <c r="L401" s="2">
        <f>VLOOKUP($A$4,ByDistrict!$A$3:$AA$180,9,FALSE)</f>
        <v>0</v>
      </c>
      <c r="M401" s="2">
        <f>VLOOKUP(A401,ByDistrict!$A$3:$AA$180,12,FALSE)</f>
        <v>0</v>
      </c>
      <c r="N401" s="2">
        <f>VLOOKUP(A401,ByDistrict!$A$3:$AA$180,13,FALSE)</f>
        <v>0</v>
      </c>
      <c r="O401" s="2">
        <f>VLOOKUP($A$4,ByDistrict!$A$3:$AA$180,9,FALSE)</f>
        <v>0</v>
      </c>
      <c r="P401" s="2">
        <f>VLOOKUP(A401,ByDistrict!$A$3:$AA$180,14,FALSE)</f>
        <v>0</v>
      </c>
      <c r="Q401" s="2">
        <f>VLOOKUP($A$4,ByDistrict!$A$3:$AA$180,9,FALSE)</f>
        <v>0</v>
      </c>
      <c r="R401" s="2">
        <f>VLOOKUP(A401,ByDistrict!$A$3:$AA$180,15,FALSE)</f>
        <v>7.8330000000000002</v>
      </c>
      <c r="S401" s="2">
        <f>VLOOKUP($A$4,ByDistrict!$A$3:$AA$180,9,FALSE)</f>
        <v>0</v>
      </c>
      <c r="T401" s="2">
        <f>VLOOKUP(A401,ByDistrict!$A$3:$AA$180,16,FALSE)</f>
        <v>0.17299999999999999</v>
      </c>
      <c r="U401" s="2">
        <f>VLOOKUP($A$4,ByDistrict!$A$3:$AA$180,9,FALSE)</f>
        <v>0</v>
      </c>
      <c r="V401" s="2">
        <f>VLOOKUP(A401,ByDistrict!$A$3:$AA$180,18,FALSE)</f>
        <v>1.68</v>
      </c>
      <c r="W401" s="2">
        <f>VLOOKUP($A$4,ByDistrict!$A$3:$AA$180,9,FALSE)</f>
        <v>0</v>
      </c>
      <c r="X401" s="2">
        <f>VLOOKUP(A401,ByDistrict!$A$3:$AA$180,19,FALSE)</f>
        <v>0</v>
      </c>
      <c r="Y401" s="2">
        <f>VLOOKUP($A$4,ByDistrict!$A$3:$AA$180,9,FALSE)</f>
        <v>0</v>
      </c>
      <c r="Z401" s="2">
        <f>VLOOKUP(A401,ByDistrict!$A$3:$AA$180,20,FALSE)</f>
        <v>0</v>
      </c>
      <c r="AA401" s="2">
        <f>VLOOKUP($A$4,ByDistrict!$A$3:$AA$180,9,FALSE)</f>
        <v>0</v>
      </c>
      <c r="AB401" s="2">
        <f>VLOOKUP(A401,ByDistrict!$A$3:$AA$180,21,FALSE)</f>
        <v>0</v>
      </c>
      <c r="AC401" s="2">
        <f>VLOOKUP($A$4,ByDistrict!$A$3:$AA$180,9,FALSE)</f>
        <v>0</v>
      </c>
      <c r="AD401" s="2">
        <f>VLOOKUP(A401,ByDistrict!$A$3:$AA$180,22,FALSE)</f>
        <v>0</v>
      </c>
      <c r="AE401" s="2">
        <f>VLOOKUP($A$4,ByDistrict!$A$3:$AA$180,9,FALSE)</f>
        <v>0</v>
      </c>
      <c r="AF401" s="2">
        <f>VLOOKUP(A401,ByDistrict!$A$3:$AA$180,23,FALSE)</f>
        <v>34.585000000000001</v>
      </c>
      <c r="AG401" s="17"/>
      <c r="AH401" s="17">
        <f>+AF401-R401-V401</f>
        <v>25.072000000000003</v>
      </c>
      <c r="AI401" s="10">
        <f>+AH401/AF401</f>
        <v>0.7249385571779674</v>
      </c>
      <c r="AK401" s="17">
        <f>+N401+P401+R401</f>
        <v>7.8330000000000002</v>
      </c>
    </row>
    <row r="402" spans="1:37" x14ac:dyDescent="0.35">
      <c r="B402" s="14"/>
      <c r="C402" s="11"/>
      <c r="D402" s="15"/>
      <c r="E402" s="15"/>
      <c r="F402" s="19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</row>
    <row r="403" spans="1:37" x14ac:dyDescent="0.35">
      <c r="A403" s="8" t="s">
        <v>595</v>
      </c>
      <c r="B403" s="14" t="s">
        <v>163</v>
      </c>
      <c r="C403" s="9" t="s">
        <v>596</v>
      </c>
      <c r="D403" s="15">
        <f>SUMIFS('Valuations ByCounty'!$E$2:$E$260,'Valuations ByCounty'!$A$2:$A$260,A403,'Valuations ByCounty'!$B2:$B260,B403)</f>
        <v>270361380</v>
      </c>
      <c r="E403" s="15">
        <f>SUMIFS('Valuations ByCounty'!$F$2:$F$260,'Valuations ByCounty'!$A$2:$A$260,A403,'Valuations ByCounty'!$B2:$B260,B403)</f>
        <v>0</v>
      </c>
      <c r="F403" s="15">
        <f>D403-E403</f>
        <v>270361380</v>
      </c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</row>
    <row r="404" spans="1:37" x14ac:dyDescent="0.35">
      <c r="A404" s="8" t="s">
        <v>595</v>
      </c>
      <c r="B404" s="14" t="s">
        <v>222</v>
      </c>
      <c r="C404" s="9" t="s">
        <v>596</v>
      </c>
      <c r="D404" s="15">
        <f>SUMIFS('Valuations ByCounty'!$E$2:$E$260,'Valuations ByCounty'!$A$2:$A$260,A404,'Valuations ByCounty'!$B2:$B260,B404)</f>
        <v>2285173</v>
      </c>
      <c r="E404" s="15">
        <f>SUMIFS('Valuations ByCounty'!$F$2:$F$260,'Valuations ByCounty'!$A$2:$A$260,A404,'Valuations ByCounty'!$B2:$B260,B404)</f>
        <v>0</v>
      </c>
      <c r="F404" s="15">
        <f>D404-E404</f>
        <v>2285173</v>
      </c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</row>
    <row r="405" spans="1:37" x14ac:dyDescent="0.35">
      <c r="A405" s="8" t="s">
        <v>595</v>
      </c>
      <c r="B405" s="14"/>
      <c r="C405" s="11" t="s">
        <v>597</v>
      </c>
      <c r="D405" s="16">
        <f>SUM(D403:D404)</f>
        <v>272646553</v>
      </c>
      <c r="E405" s="16">
        <f>SUM(E403:E404)</f>
        <v>0</v>
      </c>
      <c r="F405" s="16">
        <f>SUM(F403:F404)</f>
        <v>272646553</v>
      </c>
      <c r="G405" s="2">
        <f>VLOOKUP(A405,ByDistrict!$A$3:$AA$180,8,FALSE)</f>
        <v>27</v>
      </c>
      <c r="H405" s="2">
        <f>VLOOKUP(A405,ByDistrict!$A$3:$AA$180,9,FALSE)</f>
        <v>0</v>
      </c>
      <c r="I405" s="2">
        <f>VLOOKUP(A405,ByDistrict!$A$3:$AA$180,10,FALSE)</f>
        <v>27</v>
      </c>
      <c r="J405" s="2">
        <f>VLOOKUP($A$4,ByDistrict!$A$3:$AA$180,9,FALSE)</f>
        <v>0</v>
      </c>
      <c r="K405" s="2">
        <f>VLOOKUP(A405,ByDistrict!$A$3:$AA$180,11,FALSE)</f>
        <v>0</v>
      </c>
      <c r="L405" s="2">
        <f>VLOOKUP($A$4,ByDistrict!$A$3:$AA$180,9,FALSE)</f>
        <v>0</v>
      </c>
      <c r="M405" s="2">
        <f>VLOOKUP(A405,ByDistrict!$A$3:$AA$180,12,FALSE)</f>
        <v>0</v>
      </c>
      <c r="N405" s="2">
        <f>VLOOKUP(A405,ByDistrict!$A$3:$AA$180,13,FALSE)</f>
        <v>0</v>
      </c>
      <c r="O405" s="2">
        <f>VLOOKUP($A$4,ByDistrict!$A$3:$AA$180,9,FALSE)</f>
        <v>0</v>
      </c>
      <c r="P405" s="2">
        <f>VLOOKUP(A405,ByDistrict!$A$3:$AA$180,14,FALSE)</f>
        <v>0</v>
      </c>
      <c r="Q405" s="2">
        <f>VLOOKUP($A$4,ByDistrict!$A$3:$AA$180,9,FALSE)</f>
        <v>0</v>
      </c>
      <c r="R405" s="2">
        <f>VLOOKUP(A405,ByDistrict!$A$3:$AA$180,15,FALSE)</f>
        <v>8.8019999999999996</v>
      </c>
      <c r="S405" s="2">
        <f>VLOOKUP($A$4,ByDistrict!$A$3:$AA$180,9,FALSE)</f>
        <v>0</v>
      </c>
      <c r="T405" s="2">
        <f>VLOOKUP(A405,ByDistrict!$A$3:$AA$180,16,FALSE)</f>
        <v>7.6999999999999999E-2</v>
      </c>
      <c r="U405" s="2">
        <f>VLOOKUP($A$4,ByDistrict!$A$3:$AA$180,9,FALSE)</f>
        <v>0</v>
      </c>
      <c r="V405" s="2">
        <f>VLOOKUP(A405,ByDistrict!$A$3:$AA$180,18,FALSE)</f>
        <v>12.475</v>
      </c>
      <c r="W405" s="2">
        <f>VLOOKUP($A$4,ByDistrict!$A$3:$AA$180,9,FALSE)</f>
        <v>0</v>
      </c>
      <c r="X405" s="2">
        <f>VLOOKUP(A405,ByDistrict!$A$3:$AA$180,19,FALSE)</f>
        <v>0</v>
      </c>
      <c r="Y405" s="2">
        <f>VLOOKUP($A$4,ByDistrict!$A$3:$AA$180,9,FALSE)</f>
        <v>0</v>
      </c>
      <c r="Z405" s="2">
        <f>VLOOKUP(A405,ByDistrict!$A$3:$AA$180,20,FALSE)</f>
        <v>0</v>
      </c>
      <c r="AA405" s="2">
        <f>VLOOKUP($A$4,ByDistrict!$A$3:$AA$180,9,FALSE)</f>
        <v>0</v>
      </c>
      <c r="AB405" s="2">
        <f>VLOOKUP(A405,ByDistrict!$A$3:$AA$180,21,FALSE)</f>
        <v>0</v>
      </c>
      <c r="AC405" s="2">
        <f>VLOOKUP($A$4,ByDistrict!$A$3:$AA$180,9,FALSE)</f>
        <v>0</v>
      </c>
      <c r="AD405" s="2">
        <f>VLOOKUP(A405,ByDistrict!$A$3:$AA$180,22,FALSE)</f>
        <v>0</v>
      </c>
      <c r="AE405" s="2">
        <f>VLOOKUP($A$4,ByDistrict!$A$3:$AA$180,9,FALSE)</f>
        <v>0</v>
      </c>
      <c r="AF405" s="2">
        <f>VLOOKUP(A405,ByDistrict!$A$3:$AA$180,23,FALSE)</f>
        <v>48.353999999999999</v>
      </c>
      <c r="AG405" s="17"/>
      <c r="AH405" s="17">
        <f>+AF405-R405-V405</f>
        <v>27.076999999999998</v>
      </c>
      <c r="AI405" s="10">
        <f>+AH405/AF405</f>
        <v>0.5599743557926955</v>
      </c>
      <c r="AK405" s="17">
        <f>+N405+P405+R405</f>
        <v>8.8019999999999996</v>
      </c>
    </row>
    <row r="406" spans="1:37" x14ac:dyDescent="0.35">
      <c r="B406" s="14"/>
      <c r="C406" s="11"/>
      <c r="D406" s="15"/>
      <c r="E406" s="15"/>
      <c r="F406" s="19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</row>
    <row r="407" spans="1:37" x14ac:dyDescent="0.35">
      <c r="A407" s="24" t="s">
        <v>598</v>
      </c>
      <c r="B407" s="14" t="s">
        <v>163</v>
      </c>
      <c r="C407" s="25" t="s">
        <v>599</v>
      </c>
      <c r="D407" s="15">
        <f>SUMIFS('Valuations ByCounty'!$E$2:$E$260,'Valuations ByCounty'!$A$2:$A$260,A407,'Valuations ByCounty'!$B2:$B260,B407)</f>
        <v>381831650</v>
      </c>
      <c r="E407" s="15">
        <f>SUMIFS('Valuations ByCounty'!$F$2:$F$260,'Valuations ByCounty'!$A$2:$A$260,A407,'Valuations ByCounty'!$B2:$B260,B407)</f>
        <v>0</v>
      </c>
      <c r="F407" s="15">
        <f>D407-E407</f>
        <v>381831650</v>
      </c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</row>
    <row r="408" spans="1:37" x14ac:dyDescent="0.35">
      <c r="A408" s="24" t="s">
        <v>598</v>
      </c>
      <c r="B408" s="14"/>
      <c r="C408" s="11" t="s">
        <v>600</v>
      </c>
      <c r="D408" s="16">
        <f>SUM(D407)</f>
        <v>381831650</v>
      </c>
      <c r="E408" s="16">
        <f>SUM(E407)</f>
        <v>0</v>
      </c>
      <c r="F408" s="16">
        <f>SUM(F407)</f>
        <v>381831650</v>
      </c>
      <c r="G408" s="2">
        <f>VLOOKUP(A408,ByDistrict!$A$3:$AA$180,8,FALSE)</f>
        <v>27</v>
      </c>
      <c r="H408" s="2">
        <f>VLOOKUP(A408,ByDistrict!$A$3:$AA$180,9,FALSE)</f>
        <v>0</v>
      </c>
      <c r="I408" s="2">
        <f>VLOOKUP(A408,ByDistrict!$A$3:$AA$180,10,FALSE)</f>
        <v>27</v>
      </c>
      <c r="J408" s="2">
        <f>VLOOKUP($A$4,ByDistrict!$A$3:$AA$180,9,FALSE)</f>
        <v>0</v>
      </c>
      <c r="K408" s="2">
        <f>VLOOKUP(A408,ByDistrict!$A$3:$AA$180,11,FALSE)</f>
        <v>0</v>
      </c>
      <c r="L408" s="2">
        <f>VLOOKUP($A$4,ByDistrict!$A$3:$AA$180,9,FALSE)</f>
        <v>0</v>
      </c>
      <c r="M408" s="2">
        <f>VLOOKUP(A408,ByDistrict!$A$3:$AA$180,12,FALSE)</f>
        <v>0</v>
      </c>
      <c r="N408" s="2">
        <f>VLOOKUP(A408,ByDistrict!$A$3:$AA$180,13,FALSE)</f>
        <v>0</v>
      </c>
      <c r="O408" s="2">
        <f>VLOOKUP($A$4,ByDistrict!$A$3:$AA$180,9,FALSE)</f>
        <v>0</v>
      </c>
      <c r="P408" s="2">
        <f>VLOOKUP(A408,ByDistrict!$A$3:$AA$180,14,FALSE)</f>
        <v>0</v>
      </c>
      <c r="Q408" s="2">
        <f>VLOOKUP($A$4,ByDistrict!$A$3:$AA$180,9,FALSE)</f>
        <v>0</v>
      </c>
      <c r="R408" s="2">
        <f>VLOOKUP(A408,ByDistrict!$A$3:$AA$180,15,FALSE)</f>
        <v>1.44</v>
      </c>
      <c r="S408" s="2">
        <f>VLOOKUP($A$4,ByDistrict!$A$3:$AA$180,9,FALSE)</f>
        <v>0</v>
      </c>
      <c r="T408" s="2">
        <f>VLOOKUP(A408,ByDistrict!$A$3:$AA$180,16,FALSE)</f>
        <v>0.53500000000000003</v>
      </c>
      <c r="U408" s="2">
        <f>VLOOKUP($A$4,ByDistrict!$A$3:$AA$180,9,FALSE)</f>
        <v>0</v>
      </c>
      <c r="V408" s="2">
        <f>VLOOKUP(A408,ByDistrict!$A$3:$AA$180,18,FALSE)</f>
        <v>7.1689999999999996</v>
      </c>
      <c r="W408" s="2">
        <f>VLOOKUP($A$4,ByDistrict!$A$3:$AA$180,9,FALSE)</f>
        <v>0</v>
      </c>
      <c r="X408" s="2">
        <f>VLOOKUP(A408,ByDistrict!$A$3:$AA$180,19,FALSE)</f>
        <v>0</v>
      </c>
      <c r="Y408" s="2">
        <f>VLOOKUP($A$4,ByDistrict!$A$3:$AA$180,9,FALSE)</f>
        <v>0</v>
      </c>
      <c r="Z408" s="2">
        <f>VLOOKUP(A408,ByDistrict!$A$3:$AA$180,20,FALSE)</f>
        <v>0</v>
      </c>
      <c r="AA408" s="2">
        <f>VLOOKUP($A$4,ByDistrict!$A$3:$AA$180,9,FALSE)</f>
        <v>0</v>
      </c>
      <c r="AB408" s="2">
        <f>VLOOKUP(A408,ByDistrict!$A$3:$AA$180,21,FALSE)</f>
        <v>0</v>
      </c>
      <c r="AC408" s="2">
        <f>VLOOKUP($A$4,ByDistrict!$A$3:$AA$180,9,FALSE)</f>
        <v>0</v>
      </c>
      <c r="AD408" s="2">
        <f>VLOOKUP(A408,ByDistrict!$A$3:$AA$180,22,FALSE)</f>
        <v>0</v>
      </c>
      <c r="AE408" s="2">
        <f>VLOOKUP($A$4,ByDistrict!$A$3:$AA$180,9,FALSE)</f>
        <v>0</v>
      </c>
      <c r="AF408" s="2">
        <f>VLOOKUP(A408,ByDistrict!$A$3:$AA$180,23,FALSE)</f>
        <v>36.143999999999998</v>
      </c>
      <c r="AG408" s="17"/>
      <c r="AH408" s="17">
        <f>+AF408-R408-V408</f>
        <v>27.535</v>
      </c>
      <c r="AI408" s="10">
        <f>+AH408/AF408</f>
        <v>0.76181385568835769</v>
      </c>
      <c r="AK408" s="17">
        <f>+N408+P408+R408</f>
        <v>1.44</v>
      </c>
    </row>
    <row r="409" spans="1:37" x14ac:dyDescent="0.35">
      <c r="B409" s="14"/>
      <c r="C409" s="11"/>
      <c r="D409" s="15"/>
      <c r="E409" s="15"/>
      <c r="F409" s="19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</row>
    <row r="410" spans="1:37" x14ac:dyDescent="0.35">
      <c r="A410" s="8" t="s">
        <v>601</v>
      </c>
      <c r="B410" s="14" t="s">
        <v>163</v>
      </c>
      <c r="C410" s="9" t="s">
        <v>602</v>
      </c>
      <c r="D410" s="15">
        <f>SUMIFS('Valuations ByCounty'!$E$2:$E$260,'Valuations ByCounty'!$A$2:$A$260,A410,'Valuations ByCounty'!$B2:$B260,B410)</f>
        <v>35032120</v>
      </c>
      <c r="E410" s="15">
        <f>SUMIFS('Valuations ByCounty'!$F$2:$F$260,'Valuations ByCounty'!$A$2:$A$260,A410,'Valuations ByCounty'!$B2:$B260,B410)</f>
        <v>0</v>
      </c>
      <c r="F410" s="15">
        <f>D410-E410</f>
        <v>35032120</v>
      </c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</row>
    <row r="411" spans="1:37" x14ac:dyDescent="0.35">
      <c r="A411" s="8" t="s">
        <v>601</v>
      </c>
      <c r="B411" s="14" t="s">
        <v>228</v>
      </c>
      <c r="C411" s="9" t="s">
        <v>602</v>
      </c>
      <c r="D411" s="15">
        <f>SUMIFS('Valuations ByCounty'!$E$2:$E$260,'Valuations ByCounty'!$A$2:$A$260,A411,'Valuations ByCounty'!$B2:$B260,B411)</f>
        <v>82930</v>
      </c>
      <c r="E411" s="15">
        <f>SUMIFS('Valuations ByCounty'!$F$2:$F$260,'Valuations ByCounty'!$A$2:$A$260,A411,'Valuations ByCounty'!$B2:$B260,B411)</f>
        <v>0</v>
      </c>
      <c r="F411" s="15">
        <f>D411-E411</f>
        <v>82930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</row>
    <row r="412" spans="1:37" x14ac:dyDescent="0.35">
      <c r="A412" s="8" t="s">
        <v>601</v>
      </c>
      <c r="B412" s="14"/>
      <c r="C412" s="11" t="s">
        <v>603</v>
      </c>
      <c r="D412" s="16">
        <f>SUM(D410:D411)</f>
        <v>35115050</v>
      </c>
      <c r="E412" s="16">
        <f>SUM(E410:E411)</f>
        <v>0</v>
      </c>
      <c r="F412" s="16">
        <f>SUM(F410:F411)</f>
        <v>35115050</v>
      </c>
      <c r="G412" s="2">
        <f>VLOOKUP(A412,ByDistrict!$A$3:$AA$180,8,FALSE)</f>
        <v>27</v>
      </c>
      <c r="H412" s="2">
        <f>VLOOKUP(A412,ByDistrict!$A$3:$AA$180,9,FALSE)</f>
        <v>0</v>
      </c>
      <c r="I412" s="2">
        <f>VLOOKUP(A412,ByDistrict!$A$3:$AA$180,10,FALSE)</f>
        <v>27</v>
      </c>
      <c r="J412" s="2">
        <f>VLOOKUP($A$4,ByDistrict!$A$3:$AA$180,9,FALSE)</f>
        <v>0</v>
      </c>
      <c r="K412" s="2">
        <f>VLOOKUP(A412,ByDistrict!$A$3:$AA$180,11,FALSE)</f>
        <v>0</v>
      </c>
      <c r="L412" s="2">
        <f>VLOOKUP($A$4,ByDistrict!$A$3:$AA$180,9,FALSE)</f>
        <v>0</v>
      </c>
      <c r="M412" s="2">
        <f>VLOOKUP(A412,ByDistrict!$A$3:$AA$180,12,FALSE)</f>
        <v>0</v>
      </c>
      <c r="N412" s="2">
        <f>VLOOKUP(A412,ByDistrict!$A$3:$AA$180,13,FALSE)</f>
        <v>0.27400000000000002</v>
      </c>
      <c r="O412" s="2">
        <f>VLOOKUP($A$4,ByDistrict!$A$3:$AA$180,9,FALSE)</f>
        <v>0</v>
      </c>
      <c r="P412" s="2">
        <f>VLOOKUP(A412,ByDistrict!$A$3:$AA$180,14,FALSE)</f>
        <v>0</v>
      </c>
      <c r="Q412" s="2">
        <f>VLOOKUP($A$4,ByDistrict!$A$3:$AA$180,9,FALSE)</f>
        <v>0</v>
      </c>
      <c r="R412" s="2">
        <f>VLOOKUP(A412,ByDistrict!$A$3:$AA$180,15,FALSE)</f>
        <v>0</v>
      </c>
      <c r="S412" s="2">
        <f>VLOOKUP($A$4,ByDistrict!$A$3:$AA$180,9,FALSE)</f>
        <v>0</v>
      </c>
      <c r="T412" s="2">
        <f>VLOOKUP(A412,ByDistrict!$A$3:$AA$180,16,FALSE)</f>
        <v>0.61699999999999999</v>
      </c>
      <c r="U412" s="2">
        <f>VLOOKUP($A$4,ByDistrict!$A$3:$AA$180,9,FALSE)</f>
        <v>0</v>
      </c>
      <c r="V412" s="2">
        <f>VLOOKUP(A412,ByDistrict!$A$3:$AA$180,18,FALSE)</f>
        <v>11.25</v>
      </c>
      <c r="W412" s="2">
        <f>VLOOKUP($A$4,ByDistrict!$A$3:$AA$180,9,FALSE)</f>
        <v>0</v>
      </c>
      <c r="X412" s="2">
        <f>VLOOKUP(A412,ByDistrict!$A$3:$AA$180,19,FALSE)</f>
        <v>0</v>
      </c>
      <c r="Y412" s="2">
        <f>VLOOKUP($A$4,ByDistrict!$A$3:$AA$180,9,FALSE)</f>
        <v>0</v>
      </c>
      <c r="Z412" s="2">
        <f>VLOOKUP(A412,ByDistrict!$A$3:$AA$180,20,FALSE)</f>
        <v>0</v>
      </c>
      <c r="AA412" s="2">
        <f>VLOOKUP($A$4,ByDistrict!$A$3:$AA$180,9,FALSE)</f>
        <v>0</v>
      </c>
      <c r="AB412" s="2">
        <f>VLOOKUP(A412,ByDistrict!$A$3:$AA$180,21,FALSE)</f>
        <v>0</v>
      </c>
      <c r="AC412" s="2">
        <f>VLOOKUP($A$4,ByDistrict!$A$3:$AA$180,9,FALSE)</f>
        <v>0</v>
      </c>
      <c r="AD412" s="2">
        <f>VLOOKUP(A412,ByDistrict!$A$3:$AA$180,22,FALSE)</f>
        <v>0</v>
      </c>
      <c r="AE412" s="2">
        <f>VLOOKUP($A$4,ByDistrict!$A$3:$AA$180,9,FALSE)</f>
        <v>0</v>
      </c>
      <c r="AF412" s="2">
        <f>VLOOKUP(A412,ByDistrict!$A$3:$AA$180,23,FALSE)</f>
        <v>39.141000000000005</v>
      </c>
      <c r="AG412" s="17"/>
      <c r="AH412" s="17">
        <f>+AF412-R412-V412</f>
        <v>27.891000000000005</v>
      </c>
      <c r="AI412" s="10">
        <f>+AH412/AF412</f>
        <v>0.7125776040469074</v>
      </c>
      <c r="AK412" s="17">
        <f>+N412+P412+R412</f>
        <v>0.27400000000000002</v>
      </c>
    </row>
    <row r="413" spans="1:37" x14ac:dyDescent="0.35">
      <c r="B413" s="14"/>
      <c r="C413" s="11"/>
      <c r="D413" s="15"/>
      <c r="E413" s="15"/>
      <c r="F413" s="19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</row>
    <row r="414" spans="1:37" x14ac:dyDescent="0.35">
      <c r="A414" s="8" t="s">
        <v>604</v>
      </c>
      <c r="B414" s="14" t="s">
        <v>163</v>
      </c>
      <c r="C414" s="9" t="s">
        <v>605</v>
      </c>
      <c r="D414" s="15">
        <f>SUMIFS('Valuations ByCounty'!$E$2:$E$260,'Valuations ByCounty'!$A$2:$A$260,A414,'Valuations ByCounty'!$B2:$B260,B414)</f>
        <v>101266460</v>
      </c>
      <c r="E414" s="15">
        <f>SUMIFS('Valuations ByCounty'!$F$2:$F$260,'Valuations ByCounty'!$A$2:$A$260,A414,'Valuations ByCounty'!$B2:$B260,B414)</f>
        <v>0</v>
      </c>
      <c r="F414" s="15">
        <f>D414-E414</f>
        <v>101266460</v>
      </c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</row>
    <row r="415" spans="1:37" x14ac:dyDescent="0.35">
      <c r="A415" s="8" t="s">
        <v>604</v>
      </c>
      <c r="B415" s="14" t="s">
        <v>228</v>
      </c>
      <c r="C415" s="9" t="s">
        <v>605</v>
      </c>
      <c r="D415" s="15">
        <f>SUMIFS('Valuations ByCounty'!$E$2:$E$260,'Valuations ByCounty'!$A$2:$A$260,A415,'Valuations ByCounty'!$B2:$B260,B415)</f>
        <v>201406360</v>
      </c>
      <c r="E415" s="15">
        <f>SUMIFS('Valuations ByCounty'!$F$2:$F$260,'Valuations ByCounty'!$A$2:$A$260,A415,'Valuations ByCounty'!$B2:$B260,B415)</f>
        <v>0</v>
      </c>
      <c r="F415" s="15">
        <f>D415-E415</f>
        <v>201406360</v>
      </c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</row>
    <row r="416" spans="1:37" x14ac:dyDescent="0.35">
      <c r="A416" s="8" t="s">
        <v>604</v>
      </c>
      <c r="B416" s="14" t="s">
        <v>5</v>
      </c>
      <c r="C416" s="9" t="s">
        <v>605</v>
      </c>
      <c r="D416" s="15">
        <f>SUMIFS('Valuations ByCounty'!$E$2:$E$260,'Valuations ByCounty'!$A$2:$A$260,A416,'Valuations ByCounty'!$B2:$B260,B416)</f>
        <v>8884672.0999999996</v>
      </c>
      <c r="E416" s="15">
        <f>SUMIFS('Valuations ByCounty'!$F$2:$F$260,'Valuations ByCounty'!$A$2:$A$260,A416,'Valuations ByCounty'!$B2:$B260,B416)</f>
        <v>0</v>
      </c>
      <c r="F416" s="15">
        <f>D416-E416</f>
        <v>8884672.0999999996</v>
      </c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</row>
    <row r="417" spans="1:37" x14ac:dyDescent="0.35">
      <c r="A417" s="8" t="s">
        <v>604</v>
      </c>
      <c r="B417" s="14"/>
      <c r="C417" s="11" t="s">
        <v>606</v>
      </c>
      <c r="D417" s="16">
        <f>SUM(D414:D416)</f>
        <v>311557492.10000002</v>
      </c>
      <c r="E417" s="16">
        <f>SUM(E414:E416)</f>
        <v>0</v>
      </c>
      <c r="F417" s="16">
        <f>SUM(F414:F416)</f>
        <v>311557492.10000002</v>
      </c>
      <c r="G417" s="2">
        <f>VLOOKUP(A417,ByDistrict!$A$3:$AA$180,8,FALSE)</f>
        <v>24.545000000000002</v>
      </c>
      <c r="H417" s="2">
        <f>VLOOKUP(A417,ByDistrict!$A$3:$AA$180,9,FALSE)</f>
        <v>0</v>
      </c>
      <c r="I417" s="2">
        <f>VLOOKUP(A417,ByDistrict!$A$3:$AA$180,10,FALSE)</f>
        <v>24.545000000000002</v>
      </c>
      <c r="J417" s="2">
        <f>VLOOKUP($A$4,ByDistrict!$A$3:$AA$180,9,FALSE)</f>
        <v>0</v>
      </c>
      <c r="K417" s="2">
        <f>VLOOKUP(A417,ByDistrict!$A$3:$AA$180,11,FALSE)</f>
        <v>0</v>
      </c>
      <c r="L417" s="2">
        <f>VLOOKUP($A$4,ByDistrict!$A$3:$AA$180,9,FALSE)</f>
        <v>0</v>
      </c>
      <c r="M417" s="2">
        <f>VLOOKUP(A417,ByDistrict!$A$3:$AA$180,12,FALSE)</f>
        <v>0</v>
      </c>
      <c r="N417" s="2">
        <f>VLOOKUP(A417,ByDistrict!$A$3:$AA$180,13,FALSE)</f>
        <v>0</v>
      </c>
      <c r="O417" s="2">
        <f>VLOOKUP($A$4,ByDistrict!$A$3:$AA$180,9,FALSE)</f>
        <v>0</v>
      </c>
      <c r="P417" s="2">
        <f>VLOOKUP(A417,ByDistrict!$A$3:$AA$180,14,FALSE)</f>
        <v>0</v>
      </c>
      <c r="Q417" s="2">
        <f>VLOOKUP($A$4,ByDistrict!$A$3:$AA$180,9,FALSE)</f>
        <v>0</v>
      </c>
      <c r="R417" s="2">
        <f>VLOOKUP(A417,ByDistrict!$A$3:$AA$180,15,FALSE)</f>
        <v>0</v>
      </c>
      <c r="S417" s="2">
        <f>VLOOKUP($A$4,ByDistrict!$A$3:$AA$180,9,FALSE)</f>
        <v>0</v>
      </c>
      <c r="T417" s="2">
        <f>VLOOKUP(A417,ByDistrict!$A$3:$AA$180,16,FALSE)</f>
        <v>6.2E-2</v>
      </c>
      <c r="U417" s="2">
        <f>VLOOKUP($A$4,ByDistrict!$A$3:$AA$180,9,FALSE)</f>
        <v>0</v>
      </c>
      <c r="V417" s="2">
        <f>VLOOKUP(A417,ByDistrict!$A$3:$AA$180,18,FALSE)</f>
        <v>12.5</v>
      </c>
      <c r="W417" s="2">
        <f>VLOOKUP($A$4,ByDistrict!$A$3:$AA$180,9,FALSE)</f>
        <v>0</v>
      </c>
      <c r="X417" s="2">
        <f>VLOOKUP(A417,ByDistrict!$A$3:$AA$180,19,FALSE)</f>
        <v>0</v>
      </c>
      <c r="Y417" s="2">
        <f>VLOOKUP($A$4,ByDistrict!$A$3:$AA$180,9,FALSE)</f>
        <v>0</v>
      </c>
      <c r="Z417" s="2">
        <f>VLOOKUP(A417,ByDistrict!$A$3:$AA$180,20,FALSE)</f>
        <v>0</v>
      </c>
      <c r="AA417" s="2">
        <f>VLOOKUP($A$4,ByDistrict!$A$3:$AA$180,9,FALSE)</f>
        <v>0</v>
      </c>
      <c r="AB417" s="2">
        <f>VLOOKUP(A417,ByDistrict!$A$3:$AA$180,21,FALSE)</f>
        <v>0</v>
      </c>
      <c r="AC417" s="2">
        <f>VLOOKUP($A$4,ByDistrict!$A$3:$AA$180,9,FALSE)</f>
        <v>0</v>
      </c>
      <c r="AD417" s="2">
        <f>VLOOKUP(A417,ByDistrict!$A$3:$AA$180,22,FALSE)</f>
        <v>0</v>
      </c>
      <c r="AE417" s="2">
        <f>VLOOKUP($A$4,ByDistrict!$A$3:$AA$180,9,FALSE)</f>
        <v>0</v>
      </c>
      <c r="AF417" s="2">
        <f>VLOOKUP(A417,ByDistrict!$A$3:$AA$180,23,FALSE)</f>
        <v>37.106999999999999</v>
      </c>
      <c r="AG417" s="17"/>
      <c r="AH417" s="17">
        <f>+AF417-R417-V417</f>
        <v>24.606999999999999</v>
      </c>
      <c r="AI417" s="10">
        <f>+AH417/AF417</f>
        <v>0.66313633546231165</v>
      </c>
      <c r="AK417" s="17">
        <f>+N417+P417+R417</f>
        <v>0</v>
      </c>
    </row>
    <row r="418" spans="1:37" x14ac:dyDescent="0.35">
      <c r="B418" s="14"/>
      <c r="C418" s="11"/>
      <c r="D418" s="22"/>
      <c r="E418" s="18"/>
      <c r="F418" s="19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</row>
    <row r="419" spans="1:37" x14ac:dyDescent="0.35">
      <c r="A419" s="8" t="s">
        <v>607</v>
      </c>
      <c r="B419" s="14" t="s">
        <v>168</v>
      </c>
      <c r="C419" s="9" t="s">
        <v>608</v>
      </c>
      <c r="D419" s="15">
        <f>SUMIFS('Valuations ByCounty'!$E$2:$E$260,'Valuations ByCounty'!$A$2:$A$260,A419,'Valuations ByCounty'!$B2:$B260,B419)</f>
        <v>98587998</v>
      </c>
      <c r="E419" s="15">
        <f>SUMIFS('Valuations ByCounty'!$F$2:$F$260,'Valuations ByCounty'!$A$2:$A$260,A419,'Valuations ByCounty'!$B2:$B260,B419)</f>
        <v>3670721</v>
      </c>
      <c r="F419" s="15">
        <f>D419-E419</f>
        <v>94917277</v>
      </c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</row>
    <row r="420" spans="1:37" x14ac:dyDescent="0.35">
      <c r="A420" s="8" t="s">
        <v>607</v>
      </c>
      <c r="B420" s="14"/>
      <c r="C420" s="11" t="s">
        <v>609</v>
      </c>
      <c r="D420" s="16">
        <f>SUM(D419)</f>
        <v>98587998</v>
      </c>
      <c r="E420" s="16">
        <f>SUM(E419)</f>
        <v>3670721</v>
      </c>
      <c r="F420" s="16">
        <f>SUM(F419)</f>
        <v>94917277</v>
      </c>
      <c r="G420" s="2">
        <f>VLOOKUP(A420,ByDistrict!$A$3:$AA$180,8,FALSE)</f>
        <v>27</v>
      </c>
      <c r="H420" s="2">
        <f>VLOOKUP(A420,ByDistrict!$A$3:$AA$180,9,FALSE)</f>
        <v>0</v>
      </c>
      <c r="I420" s="2">
        <f>VLOOKUP(A420,ByDistrict!$A$3:$AA$180,10,FALSE)</f>
        <v>27</v>
      </c>
      <c r="J420" s="2">
        <f>VLOOKUP($A$4,ByDistrict!$A$3:$AA$180,9,FALSE)</f>
        <v>0</v>
      </c>
      <c r="K420" s="2">
        <f>VLOOKUP(A420,ByDistrict!$A$3:$AA$180,11,FALSE)</f>
        <v>0</v>
      </c>
      <c r="L420" s="2">
        <f>VLOOKUP($A$4,ByDistrict!$A$3:$AA$180,9,FALSE)</f>
        <v>0</v>
      </c>
      <c r="M420" s="2">
        <f>VLOOKUP(A420,ByDistrict!$A$3:$AA$180,12,FALSE)</f>
        <v>0</v>
      </c>
      <c r="N420" s="2">
        <f>VLOOKUP(A420,ByDistrict!$A$3:$AA$180,13,FALSE)</f>
        <v>0</v>
      </c>
      <c r="O420" s="2">
        <f>VLOOKUP($A$4,ByDistrict!$A$3:$AA$180,9,FALSE)</f>
        <v>0</v>
      </c>
      <c r="P420" s="2">
        <f>VLOOKUP(A420,ByDistrict!$A$3:$AA$180,14,FALSE)</f>
        <v>0</v>
      </c>
      <c r="Q420" s="2">
        <f>VLOOKUP($A$4,ByDistrict!$A$3:$AA$180,9,FALSE)</f>
        <v>0</v>
      </c>
      <c r="R420" s="2">
        <f>VLOOKUP(A420,ByDistrict!$A$3:$AA$180,15,FALSE)</f>
        <v>0</v>
      </c>
      <c r="S420" s="2">
        <f>VLOOKUP($A$4,ByDistrict!$A$3:$AA$180,9,FALSE)</f>
        <v>0</v>
      </c>
      <c r="T420" s="2">
        <f>VLOOKUP(A420,ByDistrict!$A$3:$AA$180,16,FALSE)</f>
        <v>0.53100000000000003</v>
      </c>
      <c r="U420" s="2">
        <f>VLOOKUP($A$4,ByDistrict!$A$3:$AA$180,9,FALSE)</f>
        <v>0</v>
      </c>
      <c r="V420" s="2">
        <f>VLOOKUP(A420,ByDistrict!$A$3:$AA$180,18,FALSE)</f>
        <v>4.6870000000000003</v>
      </c>
      <c r="W420" s="2">
        <f>VLOOKUP($A$4,ByDistrict!$A$3:$AA$180,9,FALSE)</f>
        <v>0</v>
      </c>
      <c r="X420" s="2">
        <f>VLOOKUP(A420,ByDistrict!$A$3:$AA$180,19,FALSE)</f>
        <v>0</v>
      </c>
      <c r="Y420" s="2">
        <f>VLOOKUP($A$4,ByDistrict!$A$3:$AA$180,9,FALSE)</f>
        <v>0</v>
      </c>
      <c r="Z420" s="2">
        <f>VLOOKUP(A420,ByDistrict!$A$3:$AA$180,20,FALSE)</f>
        <v>0</v>
      </c>
      <c r="AA420" s="2">
        <f>VLOOKUP($A$4,ByDistrict!$A$3:$AA$180,9,FALSE)</f>
        <v>0</v>
      </c>
      <c r="AB420" s="2">
        <f>VLOOKUP(A420,ByDistrict!$A$3:$AA$180,21,FALSE)</f>
        <v>0</v>
      </c>
      <c r="AC420" s="2">
        <f>VLOOKUP($A$4,ByDistrict!$A$3:$AA$180,9,FALSE)</f>
        <v>0</v>
      </c>
      <c r="AD420" s="2">
        <f>VLOOKUP(A420,ByDistrict!$A$3:$AA$180,22,FALSE)</f>
        <v>0</v>
      </c>
      <c r="AE420" s="2">
        <f>VLOOKUP($A$4,ByDistrict!$A$3:$AA$180,9,FALSE)</f>
        <v>0</v>
      </c>
      <c r="AF420" s="2">
        <f>VLOOKUP(A420,ByDistrict!$A$3:$AA$180,23,FALSE)</f>
        <v>32.217999999999996</v>
      </c>
      <c r="AG420" s="17"/>
      <c r="AH420" s="17">
        <f>+AF420-R420-V420</f>
        <v>27.530999999999995</v>
      </c>
      <c r="AI420" s="10">
        <f>+AH420/AF420</f>
        <v>0.8545223167173629</v>
      </c>
      <c r="AK420" s="17">
        <f>+N420+P420+R420</f>
        <v>0</v>
      </c>
    </row>
    <row r="421" spans="1:37" x14ac:dyDescent="0.35">
      <c r="B421" s="14"/>
      <c r="C421" s="11"/>
      <c r="D421" s="22"/>
      <c r="E421" s="18"/>
      <c r="F421" s="19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</row>
    <row r="422" spans="1:37" x14ac:dyDescent="0.35">
      <c r="A422" s="8" t="s">
        <v>610</v>
      </c>
      <c r="B422" s="14" t="s">
        <v>168</v>
      </c>
      <c r="C422" s="9" t="s">
        <v>611</v>
      </c>
      <c r="D422" s="15">
        <f>SUMIFS('Valuations ByCounty'!$E$2:$E$260,'Valuations ByCounty'!$A$2:$A$260,A422,'Valuations ByCounty'!$B2:$B260,B422)</f>
        <v>44300759</v>
      </c>
      <c r="E422" s="15">
        <f>SUMIFS('Valuations ByCounty'!$F$2:$F$260,'Valuations ByCounty'!$A$2:$A$260,A422,'Valuations ByCounty'!$B2:$B260,B422)</f>
        <v>0</v>
      </c>
      <c r="F422" s="15">
        <f>D422-E422</f>
        <v>44300759</v>
      </c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</row>
    <row r="423" spans="1:37" x14ac:dyDescent="0.35">
      <c r="A423" s="8" t="s">
        <v>610</v>
      </c>
      <c r="B423" s="14"/>
      <c r="C423" s="11" t="s">
        <v>612</v>
      </c>
      <c r="D423" s="16">
        <f>SUM(D422)</f>
        <v>44300759</v>
      </c>
      <c r="E423" s="16">
        <f>SUM(E422)</f>
        <v>0</v>
      </c>
      <c r="F423" s="16">
        <f>SUM(F422)</f>
        <v>44300759</v>
      </c>
      <c r="G423" s="2">
        <f>VLOOKUP(A423,ByDistrict!$A$3:$AA$180,8,FALSE)</f>
        <v>27</v>
      </c>
      <c r="H423" s="2">
        <f>VLOOKUP(A423,ByDistrict!$A$3:$AA$180,9,FALSE)</f>
        <v>0</v>
      </c>
      <c r="I423" s="2">
        <f>VLOOKUP(A423,ByDistrict!$A$3:$AA$180,10,FALSE)</f>
        <v>27</v>
      </c>
      <c r="J423" s="2">
        <f>VLOOKUP($A$4,ByDistrict!$A$3:$AA$180,9,FALSE)</f>
        <v>0</v>
      </c>
      <c r="K423" s="2">
        <f>VLOOKUP(A423,ByDistrict!$A$3:$AA$180,11,FALSE)</f>
        <v>0</v>
      </c>
      <c r="L423" s="2">
        <f>VLOOKUP($A$4,ByDistrict!$A$3:$AA$180,9,FALSE)</f>
        <v>0</v>
      </c>
      <c r="M423" s="2">
        <f>VLOOKUP(A423,ByDistrict!$A$3:$AA$180,12,FALSE)</f>
        <v>0</v>
      </c>
      <c r="N423" s="2">
        <f>VLOOKUP(A423,ByDistrict!$A$3:$AA$180,13,FALSE)</f>
        <v>0</v>
      </c>
      <c r="O423" s="2">
        <f>VLOOKUP($A$4,ByDistrict!$A$3:$AA$180,9,FALSE)</f>
        <v>0</v>
      </c>
      <c r="P423" s="2">
        <f>VLOOKUP(A423,ByDistrict!$A$3:$AA$180,14,FALSE)</f>
        <v>0</v>
      </c>
      <c r="Q423" s="2">
        <f>VLOOKUP($A$4,ByDistrict!$A$3:$AA$180,9,FALSE)</f>
        <v>0</v>
      </c>
      <c r="R423" s="2">
        <f>VLOOKUP(A423,ByDistrict!$A$3:$AA$180,15,FALSE)</f>
        <v>0</v>
      </c>
      <c r="S423" s="2">
        <f>VLOOKUP($A$4,ByDistrict!$A$3:$AA$180,9,FALSE)</f>
        <v>0</v>
      </c>
      <c r="T423" s="2">
        <f>VLOOKUP(A423,ByDistrict!$A$3:$AA$180,16,FALSE)</f>
        <v>0.14799999999999999</v>
      </c>
      <c r="U423" s="2">
        <f>VLOOKUP($A$4,ByDistrict!$A$3:$AA$180,9,FALSE)</f>
        <v>0</v>
      </c>
      <c r="V423" s="2">
        <f>VLOOKUP(A423,ByDistrict!$A$3:$AA$180,18,FALSE)</f>
        <v>6.78</v>
      </c>
      <c r="W423" s="2">
        <f>VLOOKUP($A$4,ByDistrict!$A$3:$AA$180,9,FALSE)</f>
        <v>0</v>
      </c>
      <c r="X423" s="2">
        <f>VLOOKUP(A423,ByDistrict!$A$3:$AA$180,19,FALSE)</f>
        <v>0</v>
      </c>
      <c r="Y423" s="2">
        <f>VLOOKUP($A$4,ByDistrict!$A$3:$AA$180,9,FALSE)</f>
        <v>0</v>
      </c>
      <c r="Z423" s="2">
        <f>VLOOKUP(A423,ByDistrict!$A$3:$AA$180,20,FALSE)</f>
        <v>0</v>
      </c>
      <c r="AA423" s="2">
        <f>VLOOKUP($A$4,ByDistrict!$A$3:$AA$180,9,FALSE)</f>
        <v>0</v>
      </c>
      <c r="AB423" s="2">
        <f>VLOOKUP(A423,ByDistrict!$A$3:$AA$180,21,FALSE)</f>
        <v>0</v>
      </c>
      <c r="AC423" s="2">
        <f>VLOOKUP($A$4,ByDistrict!$A$3:$AA$180,9,FALSE)</f>
        <v>0</v>
      </c>
      <c r="AD423" s="2">
        <f>VLOOKUP(A423,ByDistrict!$A$3:$AA$180,22,FALSE)</f>
        <v>0</v>
      </c>
      <c r="AE423" s="2">
        <f>VLOOKUP($A$4,ByDistrict!$A$3:$AA$180,9,FALSE)</f>
        <v>0</v>
      </c>
      <c r="AF423" s="2">
        <f>VLOOKUP(A423,ByDistrict!$A$3:$AA$180,23,FALSE)</f>
        <v>33.927999999999997</v>
      </c>
      <c r="AG423" s="17"/>
      <c r="AH423" s="17">
        <f>+AF423-R423-V423</f>
        <v>27.147999999999996</v>
      </c>
      <c r="AI423" s="10">
        <f>+AH423/AF423</f>
        <v>0.80016505541145955</v>
      </c>
      <c r="AK423" s="17">
        <f>+N423+P423+R423</f>
        <v>0</v>
      </c>
    </row>
    <row r="424" spans="1:37" x14ac:dyDescent="0.35">
      <c r="B424" s="14"/>
      <c r="C424" s="11"/>
      <c r="D424" s="22"/>
      <c r="E424" s="18"/>
      <c r="F424" s="19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</row>
    <row r="425" spans="1:37" x14ac:dyDescent="0.35">
      <c r="A425" s="8" t="s">
        <v>613</v>
      </c>
      <c r="B425" s="14" t="s">
        <v>168</v>
      </c>
      <c r="C425" s="9" t="s">
        <v>614</v>
      </c>
      <c r="D425" s="15">
        <f>SUMIFS('Valuations ByCounty'!$E$2:$E$260,'Valuations ByCounty'!$A$2:$A$260,A425,'Valuations ByCounty'!$B2:$B260,B425)</f>
        <v>10784552</v>
      </c>
      <c r="E425" s="15">
        <f>SUMIFS('Valuations ByCounty'!$F$2:$F$260,'Valuations ByCounty'!$A$2:$A$260,A425,'Valuations ByCounty'!$B2:$B260,B425)</f>
        <v>0</v>
      </c>
      <c r="F425" s="15">
        <f>D425-E425</f>
        <v>10784552</v>
      </c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</row>
    <row r="426" spans="1:37" x14ac:dyDescent="0.35">
      <c r="A426" s="8" t="s">
        <v>613</v>
      </c>
      <c r="B426" s="14" t="s">
        <v>53</v>
      </c>
      <c r="C426" s="9" t="s">
        <v>614</v>
      </c>
      <c r="D426" s="15">
        <f>SUMIFS('Valuations ByCounty'!$E$2:$E$260,'Valuations ByCounty'!$A$2:$A$260,A426,'Valuations ByCounty'!$B2:$B260,B426)</f>
        <v>1337237</v>
      </c>
      <c r="E426" s="15">
        <f>SUMIFS('Valuations ByCounty'!$F$2:$F$260,'Valuations ByCounty'!$A$2:$A$260,A426,'Valuations ByCounty'!$B2:$B260,B426)</f>
        <v>0</v>
      </c>
      <c r="F426" s="15">
        <f>D426-E426</f>
        <v>1337237</v>
      </c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</row>
    <row r="427" spans="1:37" x14ac:dyDescent="0.35">
      <c r="A427" s="8" t="s">
        <v>613</v>
      </c>
      <c r="B427" s="14"/>
      <c r="C427" s="11" t="s">
        <v>615</v>
      </c>
      <c r="D427" s="16">
        <f>SUM(D425:D426)</f>
        <v>12121789</v>
      </c>
      <c r="E427" s="16">
        <f>SUM(E425:E426)</f>
        <v>0</v>
      </c>
      <c r="F427" s="16">
        <f>SUM(F425:F426)</f>
        <v>12121789</v>
      </c>
      <c r="G427" s="2">
        <f>VLOOKUP(A427,ByDistrict!$A$3:$AA$180,8,FALSE)</f>
        <v>27</v>
      </c>
      <c r="H427" s="2">
        <f>VLOOKUP(A427,ByDistrict!$A$3:$AA$180,9,FALSE)</f>
        <v>0.27100000000000002</v>
      </c>
      <c r="I427" s="2">
        <f>VLOOKUP(A427,ByDistrict!$A$3:$AA$180,10,FALSE)</f>
        <v>26.728999999999999</v>
      </c>
      <c r="J427" s="2">
        <f>VLOOKUP($A$4,ByDistrict!$A$3:$AA$180,9,FALSE)</f>
        <v>0</v>
      </c>
      <c r="K427" s="2">
        <f>VLOOKUP(A427,ByDistrict!$A$3:$AA$180,11,FALSE)</f>
        <v>0</v>
      </c>
      <c r="L427" s="2">
        <f>VLOOKUP($A$4,ByDistrict!$A$3:$AA$180,9,FALSE)</f>
        <v>0</v>
      </c>
      <c r="M427" s="2">
        <f>VLOOKUP(A427,ByDistrict!$A$3:$AA$180,12,FALSE)</f>
        <v>0</v>
      </c>
      <c r="N427" s="2">
        <f>VLOOKUP(A427,ByDistrict!$A$3:$AA$180,13,FALSE)</f>
        <v>0</v>
      </c>
      <c r="O427" s="2">
        <f>VLOOKUP($A$4,ByDistrict!$A$3:$AA$180,9,FALSE)</f>
        <v>0</v>
      </c>
      <c r="P427" s="2">
        <f>VLOOKUP(A427,ByDistrict!$A$3:$AA$180,14,FALSE)</f>
        <v>0</v>
      </c>
      <c r="Q427" s="2">
        <f>VLOOKUP($A$4,ByDistrict!$A$3:$AA$180,9,FALSE)</f>
        <v>0</v>
      </c>
      <c r="R427" s="2">
        <f>VLOOKUP(A427,ByDistrict!$A$3:$AA$180,15,FALSE)</f>
        <v>0</v>
      </c>
      <c r="S427" s="2">
        <f>VLOOKUP($A$4,ByDistrict!$A$3:$AA$180,9,FALSE)</f>
        <v>0</v>
      </c>
      <c r="T427" s="2">
        <f>VLOOKUP(A427,ByDistrict!$A$3:$AA$180,16,FALSE)</f>
        <v>9.0999999999999998E-2</v>
      </c>
      <c r="U427" s="2">
        <f>VLOOKUP($A$4,ByDistrict!$A$3:$AA$180,9,FALSE)</f>
        <v>0</v>
      </c>
      <c r="V427" s="2">
        <f>VLOOKUP(A427,ByDistrict!$A$3:$AA$180,18,FALSE)</f>
        <v>0</v>
      </c>
      <c r="W427" s="2">
        <f>VLOOKUP($A$4,ByDistrict!$A$3:$AA$180,9,FALSE)</f>
        <v>0</v>
      </c>
      <c r="X427" s="2">
        <f>VLOOKUP(A427,ByDistrict!$A$3:$AA$180,19,FALSE)</f>
        <v>0</v>
      </c>
      <c r="Y427" s="2">
        <f>VLOOKUP($A$4,ByDistrict!$A$3:$AA$180,9,FALSE)</f>
        <v>0</v>
      </c>
      <c r="Z427" s="2">
        <f>VLOOKUP(A427,ByDistrict!$A$3:$AA$180,20,FALSE)</f>
        <v>0</v>
      </c>
      <c r="AA427" s="2">
        <f>VLOOKUP($A$4,ByDistrict!$A$3:$AA$180,9,FALSE)</f>
        <v>0</v>
      </c>
      <c r="AB427" s="2">
        <f>VLOOKUP(A427,ByDistrict!$A$3:$AA$180,21,FALSE)</f>
        <v>0</v>
      </c>
      <c r="AC427" s="2">
        <f>VLOOKUP($A$4,ByDistrict!$A$3:$AA$180,9,FALSE)</f>
        <v>0</v>
      </c>
      <c r="AD427" s="2">
        <f>VLOOKUP(A427,ByDistrict!$A$3:$AA$180,22,FALSE)</f>
        <v>0</v>
      </c>
      <c r="AE427" s="2">
        <f>VLOOKUP($A$4,ByDistrict!$A$3:$AA$180,9,FALSE)</f>
        <v>0</v>
      </c>
      <c r="AF427" s="2">
        <f>VLOOKUP(A427,ByDistrict!$A$3:$AA$180,23,FALSE)</f>
        <v>26.82</v>
      </c>
      <c r="AG427" s="17"/>
      <c r="AH427" s="17">
        <f>+AF427-R427-V427</f>
        <v>26.82</v>
      </c>
      <c r="AI427" s="10">
        <f>+AH427/AF427</f>
        <v>1</v>
      </c>
      <c r="AK427" s="17">
        <f>+N427+P427+R427</f>
        <v>0</v>
      </c>
    </row>
    <row r="428" spans="1:37" x14ac:dyDescent="0.35">
      <c r="B428" s="14"/>
      <c r="C428" s="11"/>
      <c r="D428" s="22"/>
      <c r="E428" s="18"/>
      <c r="F428" s="19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</row>
    <row r="429" spans="1:37" x14ac:dyDescent="0.35">
      <c r="A429" s="8" t="s">
        <v>616</v>
      </c>
      <c r="B429" s="14" t="s">
        <v>168</v>
      </c>
      <c r="C429" s="9" t="s">
        <v>617</v>
      </c>
      <c r="D429" s="15">
        <f>SUMIFS('Valuations ByCounty'!$E$2:$E$260,'Valuations ByCounty'!$A$2:$A$260,A429,'Valuations ByCounty'!$B2:$B260,B429)</f>
        <v>18107997</v>
      </c>
      <c r="E429" s="15">
        <f>SUMIFS('Valuations ByCounty'!$F$2:$F$260,'Valuations ByCounty'!$A$2:$A$260,A429,'Valuations ByCounty'!$B2:$B260,B429)</f>
        <v>0</v>
      </c>
      <c r="F429" s="15">
        <f>D429-E429</f>
        <v>18107997</v>
      </c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</row>
    <row r="430" spans="1:37" x14ac:dyDescent="0.35">
      <c r="A430" s="8" t="s">
        <v>616</v>
      </c>
      <c r="B430" s="14" t="s">
        <v>191</v>
      </c>
      <c r="C430" s="9" t="s">
        <v>617</v>
      </c>
      <c r="D430" s="15">
        <f>SUMIFS('Valuations ByCounty'!$E$2:$E$260,'Valuations ByCounty'!$A$2:$A$260,A430,'Valuations ByCounty'!$B2:$B260,B430)</f>
        <v>10677620</v>
      </c>
      <c r="E430" s="15">
        <f>SUMIFS('Valuations ByCounty'!$F$2:$F$260,'Valuations ByCounty'!$A$2:$A$260,A430,'Valuations ByCounty'!$B2:$B260,B430)</f>
        <v>0</v>
      </c>
      <c r="F430" s="15">
        <f>D430-E430</f>
        <v>10677620</v>
      </c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</row>
    <row r="431" spans="1:37" x14ac:dyDescent="0.35">
      <c r="A431" s="8" t="s">
        <v>616</v>
      </c>
      <c r="B431" s="14" t="s">
        <v>53</v>
      </c>
      <c r="C431" s="9" t="s">
        <v>617</v>
      </c>
      <c r="D431" s="15">
        <f>SUMIFS('Valuations ByCounty'!$E$2:$E$260,'Valuations ByCounty'!$A$2:$A$260,A431,'Valuations ByCounty'!$B2:$B260,B431)</f>
        <v>1870510</v>
      </c>
      <c r="E431" s="15">
        <f>SUMIFS('Valuations ByCounty'!$F$2:$F$260,'Valuations ByCounty'!$A$2:$A$260,A431,'Valuations ByCounty'!$B2:$B260,B431)</f>
        <v>0</v>
      </c>
      <c r="F431" s="15">
        <f>D431-E431</f>
        <v>1870510</v>
      </c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</row>
    <row r="432" spans="1:37" x14ac:dyDescent="0.35">
      <c r="A432" s="8" t="s">
        <v>616</v>
      </c>
      <c r="B432" s="14"/>
      <c r="C432" s="11" t="s">
        <v>618</v>
      </c>
      <c r="D432" s="16">
        <f>SUM(D429:D431)</f>
        <v>30656127</v>
      </c>
      <c r="E432" s="16">
        <f>SUM(E429:E431)</f>
        <v>0</v>
      </c>
      <c r="F432" s="16">
        <f>SUM(F429:F431)</f>
        <v>30656127</v>
      </c>
      <c r="G432" s="2">
        <f>VLOOKUP(A432,ByDistrict!$A$3:$AA$180,8,FALSE)</f>
        <v>27</v>
      </c>
      <c r="H432" s="2">
        <f>VLOOKUP(A432,ByDistrict!$A$3:$AA$180,9,FALSE)</f>
        <v>0</v>
      </c>
      <c r="I432" s="2">
        <f>VLOOKUP(A432,ByDistrict!$A$3:$AA$180,10,FALSE)</f>
        <v>27</v>
      </c>
      <c r="J432" s="2">
        <f>VLOOKUP($A$4,ByDistrict!$A$3:$AA$180,9,FALSE)</f>
        <v>0</v>
      </c>
      <c r="K432" s="2">
        <f>VLOOKUP(A432,ByDistrict!$A$3:$AA$180,11,FALSE)</f>
        <v>0</v>
      </c>
      <c r="L432" s="2">
        <f>VLOOKUP($A$4,ByDistrict!$A$3:$AA$180,9,FALSE)</f>
        <v>0</v>
      </c>
      <c r="M432" s="2">
        <f>VLOOKUP(A432,ByDistrict!$A$3:$AA$180,12,FALSE)</f>
        <v>0</v>
      </c>
      <c r="N432" s="2">
        <f>VLOOKUP(A432,ByDistrict!$A$3:$AA$180,13,FALSE)</f>
        <v>0</v>
      </c>
      <c r="O432" s="2">
        <f>VLOOKUP($A$4,ByDistrict!$A$3:$AA$180,9,FALSE)</f>
        <v>0</v>
      </c>
      <c r="P432" s="2">
        <f>VLOOKUP(A432,ByDistrict!$A$3:$AA$180,14,FALSE)</f>
        <v>0</v>
      </c>
      <c r="Q432" s="2">
        <f>VLOOKUP($A$4,ByDistrict!$A$3:$AA$180,9,FALSE)</f>
        <v>0</v>
      </c>
      <c r="R432" s="2">
        <f>VLOOKUP(A432,ByDistrict!$A$3:$AA$180,15,FALSE)</f>
        <v>0</v>
      </c>
      <c r="S432" s="2">
        <f>VLOOKUP($A$4,ByDistrict!$A$3:$AA$180,9,FALSE)</f>
        <v>0</v>
      </c>
      <c r="T432" s="2">
        <f>VLOOKUP(A432,ByDistrict!$A$3:$AA$180,16,FALSE)</f>
        <v>7.4999999999999997E-2</v>
      </c>
      <c r="U432" s="2">
        <f>VLOOKUP($A$4,ByDistrict!$A$3:$AA$180,9,FALSE)</f>
        <v>0</v>
      </c>
      <c r="V432" s="2">
        <f>VLOOKUP(A432,ByDistrict!$A$3:$AA$180,18,FALSE)</f>
        <v>12</v>
      </c>
      <c r="W432" s="2">
        <f>VLOOKUP($A$4,ByDistrict!$A$3:$AA$180,9,FALSE)</f>
        <v>0</v>
      </c>
      <c r="X432" s="2">
        <f>VLOOKUP(A432,ByDistrict!$A$3:$AA$180,19,FALSE)</f>
        <v>0</v>
      </c>
      <c r="Y432" s="2">
        <f>VLOOKUP($A$4,ByDistrict!$A$3:$AA$180,9,FALSE)</f>
        <v>0</v>
      </c>
      <c r="Z432" s="2">
        <f>VLOOKUP(A432,ByDistrict!$A$3:$AA$180,20,FALSE)</f>
        <v>0</v>
      </c>
      <c r="AA432" s="2">
        <f>VLOOKUP($A$4,ByDistrict!$A$3:$AA$180,9,FALSE)</f>
        <v>0</v>
      </c>
      <c r="AB432" s="2">
        <f>VLOOKUP(A432,ByDistrict!$A$3:$AA$180,21,FALSE)</f>
        <v>0</v>
      </c>
      <c r="AC432" s="2">
        <f>VLOOKUP($A$4,ByDistrict!$A$3:$AA$180,9,FALSE)</f>
        <v>0</v>
      </c>
      <c r="AD432" s="2">
        <f>VLOOKUP(A432,ByDistrict!$A$3:$AA$180,22,FALSE)</f>
        <v>0</v>
      </c>
      <c r="AE432" s="2">
        <f>VLOOKUP($A$4,ByDistrict!$A$3:$AA$180,9,FALSE)</f>
        <v>0</v>
      </c>
      <c r="AF432" s="2">
        <f>VLOOKUP(A432,ByDistrict!$A$3:$AA$180,23,FALSE)</f>
        <v>39.075000000000003</v>
      </c>
      <c r="AG432" s="17"/>
      <c r="AH432" s="17">
        <f>+AF432-R432-V432</f>
        <v>27.075000000000003</v>
      </c>
      <c r="AI432" s="10">
        <f>+AH432/AF432</f>
        <v>0.69289827255278313</v>
      </c>
      <c r="AK432" s="17">
        <f>+N432+P432+R432</f>
        <v>0</v>
      </c>
    </row>
    <row r="433" spans="1:37" x14ac:dyDescent="0.35">
      <c r="B433" s="14"/>
      <c r="C433" s="11"/>
      <c r="D433" s="22"/>
      <c r="E433" s="18"/>
      <c r="F433" s="19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</row>
    <row r="434" spans="1:37" x14ac:dyDescent="0.35">
      <c r="A434" s="8" t="s">
        <v>619</v>
      </c>
      <c r="B434" s="14" t="s">
        <v>168</v>
      </c>
      <c r="C434" s="9" t="s">
        <v>620</v>
      </c>
      <c r="D434" s="15">
        <f>SUMIFS('Valuations ByCounty'!$E$2:$E$260,'Valuations ByCounty'!$A$2:$A$260,A434,'Valuations ByCounty'!$B2:$B260,B434)</f>
        <v>10222943</v>
      </c>
      <c r="E434" s="15">
        <f>SUMIFS('Valuations ByCounty'!$F$2:$F$260,'Valuations ByCounty'!$A$2:$A$260,A434,'Valuations ByCounty'!$B2:$B260,B434)</f>
        <v>0</v>
      </c>
      <c r="F434" s="15">
        <f>D434-E434</f>
        <v>10222943</v>
      </c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</row>
    <row r="435" spans="1:37" x14ac:dyDescent="0.35">
      <c r="A435" s="8" t="s">
        <v>619</v>
      </c>
      <c r="B435" s="14"/>
      <c r="C435" s="11" t="s">
        <v>621</v>
      </c>
      <c r="D435" s="16">
        <f>SUM(D434)</f>
        <v>10222943</v>
      </c>
      <c r="E435" s="16">
        <f>SUM(E434)</f>
        <v>0</v>
      </c>
      <c r="F435" s="16">
        <f>SUM(F434)</f>
        <v>10222943</v>
      </c>
      <c r="G435" s="2">
        <f>VLOOKUP(A435,ByDistrict!$A$3:$AA$180,8,FALSE)</f>
        <v>27</v>
      </c>
      <c r="H435" s="2">
        <f>VLOOKUP(A435,ByDistrict!$A$3:$AA$180,9,FALSE)</f>
        <v>0</v>
      </c>
      <c r="I435" s="2">
        <f>VLOOKUP(A435,ByDistrict!$A$3:$AA$180,10,FALSE)</f>
        <v>27</v>
      </c>
      <c r="J435" s="2">
        <f>VLOOKUP($A$4,ByDistrict!$A$3:$AA$180,9,FALSE)</f>
        <v>0</v>
      </c>
      <c r="K435" s="2">
        <f>VLOOKUP(A435,ByDistrict!$A$3:$AA$180,11,FALSE)</f>
        <v>0</v>
      </c>
      <c r="L435" s="2">
        <f>VLOOKUP($A$4,ByDistrict!$A$3:$AA$180,9,FALSE)</f>
        <v>0</v>
      </c>
      <c r="M435" s="2">
        <f>VLOOKUP(A435,ByDistrict!$A$3:$AA$180,12,FALSE)</f>
        <v>0</v>
      </c>
      <c r="N435" s="2">
        <f>VLOOKUP(A435,ByDistrict!$A$3:$AA$180,13,FALSE)</f>
        <v>0</v>
      </c>
      <c r="O435" s="2">
        <f>VLOOKUP($A$4,ByDistrict!$A$3:$AA$180,9,FALSE)</f>
        <v>0</v>
      </c>
      <c r="P435" s="2">
        <f>VLOOKUP(A435,ByDistrict!$A$3:$AA$180,14,FALSE)</f>
        <v>0</v>
      </c>
      <c r="Q435" s="2">
        <f>VLOOKUP($A$4,ByDistrict!$A$3:$AA$180,9,FALSE)</f>
        <v>0</v>
      </c>
      <c r="R435" s="2">
        <f>VLOOKUP(A435,ByDistrict!$A$3:$AA$180,15,FALSE)</f>
        <v>0</v>
      </c>
      <c r="S435" s="2">
        <f>VLOOKUP($A$4,ByDistrict!$A$3:$AA$180,9,FALSE)</f>
        <v>0</v>
      </c>
      <c r="T435" s="2">
        <f>VLOOKUP(A435,ByDistrict!$A$3:$AA$180,16,FALSE)</f>
        <v>0</v>
      </c>
      <c r="U435" s="2">
        <f>VLOOKUP($A$4,ByDistrict!$A$3:$AA$180,9,FALSE)</f>
        <v>0</v>
      </c>
      <c r="V435" s="2">
        <f>VLOOKUP(A435,ByDistrict!$A$3:$AA$180,18,FALSE)</f>
        <v>0</v>
      </c>
      <c r="W435" s="2">
        <f>VLOOKUP($A$4,ByDistrict!$A$3:$AA$180,9,FALSE)</f>
        <v>0</v>
      </c>
      <c r="X435" s="2">
        <f>VLOOKUP(A435,ByDistrict!$A$3:$AA$180,19,FALSE)</f>
        <v>0</v>
      </c>
      <c r="Y435" s="2">
        <f>VLOOKUP($A$4,ByDistrict!$A$3:$AA$180,9,FALSE)</f>
        <v>0</v>
      </c>
      <c r="Z435" s="2">
        <f>VLOOKUP(A435,ByDistrict!$A$3:$AA$180,20,FALSE)</f>
        <v>0</v>
      </c>
      <c r="AA435" s="2">
        <f>VLOOKUP($A$4,ByDistrict!$A$3:$AA$180,9,FALSE)</f>
        <v>0</v>
      </c>
      <c r="AB435" s="2">
        <f>VLOOKUP(A435,ByDistrict!$A$3:$AA$180,21,FALSE)</f>
        <v>0</v>
      </c>
      <c r="AC435" s="2">
        <f>VLOOKUP($A$4,ByDistrict!$A$3:$AA$180,9,FALSE)</f>
        <v>0</v>
      </c>
      <c r="AD435" s="2">
        <f>VLOOKUP(A435,ByDistrict!$A$3:$AA$180,22,FALSE)</f>
        <v>0</v>
      </c>
      <c r="AE435" s="2">
        <f>VLOOKUP($A$4,ByDistrict!$A$3:$AA$180,9,FALSE)</f>
        <v>0</v>
      </c>
      <c r="AF435" s="2">
        <f>VLOOKUP(A435,ByDistrict!$A$3:$AA$180,23,FALSE)</f>
        <v>27</v>
      </c>
      <c r="AG435" s="17"/>
      <c r="AH435" s="17">
        <f>+AF435-R435-V435</f>
        <v>27</v>
      </c>
      <c r="AI435" s="10">
        <f>+AH435/AF435</f>
        <v>1</v>
      </c>
      <c r="AK435" s="17">
        <f>+N435+P435+R435</f>
        <v>0</v>
      </c>
    </row>
    <row r="436" spans="1:37" x14ac:dyDescent="0.35">
      <c r="B436" s="14"/>
      <c r="C436" s="11"/>
      <c r="D436" s="22"/>
      <c r="E436" s="18"/>
      <c r="F436" s="19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</row>
    <row r="437" spans="1:37" x14ac:dyDescent="0.35">
      <c r="A437" s="8" t="s">
        <v>622</v>
      </c>
      <c r="B437" s="14" t="s">
        <v>168</v>
      </c>
      <c r="C437" s="9" t="s">
        <v>623</v>
      </c>
      <c r="D437" s="15">
        <f>SUMIFS('Valuations ByCounty'!$E$2:$E$260,'Valuations ByCounty'!$A$2:$A$260,A437,'Valuations ByCounty'!$B2:$B260,B437)</f>
        <v>22369110</v>
      </c>
      <c r="E437" s="15">
        <f>SUMIFS('Valuations ByCounty'!$F$2:$F$260,'Valuations ByCounty'!$A$2:$A$260,A437,'Valuations ByCounty'!$B2:$B260,B437)</f>
        <v>918885</v>
      </c>
      <c r="F437" s="15">
        <f>D437-E437</f>
        <v>21450225</v>
      </c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</row>
    <row r="438" spans="1:37" x14ac:dyDescent="0.35">
      <c r="A438" s="8" t="s">
        <v>622</v>
      </c>
      <c r="B438" s="14"/>
      <c r="C438" s="11" t="s">
        <v>624</v>
      </c>
      <c r="D438" s="16">
        <f>SUM(D437)</f>
        <v>22369110</v>
      </c>
      <c r="E438" s="16">
        <f>SUM(E437)</f>
        <v>918885</v>
      </c>
      <c r="F438" s="16">
        <f>SUM(F437)</f>
        <v>21450225</v>
      </c>
      <c r="G438" s="2">
        <f>VLOOKUP(A438,ByDistrict!$A$3:$AA$180,8,FALSE)</f>
        <v>27</v>
      </c>
      <c r="H438" s="2">
        <f>VLOOKUP(A438,ByDistrict!$A$3:$AA$180,9,FALSE)</f>
        <v>3.0000000000000001E-3</v>
      </c>
      <c r="I438" s="2">
        <f>VLOOKUP(A438,ByDistrict!$A$3:$AA$180,10,FALSE)</f>
        <v>26.997</v>
      </c>
      <c r="J438" s="2">
        <f>VLOOKUP($A$4,ByDistrict!$A$3:$AA$180,9,FALSE)</f>
        <v>0</v>
      </c>
      <c r="K438" s="2">
        <f>VLOOKUP(A438,ByDistrict!$A$3:$AA$180,11,FALSE)</f>
        <v>0</v>
      </c>
      <c r="L438" s="2">
        <f>VLOOKUP($A$4,ByDistrict!$A$3:$AA$180,9,FALSE)</f>
        <v>0</v>
      </c>
      <c r="M438" s="2">
        <f>VLOOKUP(A438,ByDistrict!$A$3:$AA$180,12,FALSE)</f>
        <v>0</v>
      </c>
      <c r="N438" s="2">
        <f>VLOOKUP(A438,ByDistrict!$A$3:$AA$180,13,FALSE)</f>
        <v>0</v>
      </c>
      <c r="O438" s="2">
        <f>VLOOKUP($A$4,ByDistrict!$A$3:$AA$180,9,FALSE)</f>
        <v>0</v>
      </c>
      <c r="P438" s="2">
        <f>VLOOKUP(A438,ByDistrict!$A$3:$AA$180,14,FALSE)</f>
        <v>0</v>
      </c>
      <c r="Q438" s="2">
        <f>VLOOKUP($A$4,ByDistrict!$A$3:$AA$180,9,FALSE)</f>
        <v>0</v>
      </c>
      <c r="R438" s="2">
        <f>VLOOKUP(A438,ByDistrict!$A$3:$AA$180,15,FALSE)</f>
        <v>0.73899999999999999</v>
      </c>
      <c r="S438" s="2">
        <f>VLOOKUP($A$4,ByDistrict!$A$3:$AA$180,9,FALSE)</f>
        <v>0</v>
      </c>
      <c r="T438" s="2">
        <f>VLOOKUP(A438,ByDistrict!$A$3:$AA$180,16,FALSE)</f>
        <v>3.5999999999999997E-2</v>
      </c>
      <c r="U438" s="2">
        <f>VLOOKUP($A$4,ByDistrict!$A$3:$AA$180,9,FALSE)</f>
        <v>0</v>
      </c>
      <c r="V438" s="2">
        <f>VLOOKUP(A438,ByDistrict!$A$3:$AA$180,18,FALSE)</f>
        <v>8.8140000000000001</v>
      </c>
      <c r="W438" s="2">
        <f>VLOOKUP($A$4,ByDistrict!$A$3:$AA$180,9,FALSE)</f>
        <v>0</v>
      </c>
      <c r="X438" s="2">
        <f>VLOOKUP(A438,ByDistrict!$A$3:$AA$180,19,FALSE)</f>
        <v>0</v>
      </c>
      <c r="Y438" s="2">
        <f>VLOOKUP($A$4,ByDistrict!$A$3:$AA$180,9,FALSE)</f>
        <v>0</v>
      </c>
      <c r="Z438" s="2">
        <f>VLOOKUP(A438,ByDistrict!$A$3:$AA$180,20,FALSE)</f>
        <v>0</v>
      </c>
      <c r="AA438" s="2">
        <f>VLOOKUP($A$4,ByDistrict!$A$3:$AA$180,9,FALSE)</f>
        <v>0</v>
      </c>
      <c r="AB438" s="2">
        <f>VLOOKUP(A438,ByDistrict!$A$3:$AA$180,21,FALSE)</f>
        <v>0</v>
      </c>
      <c r="AC438" s="2">
        <f>VLOOKUP($A$4,ByDistrict!$A$3:$AA$180,9,FALSE)</f>
        <v>0</v>
      </c>
      <c r="AD438" s="2">
        <f>VLOOKUP(A438,ByDistrict!$A$3:$AA$180,22,FALSE)</f>
        <v>0</v>
      </c>
      <c r="AE438" s="2">
        <f>VLOOKUP($A$4,ByDistrict!$A$3:$AA$180,9,FALSE)</f>
        <v>0</v>
      </c>
      <c r="AF438" s="2">
        <f>VLOOKUP(A438,ByDistrict!$A$3:$AA$180,23,FALSE)</f>
        <v>36.585999999999999</v>
      </c>
      <c r="AG438" s="17"/>
      <c r="AH438" s="17">
        <f>+AF438-R438-V438</f>
        <v>27.033000000000001</v>
      </c>
      <c r="AI438" s="10">
        <f>+AH438/AF438</f>
        <v>0.73888919258732855</v>
      </c>
      <c r="AK438" s="17">
        <f>+N438+P438+R438</f>
        <v>0.73899999999999999</v>
      </c>
    </row>
    <row r="439" spans="1:37" x14ac:dyDescent="0.35">
      <c r="B439" s="14"/>
      <c r="C439" s="11"/>
      <c r="D439" s="22"/>
      <c r="E439" s="18"/>
      <c r="F439" s="19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</row>
    <row r="440" spans="1:37" x14ac:dyDescent="0.35">
      <c r="A440" s="8" t="s">
        <v>625</v>
      </c>
      <c r="B440" s="14" t="s">
        <v>175</v>
      </c>
      <c r="C440" s="9" t="s">
        <v>626</v>
      </c>
      <c r="D440" s="15">
        <f>SUMIFS('Valuations ByCounty'!$E$2:$E$260,'Valuations ByCounty'!$A$2:$A$260,A440,'Valuations ByCounty'!$B2:$B260,B440)</f>
        <v>113989980</v>
      </c>
      <c r="E440" s="15">
        <f>SUMIFS('Valuations ByCounty'!$F$2:$F$260,'Valuations ByCounty'!$A$2:$A$260,A440,'Valuations ByCounty'!$B2:$B260,B440)</f>
        <v>0</v>
      </c>
      <c r="F440" s="15">
        <f>D440-E440</f>
        <v>113989980</v>
      </c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</row>
    <row r="441" spans="1:37" x14ac:dyDescent="0.35">
      <c r="A441" s="8" t="s">
        <v>625</v>
      </c>
      <c r="B441" s="14"/>
      <c r="C441" s="11" t="s">
        <v>627</v>
      </c>
      <c r="D441" s="16">
        <f>SUM(D440)</f>
        <v>113989980</v>
      </c>
      <c r="E441" s="16">
        <f>SUM(E440)</f>
        <v>0</v>
      </c>
      <c r="F441" s="16">
        <f>SUM(F440)</f>
        <v>113989980</v>
      </c>
      <c r="G441" s="2">
        <f>VLOOKUP(A441,ByDistrict!$A$3:$AA$180,8,FALSE)</f>
        <v>27</v>
      </c>
      <c r="H441" s="2">
        <f>VLOOKUP(A441,ByDistrict!$A$3:$AA$180,9,FALSE)</f>
        <v>3.069</v>
      </c>
      <c r="I441" s="2">
        <f>VLOOKUP(A441,ByDistrict!$A$3:$AA$180,10,FALSE)</f>
        <v>23.931000000000001</v>
      </c>
      <c r="J441" s="2">
        <f>VLOOKUP($A$4,ByDistrict!$A$3:$AA$180,9,FALSE)</f>
        <v>0</v>
      </c>
      <c r="K441" s="2">
        <f>VLOOKUP(A441,ByDistrict!$A$3:$AA$180,11,FALSE)</f>
        <v>0</v>
      </c>
      <c r="L441" s="2">
        <f>VLOOKUP($A$4,ByDistrict!$A$3:$AA$180,9,FALSE)</f>
        <v>0</v>
      </c>
      <c r="M441" s="2">
        <f>VLOOKUP(A441,ByDistrict!$A$3:$AA$180,12,FALSE)</f>
        <v>0</v>
      </c>
      <c r="N441" s="2">
        <f>VLOOKUP(A441,ByDistrict!$A$3:$AA$180,13,FALSE)</f>
        <v>0</v>
      </c>
      <c r="O441" s="2">
        <f>VLOOKUP($A$4,ByDistrict!$A$3:$AA$180,9,FALSE)</f>
        <v>0</v>
      </c>
      <c r="P441" s="2">
        <f>VLOOKUP(A441,ByDistrict!$A$3:$AA$180,14,FALSE)</f>
        <v>0</v>
      </c>
      <c r="Q441" s="2">
        <f>VLOOKUP($A$4,ByDistrict!$A$3:$AA$180,9,FALSE)</f>
        <v>0</v>
      </c>
      <c r="R441" s="2">
        <f>VLOOKUP(A441,ByDistrict!$A$3:$AA$180,15,FALSE)</f>
        <v>4.33</v>
      </c>
      <c r="S441" s="2">
        <f>VLOOKUP($A$4,ByDistrict!$A$3:$AA$180,9,FALSE)</f>
        <v>0</v>
      </c>
      <c r="T441" s="2">
        <f>VLOOKUP(A441,ByDistrict!$A$3:$AA$180,16,FALSE)</f>
        <v>3.5000000000000003E-2</v>
      </c>
      <c r="U441" s="2">
        <f>VLOOKUP($A$4,ByDistrict!$A$3:$AA$180,9,FALSE)</f>
        <v>0</v>
      </c>
      <c r="V441" s="2">
        <f>VLOOKUP(A441,ByDistrict!$A$3:$AA$180,18,FALSE)</f>
        <v>1.702</v>
      </c>
      <c r="W441" s="2">
        <f>VLOOKUP($A$4,ByDistrict!$A$3:$AA$180,9,FALSE)</f>
        <v>0</v>
      </c>
      <c r="X441" s="2">
        <f>VLOOKUP(A441,ByDistrict!$A$3:$AA$180,19,FALSE)</f>
        <v>0</v>
      </c>
      <c r="Y441" s="2">
        <f>VLOOKUP($A$4,ByDistrict!$A$3:$AA$180,9,FALSE)</f>
        <v>0</v>
      </c>
      <c r="Z441" s="2">
        <f>VLOOKUP(A441,ByDistrict!$A$3:$AA$180,20,FALSE)</f>
        <v>0</v>
      </c>
      <c r="AA441" s="2">
        <f>VLOOKUP($A$4,ByDistrict!$A$3:$AA$180,9,FALSE)</f>
        <v>0</v>
      </c>
      <c r="AB441" s="2">
        <f>VLOOKUP(A441,ByDistrict!$A$3:$AA$180,21,FALSE)</f>
        <v>0</v>
      </c>
      <c r="AC441" s="2">
        <f>VLOOKUP($A$4,ByDistrict!$A$3:$AA$180,9,FALSE)</f>
        <v>0</v>
      </c>
      <c r="AD441" s="2">
        <f>VLOOKUP(A441,ByDistrict!$A$3:$AA$180,22,FALSE)</f>
        <v>0</v>
      </c>
      <c r="AE441" s="2">
        <f>VLOOKUP($A$4,ByDistrict!$A$3:$AA$180,9,FALSE)</f>
        <v>0</v>
      </c>
      <c r="AF441" s="2">
        <f>VLOOKUP(A441,ByDistrict!$A$3:$AA$180,23,FALSE)</f>
        <v>29.998000000000005</v>
      </c>
      <c r="AG441" s="17"/>
      <c r="AH441" s="17">
        <f>+AF441-R441-V441</f>
        <v>23.966000000000008</v>
      </c>
      <c r="AI441" s="10">
        <f>+AH441/AF441</f>
        <v>0.79891992799519984</v>
      </c>
      <c r="AK441" s="17">
        <f>+N441+P441+R441</f>
        <v>4.33</v>
      </c>
    </row>
    <row r="442" spans="1:37" x14ac:dyDescent="0.35">
      <c r="B442" s="14"/>
      <c r="C442" s="11"/>
      <c r="D442" s="22"/>
      <c r="E442" s="18"/>
      <c r="F442" s="19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</row>
    <row r="443" spans="1:37" x14ac:dyDescent="0.35">
      <c r="A443" s="8" t="s">
        <v>628</v>
      </c>
      <c r="B443" s="14" t="s">
        <v>175</v>
      </c>
      <c r="C443" s="9" t="s">
        <v>629</v>
      </c>
      <c r="D443" s="15">
        <f>SUMIFS('Valuations ByCounty'!$E$2:$E$260,'Valuations ByCounty'!$A$2:$A$260,A443,'Valuations ByCounty'!$B2:$B260,B443)</f>
        <v>219656590</v>
      </c>
      <c r="E443" s="15">
        <f>SUMIFS('Valuations ByCounty'!$F$2:$F$260,'Valuations ByCounty'!$A$2:$A$260,A443,'Valuations ByCounty'!$B2:$B260,B443)</f>
        <v>0</v>
      </c>
      <c r="F443" s="15">
        <f>D443-E443</f>
        <v>219656590</v>
      </c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</row>
    <row r="444" spans="1:37" x14ac:dyDescent="0.35">
      <c r="A444" s="8" t="s">
        <v>628</v>
      </c>
      <c r="B444" s="14"/>
      <c r="C444" s="11" t="s">
        <v>630</v>
      </c>
      <c r="D444" s="16">
        <f>SUM(D443)</f>
        <v>219656590</v>
      </c>
      <c r="E444" s="16">
        <f>SUM(E443)</f>
        <v>0</v>
      </c>
      <c r="F444" s="16">
        <f>SUM(F443)</f>
        <v>219656590</v>
      </c>
      <c r="G444" s="2">
        <f>VLOOKUP(A444,ByDistrict!$A$3:$AA$180,8,FALSE)</f>
        <v>21.643000000000001</v>
      </c>
      <c r="H444" s="2">
        <f>VLOOKUP(A444,ByDistrict!$A$3:$AA$180,9,FALSE)</f>
        <v>3.7149999999999999</v>
      </c>
      <c r="I444" s="2">
        <f>VLOOKUP(A444,ByDistrict!$A$3:$AA$180,10,FALSE)</f>
        <v>17.928000000000001</v>
      </c>
      <c r="J444" s="2">
        <f>VLOOKUP($A$4,ByDistrict!$A$3:$AA$180,9,FALSE)</f>
        <v>0</v>
      </c>
      <c r="K444" s="2">
        <f>VLOOKUP(A444,ByDistrict!$A$3:$AA$180,11,FALSE)</f>
        <v>0</v>
      </c>
      <c r="L444" s="2">
        <f>VLOOKUP($A$4,ByDistrict!$A$3:$AA$180,9,FALSE)</f>
        <v>0</v>
      </c>
      <c r="M444" s="2">
        <f>VLOOKUP(A444,ByDistrict!$A$3:$AA$180,12,FALSE)</f>
        <v>0</v>
      </c>
      <c r="N444" s="2">
        <f>VLOOKUP(A444,ByDistrict!$A$3:$AA$180,13,FALSE)</f>
        <v>0</v>
      </c>
      <c r="O444" s="2">
        <f>VLOOKUP($A$4,ByDistrict!$A$3:$AA$180,9,FALSE)</f>
        <v>0</v>
      </c>
      <c r="P444" s="2">
        <f>VLOOKUP(A444,ByDistrict!$A$3:$AA$180,14,FALSE)</f>
        <v>0</v>
      </c>
      <c r="Q444" s="2">
        <f>VLOOKUP($A$4,ByDistrict!$A$3:$AA$180,9,FALSE)</f>
        <v>0</v>
      </c>
      <c r="R444" s="2">
        <f>VLOOKUP(A444,ByDistrict!$A$3:$AA$180,15,FALSE)</f>
        <v>6.5060000000000002</v>
      </c>
      <c r="S444" s="2">
        <f>VLOOKUP($A$4,ByDistrict!$A$3:$AA$180,9,FALSE)</f>
        <v>0</v>
      </c>
      <c r="T444" s="2">
        <f>VLOOKUP(A444,ByDistrict!$A$3:$AA$180,16,FALSE)</f>
        <v>0.11</v>
      </c>
      <c r="U444" s="2">
        <f>VLOOKUP($A$4,ByDistrict!$A$3:$AA$180,9,FALSE)</f>
        <v>0</v>
      </c>
      <c r="V444" s="2">
        <f>VLOOKUP(A444,ByDistrict!$A$3:$AA$180,18,FALSE)</f>
        <v>4.4039999999999999</v>
      </c>
      <c r="W444" s="2">
        <f>VLOOKUP($A$4,ByDistrict!$A$3:$AA$180,9,FALSE)</f>
        <v>0</v>
      </c>
      <c r="X444" s="2">
        <f>VLOOKUP(A444,ByDistrict!$A$3:$AA$180,19,FALSE)</f>
        <v>0</v>
      </c>
      <c r="Y444" s="2">
        <f>VLOOKUP($A$4,ByDistrict!$A$3:$AA$180,9,FALSE)</f>
        <v>0</v>
      </c>
      <c r="Z444" s="2">
        <f>VLOOKUP(A444,ByDistrict!$A$3:$AA$180,20,FALSE)</f>
        <v>0</v>
      </c>
      <c r="AA444" s="2">
        <f>VLOOKUP($A$4,ByDistrict!$A$3:$AA$180,9,FALSE)</f>
        <v>0</v>
      </c>
      <c r="AB444" s="2">
        <f>VLOOKUP(A444,ByDistrict!$A$3:$AA$180,21,FALSE)</f>
        <v>0</v>
      </c>
      <c r="AC444" s="2">
        <f>VLOOKUP($A$4,ByDistrict!$A$3:$AA$180,9,FALSE)</f>
        <v>0</v>
      </c>
      <c r="AD444" s="2">
        <f>VLOOKUP(A444,ByDistrict!$A$3:$AA$180,22,FALSE)</f>
        <v>0</v>
      </c>
      <c r="AE444" s="2">
        <f>VLOOKUP($A$4,ByDistrict!$A$3:$AA$180,9,FALSE)</f>
        <v>0</v>
      </c>
      <c r="AF444" s="2">
        <f>VLOOKUP(A444,ByDistrict!$A$3:$AA$180,23,FALSE)</f>
        <v>28.948</v>
      </c>
      <c r="AG444" s="17"/>
      <c r="AH444" s="17">
        <f>+AF444-R444-V444</f>
        <v>18.038</v>
      </c>
      <c r="AI444" s="10">
        <f>+AH444/AF444</f>
        <v>0.62311731380406243</v>
      </c>
      <c r="AK444" s="17">
        <f>+N444+P444+R444</f>
        <v>6.5060000000000002</v>
      </c>
    </row>
    <row r="445" spans="1:37" x14ac:dyDescent="0.35">
      <c r="B445" s="14"/>
      <c r="C445" s="11"/>
      <c r="D445" s="22"/>
      <c r="E445" s="18"/>
      <c r="F445" s="19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</row>
    <row r="446" spans="1:37" x14ac:dyDescent="0.35">
      <c r="A446" s="24" t="s">
        <v>631</v>
      </c>
      <c r="B446" s="14" t="s">
        <v>178</v>
      </c>
      <c r="C446" s="25" t="s">
        <v>632</v>
      </c>
      <c r="D446" s="15">
        <f>SUMIFS('Valuations ByCounty'!$E$2:$E$260,'Valuations ByCounty'!$A$2:$A$260,A446,'Valuations ByCounty'!$B2:$B260,B446)</f>
        <v>255784810.40000001</v>
      </c>
      <c r="E446" s="15">
        <f>SUMIFS('Valuations ByCounty'!$F$2:$F$260,'Valuations ByCounty'!$A$2:$A$260,A446,'Valuations ByCounty'!$B2:$B260,B446)</f>
        <v>0</v>
      </c>
      <c r="F446" s="15">
        <f>D446-E446</f>
        <v>255784810.40000001</v>
      </c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</row>
    <row r="447" spans="1:37" x14ac:dyDescent="0.35">
      <c r="A447" s="24" t="s">
        <v>631</v>
      </c>
      <c r="B447" s="14"/>
      <c r="C447" s="11" t="s">
        <v>633</v>
      </c>
      <c r="D447" s="16">
        <f>SUM(D446)</f>
        <v>255784810.40000001</v>
      </c>
      <c r="E447" s="16">
        <f>SUM(E446)</f>
        <v>0</v>
      </c>
      <c r="F447" s="16">
        <f>SUM(F446)</f>
        <v>255784810.40000001</v>
      </c>
      <c r="G447" s="2">
        <f>VLOOKUP(A447,ByDistrict!$A$3:$AA$180,8,FALSE)</f>
        <v>27</v>
      </c>
      <c r="H447" s="2">
        <f>VLOOKUP(A447,ByDistrict!$A$3:$AA$180,9,FALSE)</f>
        <v>4.3380000000000001</v>
      </c>
      <c r="I447" s="2">
        <f>VLOOKUP(A447,ByDistrict!$A$3:$AA$180,10,FALSE)</f>
        <v>22.661999999999999</v>
      </c>
      <c r="J447" s="2">
        <f>VLOOKUP($A$4,ByDistrict!$A$3:$AA$180,9,FALSE)</f>
        <v>0</v>
      </c>
      <c r="K447" s="2">
        <f>VLOOKUP(A447,ByDistrict!$A$3:$AA$180,11,FALSE)</f>
        <v>0</v>
      </c>
      <c r="L447" s="2">
        <f>VLOOKUP($A$4,ByDistrict!$A$3:$AA$180,9,FALSE)</f>
        <v>0</v>
      </c>
      <c r="M447" s="2">
        <f>VLOOKUP(A447,ByDistrict!$A$3:$AA$180,12,FALSE)</f>
        <v>0</v>
      </c>
      <c r="N447" s="2">
        <f>VLOOKUP(A447,ByDistrict!$A$3:$AA$180,13,FALSE)</f>
        <v>0</v>
      </c>
      <c r="O447" s="2">
        <f>VLOOKUP($A$4,ByDistrict!$A$3:$AA$180,9,FALSE)</f>
        <v>0</v>
      </c>
      <c r="P447" s="2">
        <f>VLOOKUP(A447,ByDistrict!$A$3:$AA$180,14,FALSE)</f>
        <v>0</v>
      </c>
      <c r="Q447" s="2">
        <f>VLOOKUP($A$4,ByDistrict!$A$3:$AA$180,9,FALSE)</f>
        <v>0</v>
      </c>
      <c r="R447" s="2">
        <f>VLOOKUP(A447,ByDistrict!$A$3:$AA$180,15,FALSE)</f>
        <v>2.6709999999999998</v>
      </c>
      <c r="S447" s="2">
        <f>VLOOKUP($A$4,ByDistrict!$A$3:$AA$180,9,FALSE)</f>
        <v>0</v>
      </c>
      <c r="T447" s="2">
        <f>VLOOKUP(A447,ByDistrict!$A$3:$AA$180,16,FALSE)</f>
        <v>0.108</v>
      </c>
      <c r="U447" s="2">
        <f>VLOOKUP($A$4,ByDistrict!$A$3:$AA$180,9,FALSE)</f>
        <v>0</v>
      </c>
      <c r="V447" s="2">
        <f>VLOOKUP(A447,ByDistrict!$A$3:$AA$180,18,FALSE)</f>
        <v>4.085</v>
      </c>
      <c r="W447" s="2">
        <f>VLOOKUP($A$4,ByDistrict!$A$3:$AA$180,9,FALSE)</f>
        <v>0</v>
      </c>
      <c r="X447" s="2">
        <f>VLOOKUP(A447,ByDistrict!$A$3:$AA$180,19,FALSE)</f>
        <v>0</v>
      </c>
      <c r="Y447" s="2">
        <f>VLOOKUP($A$4,ByDistrict!$A$3:$AA$180,9,FALSE)</f>
        <v>0</v>
      </c>
      <c r="Z447" s="2">
        <f>VLOOKUP(A447,ByDistrict!$A$3:$AA$180,20,FALSE)</f>
        <v>0</v>
      </c>
      <c r="AA447" s="2">
        <f>VLOOKUP($A$4,ByDistrict!$A$3:$AA$180,9,FALSE)</f>
        <v>0</v>
      </c>
      <c r="AB447" s="2">
        <f>VLOOKUP(A447,ByDistrict!$A$3:$AA$180,21,FALSE)</f>
        <v>0</v>
      </c>
      <c r="AC447" s="2">
        <f>VLOOKUP($A$4,ByDistrict!$A$3:$AA$180,9,FALSE)</f>
        <v>0</v>
      </c>
      <c r="AD447" s="2">
        <f>VLOOKUP(A447,ByDistrict!$A$3:$AA$180,22,FALSE)</f>
        <v>0.39100000000000001</v>
      </c>
      <c r="AE447" s="2">
        <f>VLOOKUP($A$4,ByDistrict!$A$3:$AA$180,9,FALSE)</f>
        <v>0</v>
      </c>
      <c r="AF447" s="2">
        <f>VLOOKUP(A447,ByDistrict!$A$3:$AA$180,23,FALSE)</f>
        <v>29.917000000000002</v>
      </c>
      <c r="AG447" s="17"/>
      <c r="AH447" s="17">
        <f>+AF447-R447-V447</f>
        <v>23.161000000000001</v>
      </c>
      <c r="AI447" s="10">
        <f>+AH447/AF447</f>
        <v>0.77417521810341949</v>
      </c>
      <c r="AK447" s="17">
        <f>+N447+P447+R447</f>
        <v>2.6709999999999998</v>
      </c>
    </row>
    <row r="448" spans="1:37" x14ac:dyDescent="0.35">
      <c r="B448" s="14"/>
      <c r="C448" s="11"/>
      <c r="D448" s="22"/>
      <c r="E448" s="18"/>
      <c r="F448" s="19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</row>
    <row r="449" spans="1:37" x14ac:dyDescent="0.35">
      <c r="A449" s="20" t="s">
        <v>634</v>
      </c>
      <c r="B449" s="14" t="s">
        <v>178</v>
      </c>
      <c r="C449" s="25" t="s">
        <v>635</v>
      </c>
      <c r="D449" s="15">
        <f>SUMIFS('Valuations ByCounty'!$E$2:$E$260,'Valuations ByCounty'!$A$2:$A$260,A449,'Valuations ByCounty'!$B2:$B260,B449)</f>
        <v>660810155</v>
      </c>
      <c r="E449" s="15">
        <f>SUMIFS('Valuations ByCounty'!$F$2:$F$260,'Valuations ByCounty'!$A$2:$A$260,A449,'Valuations ByCounty'!$B2:$B260,B449)</f>
        <v>0</v>
      </c>
      <c r="F449" s="15">
        <f>D449-E449</f>
        <v>660810155</v>
      </c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</row>
    <row r="450" spans="1:37" x14ac:dyDescent="0.35">
      <c r="A450" s="20" t="s">
        <v>634</v>
      </c>
      <c r="B450" s="14"/>
      <c r="C450" s="11" t="s">
        <v>636</v>
      </c>
      <c r="D450" s="16">
        <f>SUM(D449)</f>
        <v>660810155</v>
      </c>
      <c r="E450" s="16">
        <f>SUM(E449)</f>
        <v>0</v>
      </c>
      <c r="F450" s="16">
        <f>SUM(F449)</f>
        <v>660810155</v>
      </c>
      <c r="G450" s="2">
        <f>VLOOKUP(A450,ByDistrict!$A$3:$AA$180,8,FALSE)</f>
        <v>12.173</v>
      </c>
      <c r="H450" s="2">
        <f>VLOOKUP(A450,ByDistrict!$A$3:$AA$180,9,FALSE)</f>
        <v>0</v>
      </c>
      <c r="I450" s="2">
        <f>VLOOKUP(A450,ByDistrict!$A$3:$AA$180,10,FALSE)</f>
        <v>11.853999999999999</v>
      </c>
      <c r="J450" s="2">
        <f>VLOOKUP($A$4,ByDistrict!$A$3:$AA$180,9,FALSE)</f>
        <v>0</v>
      </c>
      <c r="K450" s="2">
        <f>VLOOKUP(A450,ByDistrict!$A$3:$AA$180,11,FALSE)</f>
        <v>0.31900000000000001</v>
      </c>
      <c r="L450" s="2">
        <f>VLOOKUP($A$4,ByDistrict!$A$3:$AA$180,9,FALSE)</f>
        <v>0</v>
      </c>
      <c r="M450" s="2">
        <f>VLOOKUP(A450,ByDistrict!$A$3:$AA$180,12,FALSE)</f>
        <v>0</v>
      </c>
      <c r="N450" s="2">
        <f>VLOOKUP(A450,ByDistrict!$A$3:$AA$180,13,FALSE)</f>
        <v>0.83399999999999996</v>
      </c>
      <c r="O450" s="2">
        <f>VLOOKUP($A$4,ByDistrict!$A$3:$AA$180,9,FALSE)</f>
        <v>0</v>
      </c>
      <c r="P450" s="2">
        <f>VLOOKUP(A450,ByDistrict!$A$3:$AA$180,14,FALSE)</f>
        <v>0</v>
      </c>
      <c r="Q450" s="2">
        <f>VLOOKUP($A$4,ByDistrict!$A$3:$AA$180,9,FALSE)</f>
        <v>0</v>
      </c>
      <c r="R450" s="2">
        <f>VLOOKUP(A450,ByDistrict!$A$3:$AA$180,15,FALSE)</f>
        <v>3.0630000000000002</v>
      </c>
      <c r="S450" s="2">
        <f>VLOOKUP($A$4,ByDistrict!$A$3:$AA$180,9,FALSE)</f>
        <v>0</v>
      </c>
      <c r="T450" s="2">
        <f>VLOOKUP(A450,ByDistrict!$A$3:$AA$180,16,FALSE)</f>
        <v>8.6999999999999994E-2</v>
      </c>
      <c r="U450" s="2">
        <f>VLOOKUP($A$4,ByDistrict!$A$3:$AA$180,9,FALSE)</f>
        <v>0</v>
      </c>
      <c r="V450" s="2">
        <f>VLOOKUP(A450,ByDistrict!$A$3:$AA$180,18,FALSE)</f>
        <v>1.619</v>
      </c>
      <c r="W450" s="2">
        <f>VLOOKUP($A$4,ByDistrict!$A$3:$AA$180,9,FALSE)</f>
        <v>0</v>
      </c>
      <c r="X450" s="2">
        <f>VLOOKUP(A450,ByDistrict!$A$3:$AA$180,19,FALSE)</f>
        <v>0</v>
      </c>
      <c r="Y450" s="2">
        <f>VLOOKUP($A$4,ByDistrict!$A$3:$AA$180,9,FALSE)</f>
        <v>0</v>
      </c>
      <c r="Z450" s="2">
        <f>VLOOKUP(A450,ByDistrict!$A$3:$AA$180,20,FALSE)</f>
        <v>0</v>
      </c>
      <c r="AA450" s="2">
        <f>VLOOKUP($A$4,ByDistrict!$A$3:$AA$180,9,FALSE)</f>
        <v>0</v>
      </c>
      <c r="AB450" s="2">
        <f>VLOOKUP(A450,ByDistrict!$A$3:$AA$180,21,FALSE)</f>
        <v>0</v>
      </c>
      <c r="AC450" s="2">
        <f>VLOOKUP($A$4,ByDistrict!$A$3:$AA$180,9,FALSE)</f>
        <v>0</v>
      </c>
      <c r="AD450" s="2">
        <f>VLOOKUP(A450,ByDistrict!$A$3:$AA$180,22,FALSE)</f>
        <v>0</v>
      </c>
      <c r="AE450" s="2">
        <f>VLOOKUP($A$4,ByDistrict!$A$3:$AA$180,9,FALSE)</f>
        <v>0</v>
      </c>
      <c r="AF450" s="2">
        <f>VLOOKUP(A450,ByDistrict!$A$3:$AA$180,23,FALSE)</f>
        <v>17.776</v>
      </c>
      <c r="AG450" s="17"/>
      <c r="AH450" s="17">
        <f>+AF450-R450-V450</f>
        <v>13.093999999999999</v>
      </c>
      <c r="AI450" s="10">
        <f>+AH450/AF450</f>
        <v>0.73661116111611158</v>
      </c>
      <c r="AK450" s="17">
        <f>+N450+P450+R450</f>
        <v>3.8970000000000002</v>
      </c>
    </row>
    <row r="451" spans="1:37" x14ac:dyDescent="0.35">
      <c r="B451" s="14"/>
      <c r="C451" s="11"/>
      <c r="D451" s="22"/>
      <c r="E451" s="18"/>
      <c r="F451" s="19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</row>
    <row r="452" spans="1:37" x14ac:dyDescent="0.35">
      <c r="A452" s="8" t="s">
        <v>637</v>
      </c>
      <c r="B452" s="14" t="s">
        <v>181</v>
      </c>
      <c r="C452" s="9" t="s">
        <v>638</v>
      </c>
      <c r="D452" s="15">
        <f>SUMIFS('Valuations ByCounty'!$E$2:$E$260,'Valuations ByCounty'!$A$2:$A$260,A452,'Valuations ByCounty'!$B2:$B260,B452)</f>
        <v>79151400</v>
      </c>
      <c r="E452" s="15">
        <f>SUMIFS('Valuations ByCounty'!$F$2:$F$260,'Valuations ByCounty'!$A$2:$A$260,A452,'Valuations ByCounty'!$B2:$B260,B452)</f>
        <v>0</v>
      </c>
      <c r="F452" s="15">
        <f>D452-E452</f>
        <v>79151400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</row>
    <row r="453" spans="1:37" x14ac:dyDescent="0.35">
      <c r="A453" s="8" t="s">
        <v>637</v>
      </c>
      <c r="B453" s="14" t="s">
        <v>241</v>
      </c>
      <c r="C453" s="9" t="s">
        <v>638</v>
      </c>
      <c r="D453" s="15">
        <f>SUMIFS('Valuations ByCounty'!$E$2:$E$260,'Valuations ByCounty'!$A$2:$A$260,A453,'Valuations ByCounty'!$B2:$B260,B453)</f>
        <v>6723400</v>
      </c>
      <c r="E453" s="15">
        <f>SUMIFS('Valuations ByCounty'!$F$2:$F$260,'Valuations ByCounty'!$A$2:$A$260,A453,'Valuations ByCounty'!$B2:$B260,B453)</f>
        <v>0</v>
      </c>
      <c r="F453" s="15">
        <f>D453-E453</f>
        <v>6723400</v>
      </c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</row>
    <row r="454" spans="1:37" x14ac:dyDescent="0.35">
      <c r="A454" s="8" t="s">
        <v>637</v>
      </c>
      <c r="B454" s="14" t="s">
        <v>214</v>
      </c>
      <c r="C454" s="9" t="s">
        <v>638</v>
      </c>
      <c r="D454" s="15">
        <f>SUMIFS('Valuations ByCounty'!$E$2:$E$260,'Valuations ByCounty'!$A$2:$A$260,A454,'Valuations ByCounty'!$B2:$B260,B454)</f>
        <v>189650</v>
      </c>
      <c r="E454" s="15">
        <f>SUMIFS('Valuations ByCounty'!$F$2:$F$260,'Valuations ByCounty'!$A$2:$A$260,A454,'Valuations ByCounty'!$B2:$B260,B454)</f>
        <v>0</v>
      </c>
      <c r="F454" s="15">
        <f>D454-E454</f>
        <v>189650</v>
      </c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</row>
    <row r="455" spans="1:37" x14ac:dyDescent="0.35">
      <c r="A455" s="8" t="s">
        <v>637</v>
      </c>
      <c r="B455" s="14"/>
      <c r="C455" s="11" t="s">
        <v>639</v>
      </c>
      <c r="D455" s="16">
        <f>SUM(D452:D454)</f>
        <v>86064450</v>
      </c>
      <c r="E455" s="16">
        <f>SUM(E452:E454)</f>
        <v>0</v>
      </c>
      <c r="F455" s="16">
        <f>SUM(F452:F454)</f>
        <v>86064450</v>
      </c>
      <c r="G455" s="2">
        <f>VLOOKUP(A455,ByDistrict!$A$3:$AA$180,8,FALSE)</f>
        <v>27</v>
      </c>
      <c r="H455" s="2">
        <f>VLOOKUP(A455,ByDistrict!$A$3:$AA$180,9,FALSE)</f>
        <v>0</v>
      </c>
      <c r="I455" s="2">
        <f>VLOOKUP(A455,ByDistrict!$A$3:$AA$180,10,FALSE)</f>
        <v>27</v>
      </c>
      <c r="J455" s="2">
        <f>VLOOKUP($A$4,ByDistrict!$A$3:$AA$180,9,FALSE)</f>
        <v>0</v>
      </c>
      <c r="K455" s="2">
        <f>VLOOKUP(A455,ByDistrict!$A$3:$AA$180,11,FALSE)</f>
        <v>0</v>
      </c>
      <c r="L455" s="2">
        <f>VLOOKUP($A$4,ByDistrict!$A$3:$AA$180,9,FALSE)</f>
        <v>0</v>
      </c>
      <c r="M455" s="2">
        <f>VLOOKUP(A455,ByDistrict!$A$3:$AA$180,12,FALSE)</f>
        <v>0</v>
      </c>
      <c r="N455" s="2">
        <f>VLOOKUP(A455,ByDistrict!$A$3:$AA$180,13,FALSE)</f>
        <v>0</v>
      </c>
      <c r="O455" s="2">
        <f>VLOOKUP($A$4,ByDistrict!$A$3:$AA$180,9,FALSE)</f>
        <v>0</v>
      </c>
      <c r="P455" s="2">
        <f>VLOOKUP(A455,ByDistrict!$A$3:$AA$180,14,FALSE)</f>
        <v>0</v>
      </c>
      <c r="Q455" s="2">
        <f>VLOOKUP($A$4,ByDistrict!$A$3:$AA$180,9,FALSE)</f>
        <v>0</v>
      </c>
      <c r="R455" s="2">
        <f>VLOOKUP(A455,ByDistrict!$A$3:$AA$180,15,FALSE)</f>
        <v>0</v>
      </c>
      <c r="S455" s="2">
        <f>VLOOKUP($A$4,ByDistrict!$A$3:$AA$180,9,FALSE)</f>
        <v>0</v>
      </c>
      <c r="T455" s="2">
        <f>VLOOKUP(A455,ByDistrict!$A$3:$AA$180,16,FALSE)</f>
        <v>3.0000000000000001E-3</v>
      </c>
      <c r="U455" s="2">
        <f>VLOOKUP($A$4,ByDistrict!$A$3:$AA$180,9,FALSE)</f>
        <v>0</v>
      </c>
      <c r="V455" s="2">
        <f>VLOOKUP(A455,ByDistrict!$A$3:$AA$180,18,FALSE)</f>
        <v>3.0209999999999999</v>
      </c>
      <c r="W455" s="2">
        <f>VLOOKUP($A$4,ByDistrict!$A$3:$AA$180,9,FALSE)</f>
        <v>0</v>
      </c>
      <c r="X455" s="2">
        <f>VLOOKUP(A455,ByDistrict!$A$3:$AA$180,19,FALSE)</f>
        <v>0</v>
      </c>
      <c r="Y455" s="2">
        <f>VLOOKUP($A$4,ByDistrict!$A$3:$AA$180,9,FALSE)</f>
        <v>0</v>
      </c>
      <c r="Z455" s="2">
        <f>VLOOKUP(A455,ByDistrict!$A$3:$AA$180,20,FALSE)</f>
        <v>0</v>
      </c>
      <c r="AA455" s="2">
        <f>VLOOKUP($A$4,ByDistrict!$A$3:$AA$180,9,FALSE)</f>
        <v>0</v>
      </c>
      <c r="AB455" s="2">
        <f>VLOOKUP(A455,ByDistrict!$A$3:$AA$180,21,FALSE)</f>
        <v>0</v>
      </c>
      <c r="AC455" s="2">
        <f>VLOOKUP($A$4,ByDistrict!$A$3:$AA$180,9,FALSE)</f>
        <v>0</v>
      </c>
      <c r="AD455" s="2">
        <f>VLOOKUP(A455,ByDistrict!$A$3:$AA$180,22,FALSE)</f>
        <v>0</v>
      </c>
      <c r="AE455" s="2">
        <f>VLOOKUP($A$4,ByDistrict!$A$3:$AA$180,9,FALSE)</f>
        <v>0</v>
      </c>
      <c r="AF455" s="2">
        <f>VLOOKUP(A455,ByDistrict!$A$3:$AA$180,23,FALSE)</f>
        <v>30.024000000000001</v>
      </c>
      <c r="AG455" s="17"/>
      <c r="AH455" s="17">
        <f>+AF455-R455-V455</f>
        <v>27.003</v>
      </c>
      <c r="AI455" s="10">
        <f>+AH455/AF455</f>
        <v>0.89938049560351718</v>
      </c>
      <c r="AK455" s="17">
        <f>+N455+P455+R455</f>
        <v>0</v>
      </c>
    </row>
    <row r="456" spans="1:37" x14ac:dyDescent="0.35">
      <c r="B456" s="14"/>
      <c r="C456" s="11"/>
      <c r="D456" s="22"/>
      <c r="E456" s="18"/>
      <c r="F456" s="19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</row>
    <row r="457" spans="1:37" x14ac:dyDescent="0.35">
      <c r="A457" s="8" t="s">
        <v>640</v>
      </c>
      <c r="B457" s="14" t="s">
        <v>181</v>
      </c>
      <c r="C457" s="9" t="s">
        <v>641</v>
      </c>
      <c r="D457" s="15">
        <f>SUMIFS('Valuations ByCounty'!$E$2:$E$260,'Valuations ByCounty'!$A$2:$A$260,A457,'Valuations ByCounty'!$B2:$B260,B457)</f>
        <v>30766990</v>
      </c>
      <c r="E457" s="15">
        <f>SUMIFS('Valuations ByCounty'!$F$2:$F$260,'Valuations ByCounty'!$A$2:$A$260,A457,'Valuations ByCounty'!$B2:$B260,B457)</f>
        <v>0</v>
      </c>
      <c r="F457" s="15">
        <f>D457-E457</f>
        <v>30766990</v>
      </c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</row>
    <row r="458" spans="1:37" x14ac:dyDescent="0.35">
      <c r="A458" s="8" t="s">
        <v>640</v>
      </c>
      <c r="B458" s="14" t="s">
        <v>143</v>
      </c>
      <c r="C458" s="9" t="s">
        <v>641</v>
      </c>
      <c r="D458" s="15">
        <f>SUMIFS('Valuations ByCounty'!$E$2:$E$260,'Valuations ByCounty'!$A$2:$A$260,A458,'Valuations ByCounty'!$B2:$B260,B458)</f>
        <v>5601243</v>
      </c>
      <c r="E458" s="15">
        <f>SUMIFS('Valuations ByCounty'!$F$2:$F$260,'Valuations ByCounty'!$A$2:$A$260,A458,'Valuations ByCounty'!$B2:$B260,B458)</f>
        <v>0</v>
      </c>
      <c r="F458" s="15">
        <f>D458-E458</f>
        <v>5601243</v>
      </c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</row>
    <row r="459" spans="1:37" x14ac:dyDescent="0.35">
      <c r="A459" s="8" t="s">
        <v>640</v>
      </c>
      <c r="B459" s="14" t="s">
        <v>241</v>
      </c>
      <c r="C459" s="9" t="s">
        <v>641</v>
      </c>
      <c r="D459" s="15">
        <f>SUMIFS('Valuations ByCounty'!$E$2:$E$260,'Valuations ByCounty'!$A$2:$A$260,A459,'Valuations ByCounty'!$B2:$B260,B459)</f>
        <v>1455860</v>
      </c>
      <c r="E459" s="15">
        <f>SUMIFS('Valuations ByCounty'!$F$2:$F$260,'Valuations ByCounty'!$A$2:$A$260,A459,'Valuations ByCounty'!$B2:$B260,B459)</f>
        <v>0</v>
      </c>
      <c r="F459" s="15">
        <f>D459-E459</f>
        <v>1455860</v>
      </c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</row>
    <row r="460" spans="1:37" x14ac:dyDescent="0.35">
      <c r="A460" s="8" t="s">
        <v>640</v>
      </c>
      <c r="B460" s="14" t="s">
        <v>214</v>
      </c>
      <c r="C460" s="9" t="s">
        <v>641</v>
      </c>
      <c r="D460" s="15">
        <f>SUMIFS('Valuations ByCounty'!$E$2:$E$260,'Valuations ByCounty'!$A$2:$A$260,A460,'Valuations ByCounty'!$B2:$B260,B460)</f>
        <v>822257</v>
      </c>
      <c r="E460" s="15">
        <f>SUMIFS('Valuations ByCounty'!$F$2:$F$260,'Valuations ByCounty'!$A$2:$A$260,A460,'Valuations ByCounty'!$B2:$B260,B460)</f>
        <v>0</v>
      </c>
      <c r="F460" s="15">
        <f>D460-E460</f>
        <v>822257</v>
      </c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</row>
    <row r="461" spans="1:37" x14ac:dyDescent="0.35">
      <c r="A461" s="8" t="s">
        <v>640</v>
      </c>
      <c r="B461" s="14"/>
      <c r="C461" s="11" t="s">
        <v>642</v>
      </c>
      <c r="D461" s="16">
        <f>SUM(D457:D460)</f>
        <v>38646350</v>
      </c>
      <c r="E461" s="16">
        <f>SUM(E457:E460)</f>
        <v>0</v>
      </c>
      <c r="F461" s="16">
        <f>SUM(F457:F460)</f>
        <v>38646350</v>
      </c>
      <c r="G461" s="2">
        <f>VLOOKUP(A461,ByDistrict!$A$3:$AA$180,8,FALSE)</f>
        <v>27</v>
      </c>
      <c r="H461" s="2">
        <f>VLOOKUP(A461,ByDistrict!$A$3:$AA$180,9,FALSE)</f>
        <v>0</v>
      </c>
      <c r="I461" s="2">
        <f>VLOOKUP(A461,ByDistrict!$A$3:$AA$180,10,FALSE)</f>
        <v>27</v>
      </c>
      <c r="J461" s="2">
        <f>VLOOKUP($A$4,ByDistrict!$A$3:$AA$180,9,FALSE)</f>
        <v>0</v>
      </c>
      <c r="K461" s="2">
        <f>VLOOKUP(A461,ByDistrict!$A$3:$AA$180,11,FALSE)</f>
        <v>0</v>
      </c>
      <c r="L461" s="2">
        <f>VLOOKUP($A$4,ByDistrict!$A$3:$AA$180,9,FALSE)</f>
        <v>0</v>
      </c>
      <c r="M461" s="2">
        <f>VLOOKUP(A461,ByDistrict!$A$3:$AA$180,12,FALSE)</f>
        <v>0</v>
      </c>
      <c r="N461" s="2">
        <f>VLOOKUP(A461,ByDistrict!$A$3:$AA$180,13,FALSE)</f>
        <v>0</v>
      </c>
      <c r="O461" s="2">
        <f>VLOOKUP($A$4,ByDistrict!$A$3:$AA$180,9,FALSE)</f>
        <v>0</v>
      </c>
      <c r="P461" s="2">
        <f>VLOOKUP(A461,ByDistrict!$A$3:$AA$180,14,FALSE)</f>
        <v>0</v>
      </c>
      <c r="Q461" s="2">
        <f>VLOOKUP($A$4,ByDistrict!$A$3:$AA$180,9,FALSE)</f>
        <v>0</v>
      </c>
      <c r="R461" s="2">
        <f>VLOOKUP(A461,ByDistrict!$A$3:$AA$180,15,FALSE)</f>
        <v>5</v>
      </c>
      <c r="S461" s="2">
        <f>VLOOKUP($A$4,ByDistrict!$A$3:$AA$180,9,FALSE)</f>
        <v>0</v>
      </c>
      <c r="T461" s="2">
        <f>VLOOKUP(A461,ByDistrict!$A$3:$AA$180,16,FALSE)</f>
        <v>3.0000000000000001E-3</v>
      </c>
      <c r="U461" s="2">
        <f>VLOOKUP($A$4,ByDistrict!$A$3:$AA$180,9,FALSE)</f>
        <v>0</v>
      </c>
      <c r="V461" s="2">
        <f>VLOOKUP(A461,ByDistrict!$A$3:$AA$180,18,FALSE)</f>
        <v>15.991</v>
      </c>
      <c r="W461" s="2">
        <f>VLOOKUP($A$4,ByDistrict!$A$3:$AA$180,9,FALSE)</f>
        <v>0</v>
      </c>
      <c r="X461" s="2">
        <f>VLOOKUP(A461,ByDistrict!$A$3:$AA$180,19,FALSE)</f>
        <v>0</v>
      </c>
      <c r="Y461" s="2">
        <f>VLOOKUP($A$4,ByDistrict!$A$3:$AA$180,9,FALSE)</f>
        <v>0</v>
      </c>
      <c r="Z461" s="2">
        <f>VLOOKUP(A461,ByDistrict!$A$3:$AA$180,20,FALSE)</f>
        <v>0</v>
      </c>
      <c r="AA461" s="2">
        <f>VLOOKUP($A$4,ByDistrict!$A$3:$AA$180,9,FALSE)</f>
        <v>0</v>
      </c>
      <c r="AB461" s="2">
        <f>VLOOKUP(A461,ByDistrict!$A$3:$AA$180,21,FALSE)</f>
        <v>0</v>
      </c>
      <c r="AC461" s="2">
        <f>VLOOKUP($A$4,ByDistrict!$A$3:$AA$180,9,FALSE)</f>
        <v>0</v>
      </c>
      <c r="AD461" s="2">
        <f>VLOOKUP(A461,ByDistrict!$A$3:$AA$180,22,FALSE)</f>
        <v>0</v>
      </c>
      <c r="AE461" s="2">
        <f>VLOOKUP($A$4,ByDistrict!$A$3:$AA$180,9,FALSE)</f>
        <v>0</v>
      </c>
      <c r="AF461" s="2">
        <f>VLOOKUP(A461,ByDistrict!$A$3:$AA$180,23,FALSE)</f>
        <v>47.994</v>
      </c>
      <c r="AG461" s="17"/>
      <c r="AH461" s="17">
        <f>+AF461-R461-V461</f>
        <v>27.003</v>
      </c>
      <c r="AI461" s="10">
        <f>+AH461/AF461</f>
        <v>0.56263282910363799</v>
      </c>
      <c r="AK461" s="17">
        <f>+N461+P461+R461</f>
        <v>5</v>
      </c>
    </row>
    <row r="462" spans="1:37" x14ac:dyDescent="0.35">
      <c r="B462" s="14"/>
      <c r="C462" s="11"/>
      <c r="D462" s="22"/>
      <c r="E462" s="18"/>
      <c r="F462" s="19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</row>
    <row r="463" spans="1:37" x14ac:dyDescent="0.35">
      <c r="A463" s="8" t="s">
        <v>643</v>
      </c>
      <c r="B463" s="14" t="s">
        <v>184</v>
      </c>
      <c r="C463" s="9" t="s">
        <v>644</v>
      </c>
      <c r="D463" s="15">
        <f>SUMIFS('Valuations ByCounty'!$E$2:$E$260,'Valuations ByCounty'!$A$2:$A$260,A463,'Valuations ByCounty'!$B2:$B260,B463)</f>
        <v>5700488250</v>
      </c>
      <c r="E463" s="15">
        <f>SUMIFS('Valuations ByCounty'!$F$2:$F$260,'Valuations ByCounty'!$A$2:$A$260,A463,'Valuations ByCounty'!$B2:$B260,B463)</f>
        <v>0</v>
      </c>
      <c r="F463" s="15">
        <f>D463-E463</f>
        <v>5700488250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</row>
    <row r="464" spans="1:37" x14ac:dyDescent="0.35">
      <c r="A464" s="8" t="s">
        <v>643</v>
      </c>
      <c r="B464" s="14"/>
      <c r="C464" s="11" t="s">
        <v>645</v>
      </c>
      <c r="D464" s="16">
        <f>SUM(D463)</f>
        <v>5700488250</v>
      </c>
      <c r="E464" s="16">
        <f>SUM(E463)</f>
        <v>0</v>
      </c>
      <c r="F464" s="16">
        <f>SUM(F463)</f>
        <v>5700488250</v>
      </c>
      <c r="G464" s="2">
        <f>VLOOKUP(A464,ByDistrict!$A$3:$AA$180,8,FALSE)</f>
        <v>4.4119999999999999</v>
      </c>
      <c r="H464" s="2">
        <f>VLOOKUP(A464,ByDistrict!$A$3:$AA$180,9,FALSE)</f>
        <v>0</v>
      </c>
      <c r="I464" s="2">
        <f>VLOOKUP(A464,ByDistrict!$A$3:$AA$180,10,FALSE)</f>
        <v>4.0170000000000003</v>
      </c>
      <c r="J464" s="2">
        <f>VLOOKUP($A$4,ByDistrict!$A$3:$AA$180,9,FALSE)</f>
        <v>0</v>
      </c>
      <c r="K464" s="2">
        <f>VLOOKUP(A464,ByDistrict!$A$3:$AA$180,11,FALSE)</f>
        <v>0.14199999999999999</v>
      </c>
      <c r="L464" s="2">
        <f>VLOOKUP($A$4,ByDistrict!$A$3:$AA$180,9,FALSE)</f>
        <v>0</v>
      </c>
      <c r="M464" s="2">
        <f>VLOOKUP(A464,ByDistrict!$A$3:$AA$180,12,FALSE)</f>
        <v>0.253</v>
      </c>
      <c r="N464" s="2">
        <f>VLOOKUP(A464,ByDistrict!$A$3:$AA$180,13,FALSE)</f>
        <v>0.125</v>
      </c>
      <c r="O464" s="2">
        <f>VLOOKUP($A$4,ByDistrict!$A$3:$AA$180,9,FALSE)</f>
        <v>0</v>
      </c>
      <c r="P464" s="2">
        <f>VLOOKUP(A464,ByDistrict!$A$3:$AA$180,14,FALSE)</f>
        <v>0</v>
      </c>
      <c r="Q464" s="2">
        <f>VLOOKUP($A$4,ByDistrict!$A$3:$AA$180,9,FALSE)</f>
        <v>0</v>
      </c>
      <c r="R464" s="2">
        <f>VLOOKUP(A464,ByDistrict!$A$3:$AA$180,15,FALSE)</f>
        <v>2.1070000000000002</v>
      </c>
      <c r="S464" s="2">
        <f>VLOOKUP($A$4,ByDistrict!$A$3:$AA$180,9,FALSE)</f>
        <v>0</v>
      </c>
      <c r="T464" s="2">
        <f>VLOOKUP(A464,ByDistrict!$A$3:$AA$180,16,FALSE)</f>
        <v>6.2E-2</v>
      </c>
      <c r="U464" s="2">
        <f>VLOOKUP($A$4,ByDistrict!$A$3:$AA$180,9,FALSE)</f>
        <v>0</v>
      </c>
      <c r="V464" s="2">
        <f>VLOOKUP(A464,ByDistrict!$A$3:$AA$180,18,FALSE)</f>
        <v>2.3359999999999999</v>
      </c>
      <c r="W464" s="2">
        <f>VLOOKUP($A$4,ByDistrict!$A$3:$AA$180,9,FALSE)</f>
        <v>0</v>
      </c>
      <c r="X464" s="2">
        <f>VLOOKUP(A464,ByDistrict!$A$3:$AA$180,19,FALSE)</f>
        <v>0</v>
      </c>
      <c r="Y464" s="2">
        <f>VLOOKUP($A$4,ByDistrict!$A$3:$AA$180,9,FALSE)</f>
        <v>0</v>
      </c>
      <c r="Z464" s="2">
        <f>VLOOKUP(A464,ByDistrict!$A$3:$AA$180,20,FALSE)</f>
        <v>0</v>
      </c>
      <c r="AA464" s="2">
        <f>VLOOKUP($A$4,ByDistrict!$A$3:$AA$180,9,FALSE)</f>
        <v>0</v>
      </c>
      <c r="AB464" s="2">
        <f>VLOOKUP(A464,ByDistrict!$A$3:$AA$180,21,FALSE)</f>
        <v>0</v>
      </c>
      <c r="AC464" s="2">
        <f>VLOOKUP($A$4,ByDistrict!$A$3:$AA$180,9,FALSE)</f>
        <v>0</v>
      </c>
      <c r="AD464" s="2">
        <f>VLOOKUP(A464,ByDistrict!$A$3:$AA$180,22,FALSE)</f>
        <v>0</v>
      </c>
      <c r="AE464" s="2">
        <f>VLOOKUP($A$4,ByDistrict!$A$3:$AA$180,9,FALSE)</f>
        <v>0</v>
      </c>
      <c r="AF464" s="2">
        <f>VLOOKUP(A464,ByDistrict!$A$3:$AA$180,23,FALSE)</f>
        <v>9.0420000000000016</v>
      </c>
      <c r="AG464" s="17"/>
      <c r="AH464" s="17">
        <f>+AF464-R464-V464</f>
        <v>4.599000000000002</v>
      </c>
      <c r="AI464" s="10">
        <f>+AH464/AF464</f>
        <v>0.50862641008626419</v>
      </c>
      <c r="AK464" s="17">
        <f>+N464+P464+R464</f>
        <v>2.2320000000000002</v>
      </c>
    </row>
    <row r="465" spans="1:37" x14ac:dyDescent="0.35">
      <c r="B465" s="14"/>
      <c r="C465" s="11"/>
      <c r="D465" s="22"/>
      <c r="E465" s="18"/>
      <c r="F465" s="19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</row>
    <row r="466" spans="1:37" x14ac:dyDescent="0.35">
      <c r="A466" s="8" t="s">
        <v>646</v>
      </c>
      <c r="B466" s="14" t="s">
        <v>186</v>
      </c>
      <c r="C466" s="9" t="s">
        <v>647</v>
      </c>
      <c r="D466" s="15">
        <f>SUMIFS('Valuations ByCounty'!$E$2:$E$260,'Valuations ByCounty'!$A$2:$A$260,A466,'Valuations ByCounty'!$B2:$B260,B466)</f>
        <v>18185295</v>
      </c>
      <c r="E466" s="15">
        <f>SUMIFS('Valuations ByCounty'!$F$2:$F$260,'Valuations ByCounty'!$A$2:$A$260,A466,'Valuations ByCounty'!$B2:$B260,B466)</f>
        <v>0</v>
      </c>
      <c r="F466" s="15">
        <f>D466-E466</f>
        <v>18185295</v>
      </c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</row>
    <row r="467" spans="1:37" x14ac:dyDescent="0.35">
      <c r="A467" s="8" t="s">
        <v>646</v>
      </c>
      <c r="B467" s="14"/>
      <c r="C467" s="11" t="s">
        <v>648</v>
      </c>
      <c r="D467" s="16">
        <f>SUM(D466)</f>
        <v>18185295</v>
      </c>
      <c r="E467" s="16">
        <f>SUM(E466)</f>
        <v>0</v>
      </c>
      <c r="F467" s="16">
        <f>SUM(F466)</f>
        <v>18185295</v>
      </c>
      <c r="G467" s="2">
        <f>VLOOKUP(A467,ByDistrict!$A$3:$AA$180,8,FALSE)</f>
        <v>27</v>
      </c>
      <c r="H467" s="2">
        <f>VLOOKUP(A467,ByDistrict!$A$3:$AA$180,9,FALSE)</f>
        <v>0</v>
      </c>
      <c r="I467" s="2">
        <f>VLOOKUP(A467,ByDistrict!$A$3:$AA$180,10,FALSE)</f>
        <v>27</v>
      </c>
      <c r="J467" s="2">
        <f>VLOOKUP($A$4,ByDistrict!$A$3:$AA$180,9,FALSE)</f>
        <v>0</v>
      </c>
      <c r="K467" s="2">
        <f>VLOOKUP(A467,ByDistrict!$A$3:$AA$180,11,FALSE)</f>
        <v>0</v>
      </c>
      <c r="L467" s="2">
        <f>VLOOKUP($A$4,ByDistrict!$A$3:$AA$180,9,FALSE)</f>
        <v>0</v>
      </c>
      <c r="M467" s="2">
        <f>VLOOKUP(A467,ByDistrict!$A$3:$AA$180,12,FALSE)</f>
        <v>0</v>
      </c>
      <c r="N467" s="2">
        <f>VLOOKUP(A467,ByDistrict!$A$3:$AA$180,13,FALSE)</f>
        <v>0</v>
      </c>
      <c r="O467" s="2">
        <f>VLOOKUP($A$4,ByDistrict!$A$3:$AA$180,9,FALSE)</f>
        <v>0</v>
      </c>
      <c r="P467" s="2">
        <f>VLOOKUP(A467,ByDistrict!$A$3:$AA$180,14,FALSE)</f>
        <v>0</v>
      </c>
      <c r="Q467" s="2">
        <f>VLOOKUP($A$4,ByDistrict!$A$3:$AA$180,9,FALSE)</f>
        <v>0</v>
      </c>
      <c r="R467" s="2">
        <f>VLOOKUP(A467,ByDistrict!$A$3:$AA$180,15,FALSE)</f>
        <v>0</v>
      </c>
      <c r="S467" s="2">
        <f>VLOOKUP($A$4,ByDistrict!$A$3:$AA$180,9,FALSE)</f>
        <v>0</v>
      </c>
      <c r="T467" s="2">
        <f>VLOOKUP(A467,ByDistrict!$A$3:$AA$180,16,FALSE)</f>
        <v>0</v>
      </c>
      <c r="U467" s="2">
        <f>VLOOKUP($A$4,ByDistrict!$A$3:$AA$180,9,FALSE)</f>
        <v>0</v>
      </c>
      <c r="V467" s="2">
        <f>VLOOKUP(A467,ByDistrict!$A$3:$AA$180,18,FALSE)</f>
        <v>0</v>
      </c>
      <c r="W467" s="2">
        <f>VLOOKUP($A$4,ByDistrict!$A$3:$AA$180,9,FALSE)</f>
        <v>0</v>
      </c>
      <c r="X467" s="2">
        <f>VLOOKUP(A467,ByDistrict!$A$3:$AA$180,19,FALSE)</f>
        <v>0</v>
      </c>
      <c r="Y467" s="2">
        <f>VLOOKUP($A$4,ByDistrict!$A$3:$AA$180,9,FALSE)</f>
        <v>0</v>
      </c>
      <c r="Z467" s="2">
        <f>VLOOKUP(A467,ByDistrict!$A$3:$AA$180,20,FALSE)</f>
        <v>0</v>
      </c>
      <c r="AA467" s="2">
        <f>VLOOKUP($A$4,ByDistrict!$A$3:$AA$180,9,FALSE)</f>
        <v>0</v>
      </c>
      <c r="AB467" s="2">
        <f>VLOOKUP(A467,ByDistrict!$A$3:$AA$180,21,FALSE)</f>
        <v>0</v>
      </c>
      <c r="AC467" s="2">
        <f>VLOOKUP($A$4,ByDistrict!$A$3:$AA$180,9,FALSE)</f>
        <v>0</v>
      </c>
      <c r="AD467" s="2">
        <f>VLOOKUP(A467,ByDistrict!$A$3:$AA$180,22,FALSE)</f>
        <v>0</v>
      </c>
      <c r="AE467" s="2">
        <f>VLOOKUP($A$4,ByDistrict!$A$3:$AA$180,9,FALSE)</f>
        <v>0</v>
      </c>
      <c r="AF467" s="2">
        <f>VLOOKUP(A467,ByDistrict!$A$3:$AA$180,23,FALSE)</f>
        <v>27</v>
      </c>
      <c r="AG467" s="17"/>
      <c r="AH467" s="17">
        <f>+AF467-R467-V467</f>
        <v>27</v>
      </c>
      <c r="AI467" s="10">
        <f>+AH467/AF467</f>
        <v>1</v>
      </c>
      <c r="AK467" s="17">
        <f>+N467+P467+R467</f>
        <v>0</v>
      </c>
    </row>
    <row r="468" spans="1:37" x14ac:dyDescent="0.35">
      <c r="B468" s="14"/>
      <c r="C468" s="11"/>
      <c r="D468" s="22"/>
      <c r="E468" s="18"/>
      <c r="F468" s="19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</row>
    <row r="469" spans="1:37" x14ac:dyDescent="0.35">
      <c r="A469" s="8" t="s">
        <v>649</v>
      </c>
      <c r="B469" s="14" t="s">
        <v>186</v>
      </c>
      <c r="C469" s="9" t="s">
        <v>650</v>
      </c>
      <c r="D469" s="15">
        <f>SUMIFS('Valuations ByCounty'!$E$2:$E$260,'Valuations ByCounty'!$A$2:$A$260,A469,'Valuations ByCounty'!$B2:$B260,B469)</f>
        <v>109851097</v>
      </c>
      <c r="E469" s="15">
        <f>SUMIFS('Valuations ByCounty'!$F$2:$F$260,'Valuations ByCounty'!$A$2:$A$260,A469,'Valuations ByCounty'!$B2:$B260,B469)</f>
        <v>3943858</v>
      </c>
      <c r="F469" s="15">
        <f>D469-E469</f>
        <v>105907239</v>
      </c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</row>
    <row r="470" spans="1:37" x14ac:dyDescent="0.35">
      <c r="A470" s="8" t="s">
        <v>649</v>
      </c>
      <c r="B470" s="14"/>
      <c r="C470" s="11" t="s">
        <v>651</v>
      </c>
      <c r="D470" s="16">
        <f>SUM(D469)</f>
        <v>109851097</v>
      </c>
      <c r="E470" s="16">
        <f>SUM(E469)</f>
        <v>3943858</v>
      </c>
      <c r="F470" s="16">
        <f>SUM(F469)</f>
        <v>105907239</v>
      </c>
      <c r="G470" s="2">
        <f>VLOOKUP(A470,ByDistrict!$A$3:$AA$180,8,FALSE)</f>
        <v>27</v>
      </c>
      <c r="H470" s="2">
        <f>VLOOKUP(A470,ByDistrict!$A$3:$AA$180,9,FALSE)</f>
        <v>2.4049999999999998</v>
      </c>
      <c r="I470" s="2">
        <f>VLOOKUP(A470,ByDistrict!$A$3:$AA$180,10,FALSE)</f>
        <v>24.594999999999999</v>
      </c>
      <c r="J470" s="2">
        <f>VLOOKUP($A$4,ByDistrict!$A$3:$AA$180,9,FALSE)</f>
        <v>0</v>
      </c>
      <c r="K470" s="2">
        <f>VLOOKUP(A470,ByDistrict!$A$3:$AA$180,11,FALSE)</f>
        <v>0</v>
      </c>
      <c r="L470" s="2">
        <f>VLOOKUP($A$4,ByDistrict!$A$3:$AA$180,9,FALSE)</f>
        <v>0</v>
      </c>
      <c r="M470" s="2">
        <f>VLOOKUP(A470,ByDistrict!$A$3:$AA$180,12,FALSE)</f>
        <v>0</v>
      </c>
      <c r="N470" s="2">
        <f>VLOOKUP(A470,ByDistrict!$A$3:$AA$180,13,FALSE)</f>
        <v>0</v>
      </c>
      <c r="O470" s="2">
        <f>VLOOKUP($A$4,ByDistrict!$A$3:$AA$180,9,FALSE)</f>
        <v>0</v>
      </c>
      <c r="P470" s="2">
        <f>VLOOKUP(A470,ByDistrict!$A$3:$AA$180,14,FALSE)</f>
        <v>0</v>
      </c>
      <c r="Q470" s="2">
        <f>VLOOKUP($A$4,ByDistrict!$A$3:$AA$180,9,FALSE)</f>
        <v>0</v>
      </c>
      <c r="R470" s="2">
        <f>VLOOKUP(A470,ByDistrict!$A$3:$AA$180,15,FALSE)</f>
        <v>0</v>
      </c>
      <c r="S470" s="2">
        <f>VLOOKUP($A$4,ByDistrict!$A$3:$AA$180,9,FALSE)</f>
        <v>0</v>
      </c>
      <c r="T470" s="2">
        <f>VLOOKUP(A470,ByDistrict!$A$3:$AA$180,16,FALSE)</f>
        <v>3.0000000000000001E-3</v>
      </c>
      <c r="U470" s="2">
        <f>VLOOKUP($A$4,ByDistrict!$A$3:$AA$180,9,FALSE)</f>
        <v>0</v>
      </c>
      <c r="V470" s="2">
        <f>VLOOKUP(A470,ByDistrict!$A$3:$AA$180,18,FALSE)</f>
        <v>3.0680000000000001</v>
      </c>
      <c r="W470" s="2">
        <f>VLOOKUP($A$4,ByDistrict!$A$3:$AA$180,9,FALSE)</f>
        <v>0</v>
      </c>
      <c r="X470" s="2">
        <f>VLOOKUP(A470,ByDistrict!$A$3:$AA$180,19,FALSE)</f>
        <v>0</v>
      </c>
      <c r="Y470" s="2">
        <f>VLOOKUP($A$4,ByDistrict!$A$3:$AA$180,9,FALSE)</f>
        <v>0</v>
      </c>
      <c r="Z470" s="2">
        <f>VLOOKUP(A470,ByDistrict!$A$3:$AA$180,20,FALSE)</f>
        <v>0</v>
      </c>
      <c r="AA470" s="2">
        <f>VLOOKUP($A$4,ByDistrict!$A$3:$AA$180,9,FALSE)</f>
        <v>0</v>
      </c>
      <c r="AB470" s="2">
        <f>VLOOKUP(A470,ByDistrict!$A$3:$AA$180,21,FALSE)</f>
        <v>0</v>
      </c>
      <c r="AC470" s="2">
        <f>VLOOKUP($A$4,ByDistrict!$A$3:$AA$180,9,FALSE)</f>
        <v>0</v>
      </c>
      <c r="AD470" s="2">
        <f>VLOOKUP(A470,ByDistrict!$A$3:$AA$180,22,FALSE)</f>
        <v>0</v>
      </c>
      <c r="AE470" s="2">
        <f>VLOOKUP($A$4,ByDistrict!$A$3:$AA$180,9,FALSE)</f>
        <v>0</v>
      </c>
      <c r="AF470" s="2">
        <f>VLOOKUP(A470,ByDistrict!$A$3:$AA$180,23,FALSE)</f>
        <v>27.666</v>
      </c>
      <c r="AG470" s="17"/>
      <c r="AH470" s="17">
        <f>+AF470-R470-V470</f>
        <v>24.597999999999999</v>
      </c>
      <c r="AI470" s="10">
        <f>+AH470/AF470</f>
        <v>0.88910576158461641</v>
      </c>
      <c r="AK470" s="17">
        <f>+N470+P470+R470</f>
        <v>0</v>
      </c>
    </row>
    <row r="471" spans="1:37" x14ac:dyDescent="0.35">
      <c r="B471" s="14"/>
      <c r="C471" s="11"/>
      <c r="D471" s="22"/>
      <c r="E471" s="18"/>
      <c r="F471" s="19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</row>
    <row r="472" spans="1:37" x14ac:dyDescent="0.35">
      <c r="A472" s="8" t="s">
        <v>652</v>
      </c>
      <c r="B472" s="14" t="s">
        <v>186</v>
      </c>
      <c r="C472" s="9" t="s">
        <v>653</v>
      </c>
      <c r="D472" s="15">
        <f>SUMIFS('Valuations ByCounty'!$E$2:$E$260,'Valuations ByCounty'!$A$2:$A$260,A472,'Valuations ByCounty'!$B2:$B260,B472)</f>
        <v>30045918</v>
      </c>
      <c r="E472" s="15">
        <f>SUMIFS('Valuations ByCounty'!$F$2:$F$260,'Valuations ByCounty'!$A$2:$A$260,A472,'Valuations ByCounty'!$B2:$B260,B472)</f>
        <v>0</v>
      </c>
      <c r="F472" s="15">
        <f>D472-E472</f>
        <v>30045918</v>
      </c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</row>
    <row r="473" spans="1:37" x14ac:dyDescent="0.35">
      <c r="A473" s="8" t="s">
        <v>652</v>
      </c>
      <c r="B473" s="14"/>
      <c r="C473" s="11" t="s">
        <v>654</v>
      </c>
      <c r="D473" s="16">
        <f>SUM(D472)</f>
        <v>30045918</v>
      </c>
      <c r="E473" s="16">
        <f>SUM(E472)</f>
        <v>0</v>
      </c>
      <c r="F473" s="16">
        <f>SUM(F472)</f>
        <v>30045918</v>
      </c>
      <c r="G473" s="2">
        <f>VLOOKUP(A473,ByDistrict!$A$3:$AA$180,8,FALSE)</f>
        <v>27</v>
      </c>
      <c r="H473" s="2">
        <f>VLOOKUP(A473,ByDistrict!$A$3:$AA$180,9,FALSE)</f>
        <v>0</v>
      </c>
      <c r="I473" s="2">
        <f>VLOOKUP(A473,ByDistrict!$A$3:$AA$180,10,FALSE)</f>
        <v>27</v>
      </c>
      <c r="J473" s="2">
        <f>VLOOKUP($A$4,ByDistrict!$A$3:$AA$180,9,FALSE)</f>
        <v>0</v>
      </c>
      <c r="K473" s="2">
        <f>VLOOKUP(A473,ByDistrict!$A$3:$AA$180,11,FALSE)</f>
        <v>0</v>
      </c>
      <c r="L473" s="2">
        <f>VLOOKUP($A$4,ByDistrict!$A$3:$AA$180,9,FALSE)</f>
        <v>0</v>
      </c>
      <c r="M473" s="2">
        <f>VLOOKUP(A473,ByDistrict!$A$3:$AA$180,12,FALSE)</f>
        <v>0</v>
      </c>
      <c r="N473" s="2">
        <f>VLOOKUP(A473,ByDistrict!$A$3:$AA$180,13,FALSE)</f>
        <v>0</v>
      </c>
      <c r="O473" s="2">
        <f>VLOOKUP($A$4,ByDistrict!$A$3:$AA$180,9,FALSE)</f>
        <v>0</v>
      </c>
      <c r="P473" s="2">
        <f>VLOOKUP(A473,ByDistrict!$A$3:$AA$180,14,FALSE)</f>
        <v>0</v>
      </c>
      <c r="Q473" s="2">
        <f>VLOOKUP($A$4,ByDistrict!$A$3:$AA$180,9,FALSE)</f>
        <v>0</v>
      </c>
      <c r="R473" s="2">
        <f>VLOOKUP(A473,ByDistrict!$A$3:$AA$180,15,FALSE)</f>
        <v>0</v>
      </c>
      <c r="S473" s="2">
        <f>VLOOKUP($A$4,ByDistrict!$A$3:$AA$180,9,FALSE)</f>
        <v>0</v>
      </c>
      <c r="T473" s="2">
        <f>VLOOKUP(A473,ByDistrict!$A$3:$AA$180,16,FALSE)</f>
        <v>0</v>
      </c>
      <c r="U473" s="2">
        <f>VLOOKUP($A$4,ByDistrict!$A$3:$AA$180,9,FALSE)</f>
        <v>0</v>
      </c>
      <c r="V473" s="2">
        <f>VLOOKUP(A473,ByDistrict!$A$3:$AA$180,18,FALSE)</f>
        <v>8.5</v>
      </c>
      <c r="W473" s="2">
        <f>VLOOKUP($A$4,ByDistrict!$A$3:$AA$180,9,FALSE)</f>
        <v>0</v>
      </c>
      <c r="X473" s="2">
        <f>VLOOKUP(A473,ByDistrict!$A$3:$AA$180,19,FALSE)</f>
        <v>0</v>
      </c>
      <c r="Y473" s="2">
        <f>VLOOKUP($A$4,ByDistrict!$A$3:$AA$180,9,FALSE)</f>
        <v>0</v>
      </c>
      <c r="Z473" s="2">
        <f>VLOOKUP(A473,ByDistrict!$A$3:$AA$180,20,FALSE)</f>
        <v>0</v>
      </c>
      <c r="AA473" s="2">
        <f>VLOOKUP($A$4,ByDistrict!$A$3:$AA$180,9,FALSE)</f>
        <v>0</v>
      </c>
      <c r="AB473" s="2">
        <f>VLOOKUP(A473,ByDistrict!$A$3:$AA$180,21,FALSE)</f>
        <v>0</v>
      </c>
      <c r="AC473" s="2">
        <f>VLOOKUP($A$4,ByDistrict!$A$3:$AA$180,9,FALSE)</f>
        <v>0</v>
      </c>
      <c r="AD473" s="2">
        <f>VLOOKUP(A473,ByDistrict!$A$3:$AA$180,22,FALSE)</f>
        <v>0</v>
      </c>
      <c r="AE473" s="2">
        <f>VLOOKUP($A$4,ByDistrict!$A$3:$AA$180,9,FALSE)</f>
        <v>0</v>
      </c>
      <c r="AF473" s="2">
        <f>VLOOKUP(A473,ByDistrict!$A$3:$AA$180,23,FALSE)</f>
        <v>35.5</v>
      </c>
      <c r="AG473" s="17"/>
      <c r="AH473" s="17">
        <f>+AF473-R473-V473</f>
        <v>27</v>
      </c>
      <c r="AI473" s="10">
        <f>+AH473/AF473</f>
        <v>0.76056338028169013</v>
      </c>
      <c r="AK473" s="17">
        <f>+N473+P473+R473</f>
        <v>0</v>
      </c>
    </row>
    <row r="474" spans="1:37" x14ac:dyDescent="0.35">
      <c r="B474" s="14"/>
      <c r="C474" s="11"/>
      <c r="D474" s="22"/>
      <c r="E474" s="18"/>
      <c r="F474" s="19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</row>
    <row r="475" spans="1:37" x14ac:dyDescent="0.35">
      <c r="A475" s="24" t="s">
        <v>655</v>
      </c>
      <c r="B475" s="14" t="s">
        <v>186</v>
      </c>
      <c r="C475" s="25" t="s">
        <v>656</v>
      </c>
      <c r="D475" s="15">
        <f>SUMIFS('Valuations ByCounty'!$E$2:$E$260,'Valuations ByCounty'!$A$2:$A$260,A475,'Valuations ByCounty'!$B2:$B260,B475)</f>
        <v>11525570</v>
      </c>
      <c r="E475" s="15">
        <f>SUMIFS('Valuations ByCounty'!$F$2:$F$260,'Valuations ByCounty'!$A$2:$A$260,A475,'Valuations ByCounty'!$B2:$B260,B475)</f>
        <v>0</v>
      </c>
      <c r="F475" s="15">
        <f>D475-E475</f>
        <v>11525570</v>
      </c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</row>
    <row r="476" spans="1:37" x14ac:dyDescent="0.35">
      <c r="A476" s="24" t="s">
        <v>655</v>
      </c>
      <c r="B476" s="14" t="s">
        <v>32</v>
      </c>
      <c r="C476" s="25" t="s">
        <v>656</v>
      </c>
      <c r="D476" s="15">
        <f>SUMIFS('Valuations ByCounty'!$E$2:$E$260,'Valuations ByCounty'!$A$2:$A$260,A476,'Valuations ByCounty'!$B2:$B260,B476)</f>
        <v>3768050</v>
      </c>
      <c r="E476" s="15">
        <f>SUMIFS('Valuations ByCounty'!$F$2:$F$260,'Valuations ByCounty'!$A$2:$A$260,A476,'Valuations ByCounty'!$B2:$B260,B476)</f>
        <v>0</v>
      </c>
      <c r="F476" s="15">
        <f>D476-E476</f>
        <v>3768050</v>
      </c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</row>
    <row r="477" spans="1:37" x14ac:dyDescent="0.35">
      <c r="A477" s="24" t="s">
        <v>655</v>
      </c>
      <c r="B477" s="14"/>
      <c r="C477" s="11" t="s">
        <v>657</v>
      </c>
      <c r="D477" s="16">
        <f>SUM(D475:D476)</f>
        <v>15293620</v>
      </c>
      <c r="E477" s="16">
        <f>SUM(E475:E476)</f>
        <v>0</v>
      </c>
      <c r="F477" s="16">
        <f>SUM(F475:F476)</f>
        <v>15293620</v>
      </c>
      <c r="G477" s="2">
        <f>VLOOKUP(A477,ByDistrict!$A$3:$AA$180,8,FALSE)</f>
        <v>27</v>
      </c>
      <c r="H477" s="2">
        <f>VLOOKUP(A477,ByDistrict!$A$3:$AA$180,9,FALSE)</f>
        <v>0</v>
      </c>
      <c r="I477" s="2">
        <f>VLOOKUP(A477,ByDistrict!$A$3:$AA$180,10,FALSE)</f>
        <v>27</v>
      </c>
      <c r="J477" s="2">
        <f>VLOOKUP($A$4,ByDistrict!$A$3:$AA$180,9,FALSE)</f>
        <v>0</v>
      </c>
      <c r="K477" s="2">
        <f>VLOOKUP(A477,ByDistrict!$A$3:$AA$180,11,FALSE)</f>
        <v>0</v>
      </c>
      <c r="L477" s="2">
        <f>VLOOKUP($A$4,ByDistrict!$A$3:$AA$180,9,FALSE)</f>
        <v>0</v>
      </c>
      <c r="M477" s="2">
        <f>VLOOKUP(A477,ByDistrict!$A$3:$AA$180,12,FALSE)</f>
        <v>0</v>
      </c>
      <c r="N477" s="2">
        <f>VLOOKUP(A477,ByDistrict!$A$3:$AA$180,13,FALSE)</f>
        <v>0</v>
      </c>
      <c r="O477" s="2">
        <f>VLOOKUP($A$4,ByDistrict!$A$3:$AA$180,9,FALSE)</f>
        <v>0</v>
      </c>
      <c r="P477" s="2">
        <f>VLOOKUP(A477,ByDistrict!$A$3:$AA$180,14,FALSE)</f>
        <v>0</v>
      </c>
      <c r="Q477" s="2">
        <f>VLOOKUP($A$4,ByDistrict!$A$3:$AA$180,9,FALSE)</f>
        <v>0</v>
      </c>
      <c r="R477" s="2">
        <f>VLOOKUP(A477,ByDistrict!$A$3:$AA$180,15,FALSE)</f>
        <v>0</v>
      </c>
      <c r="S477" s="2">
        <f>VLOOKUP($A$4,ByDistrict!$A$3:$AA$180,9,FALSE)</f>
        <v>0</v>
      </c>
      <c r="T477" s="2">
        <f>VLOOKUP(A477,ByDistrict!$A$3:$AA$180,16,FALSE)</f>
        <v>0.2</v>
      </c>
      <c r="U477" s="2">
        <f>VLOOKUP($A$4,ByDistrict!$A$3:$AA$180,9,FALSE)</f>
        <v>0</v>
      </c>
      <c r="V477" s="2">
        <f>VLOOKUP(A477,ByDistrict!$A$3:$AA$180,18,FALSE)</f>
        <v>0</v>
      </c>
      <c r="W477" s="2">
        <f>VLOOKUP($A$4,ByDistrict!$A$3:$AA$180,9,FALSE)</f>
        <v>0</v>
      </c>
      <c r="X477" s="2">
        <f>VLOOKUP(A477,ByDistrict!$A$3:$AA$180,19,FALSE)</f>
        <v>0</v>
      </c>
      <c r="Y477" s="2">
        <f>VLOOKUP($A$4,ByDistrict!$A$3:$AA$180,9,FALSE)</f>
        <v>0</v>
      </c>
      <c r="Z477" s="2">
        <f>VLOOKUP(A477,ByDistrict!$A$3:$AA$180,20,FALSE)</f>
        <v>0</v>
      </c>
      <c r="AA477" s="2">
        <f>VLOOKUP($A$4,ByDistrict!$A$3:$AA$180,9,FALSE)</f>
        <v>0</v>
      </c>
      <c r="AB477" s="2">
        <f>VLOOKUP(A477,ByDistrict!$A$3:$AA$180,21,FALSE)</f>
        <v>0</v>
      </c>
      <c r="AC477" s="2">
        <f>VLOOKUP($A$4,ByDistrict!$A$3:$AA$180,9,FALSE)</f>
        <v>0</v>
      </c>
      <c r="AD477" s="2">
        <f>VLOOKUP(A477,ByDistrict!$A$3:$AA$180,22,FALSE)</f>
        <v>0</v>
      </c>
      <c r="AE477" s="2">
        <f>VLOOKUP($A$4,ByDistrict!$A$3:$AA$180,9,FALSE)</f>
        <v>0</v>
      </c>
      <c r="AF477" s="2">
        <f>VLOOKUP(A477,ByDistrict!$A$3:$AA$180,23,FALSE)</f>
        <v>27.2</v>
      </c>
      <c r="AG477" s="17"/>
      <c r="AH477" s="17">
        <f>+AF477-R477-V477</f>
        <v>27.2</v>
      </c>
      <c r="AI477" s="10">
        <f>+AH477/AF477</f>
        <v>1</v>
      </c>
      <c r="AK477" s="17">
        <f>+N477+P477+R477</f>
        <v>0</v>
      </c>
    </row>
    <row r="478" spans="1:37" x14ac:dyDescent="0.35">
      <c r="B478" s="14"/>
      <c r="C478" s="11"/>
      <c r="D478" s="22"/>
      <c r="E478" s="18"/>
      <c r="F478" s="19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</row>
    <row r="479" spans="1:37" x14ac:dyDescent="0.35">
      <c r="A479" s="24" t="s">
        <v>658</v>
      </c>
      <c r="B479" s="25" t="s">
        <v>191</v>
      </c>
      <c r="C479" s="25" t="s">
        <v>659</v>
      </c>
      <c r="D479" s="15">
        <f>SUMIFS('Valuations ByCounty'!$E$2:$E$260,'Valuations ByCounty'!$A$2:$A$260,A479,'Valuations ByCounty'!$B2:$B260,B479)</f>
        <v>1620629420</v>
      </c>
      <c r="E479" s="15">
        <f>SUMIFS('Valuations ByCounty'!$F$2:$F$260,'Valuations ByCounty'!$A$2:$A$260,A479,'Valuations ByCounty'!$B2:$B260,B479)</f>
        <v>137025178</v>
      </c>
      <c r="F479" s="15">
        <f>D479-E479</f>
        <v>1483604242</v>
      </c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</row>
    <row r="480" spans="1:37" x14ac:dyDescent="0.35">
      <c r="A480" s="24" t="s">
        <v>658</v>
      </c>
      <c r="B480" s="14"/>
      <c r="C480" s="11" t="s">
        <v>660</v>
      </c>
      <c r="D480" s="16">
        <f>SUM(D479)</f>
        <v>1620629420</v>
      </c>
      <c r="E480" s="16">
        <f>SUM(E479)</f>
        <v>137025178</v>
      </c>
      <c r="F480" s="16">
        <f>SUM(F479)</f>
        <v>1483604242</v>
      </c>
      <c r="G480" s="2">
        <f>VLOOKUP(A480,ByDistrict!$A$3:$AA$180,8,FALSE)</f>
        <v>27</v>
      </c>
      <c r="H480" s="2">
        <f>VLOOKUP(A480,ByDistrict!$A$3:$AA$180,9,FALSE)</f>
        <v>0</v>
      </c>
      <c r="I480" s="2">
        <f>VLOOKUP(A480,ByDistrict!$A$3:$AA$180,10,FALSE)</f>
        <v>27</v>
      </c>
      <c r="J480" s="2">
        <f>VLOOKUP($A$4,ByDistrict!$A$3:$AA$180,9,FALSE)</f>
        <v>0</v>
      </c>
      <c r="K480" s="2">
        <f>VLOOKUP(A480,ByDistrict!$A$3:$AA$180,11,FALSE)</f>
        <v>0</v>
      </c>
      <c r="L480" s="2">
        <f>VLOOKUP($A$4,ByDistrict!$A$3:$AA$180,9,FALSE)</f>
        <v>0</v>
      </c>
      <c r="M480" s="2">
        <f>VLOOKUP(A480,ByDistrict!$A$3:$AA$180,12,FALSE)</f>
        <v>0</v>
      </c>
      <c r="N480" s="2">
        <f>VLOOKUP(A480,ByDistrict!$A$3:$AA$180,13,FALSE)</f>
        <v>0</v>
      </c>
      <c r="O480" s="2">
        <f>VLOOKUP($A$4,ByDistrict!$A$3:$AA$180,9,FALSE)</f>
        <v>0</v>
      </c>
      <c r="P480" s="2">
        <f>VLOOKUP(A480,ByDistrict!$A$3:$AA$180,14,FALSE)</f>
        <v>0</v>
      </c>
      <c r="Q480" s="2">
        <f>VLOOKUP($A$4,ByDistrict!$A$3:$AA$180,9,FALSE)</f>
        <v>0</v>
      </c>
      <c r="R480" s="2">
        <f>VLOOKUP(A480,ByDistrict!$A$3:$AA$180,15,FALSE)</f>
        <v>0</v>
      </c>
      <c r="S480" s="2">
        <f>VLOOKUP($A$4,ByDistrict!$A$3:$AA$180,9,FALSE)</f>
        <v>0</v>
      </c>
      <c r="T480" s="2">
        <f>VLOOKUP(A480,ByDistrict!$A$3:$AA$180,16,FALSE)</f>
        <v>4.1000000000000002E-2</v>
      </c>
      <c r="U480" s="2">
        <f>VLOOKUP($A$4,ByDistrict!$A$3:$AA$180,9,FALSE)</f>
        <v>0</v>
      </c>
      <c r="V480" s="2">
        <f>VLOOKUP(A480,ByDistrict!$A$3:$AA$180,18,FALSE)</f>
        <v>11</v>
      </c>
      <c r="W480" s="2">
        <f>VLOOKUP($A$4,ByDistrict!$A$3:$AA$180,9,FALSE)</f>
        <v>0</v>
      </c>
      <c r="X480" s="2">
        <f>VLOOKUP(A480,ByDistrict!$A$3:$AA$180,19,FALSE)</f>
        <v>0</v>
      </c>
      <c r="Y480" s="2">
        <f>VLOOKUP($A$4,ByDistrict!$A$3:$AA$180,9,FALSE)</f>
        <v>0</v>
      </c>
      <c r="Z480" s="2">
        <f>VLOOKUP(A480,ByDistrict!$A$3:$AA$180,20,FALSE)</f>
        <v>0</v>
      </c>
      <c r="AA480" s="2">
        <f>VLOOKUP($A$4,ByDistrict!$A$3:$AA$180,9,FALSE)</f>
        <v>0</v>
      </c>
      <c r="AB480" s="2">
        <f>VLOOKUP(A480,ByDistrict!$A$3:$AA$180,21,FALSE)</f>
        <v>0</v>
      </c>
      <c r="AC480" s="2">
        <f>VLOOKUP($A$4,ByDistrict!$A$3:$AA$180,9,FALSE)</f>
        <v>0</v>
      </c>
      <c r="AD480" s="2">
        <f>VLOOKUP(A480,ByDistrict!$A$3:$AA$180,22,FALSE)</f>
        <v>0</v>
      </c>
      <c r="AE480" s="2">
        <f>VLOOKUP($A$4,ByDistrict!$A$3:$AA$180,9,FALSE)</f>
        <v>0</v>
      </c>
      <c r="AF480" s="2">
        <f>VLOOKUP(A480,ByDistrict!$A$3:$AA$180,23,FALSE)</f>
        <v>38.040999999999997</v>
      </c>
      <c r="AG480" s="17"/>
      <c r="AH480" s="17">
        <f>+AF480-R480-V480</f>
        <v>27.040999999999997</v>
      </c>
      <c r="AI480" s="10">
        <f>+AH480/AF480</f>
        <v>0.71083830603822185</v>
      </c>
      <c r="AK480" s="17">
        <f>+N480+P480+R480</f>
        <v>0</v>
      </c>
    </row>
    <row r="481" spans="1:37" x14ac:dyDescent="0.35">
      <c r="B481" s="14"/>
      <c r="C481" s="11"/>
      <c r="D481" s="22"/>
      <c r="E481" s="18"/>
      <c r="F481" s="19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</row>
    <row r="482" spans="1:37" x14ac:dyDescent="0.35">
      <c r="A482" s="24" t="s">
        <v>661</v>
      </c>
      <c r="B482" s="25" t="s">
        <v>191</v>
      </c>
      <c r="C482" s="25" t="s">
        <v>662</v>
      </c>
      <c r="D482" s="15">
        <f>SUMIFS('Valuations ByCounty'!$E$2:$E$260,'Valuations ByCounty'!$A$2:$A$260,A482,'Valuations ByCounty'!$B2:$B260,B482)</f>
        <v>1195225400</v>
      </c>
      <c r="E482" s="15">
        <f>SUMIFS('Valuations ByCounty'!$F$2:$F$260,'Valuations ByCounty'!$A$2:$A$260,A482,'Valuations ByCounty'!$B2:$B260,B482)</f>
        <v>22861684</v>
      </c>
      <c r="F482" s="15">
        <f>D482-E482</f>
        <v>1172363716</v>
      </c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</row>
    <row r="483" spans="1:37" x14ac:dyDescent="0.35">
      <c r="A483" s="24" t="s">
        <v>661</v>
      </c>
      <c r="B483" s="14"/>
      <c r="C483" s="11" t="s">
        <v>663</v>
      </c>
      <c r="D483" s="16">
        <f>SUM(D482)</f>
        <v>1195225400</v>
      </c>
      <c r="E483" s="16">
        <f>SUM(E482)</f>
        <v>22861684</v>
      </c>
      <c r="F483" s="16">
        <f>SUM(F482)</f>
        <v>1172363716</v>
      </c>
      <c r="G483" s="2">
        <f>VLOOKUP(A483,ByDistrict!$A$3:$AA$180,8,FALSE)</f>
        <v>27</v>
      </c>
      <c r="H483" s="2">
        <f>VLOOKUP(A483,ByDistrict!$A$3:$AA$180,9,FALSE)</f>
        <v>0</v>
      </c>
      <c r="I483" s="2">
        <f>VLOOKUP(A483,ByDistrict!$A$3:$AA$180,10,FALSE)</f>
        <v>27</v>
      </c>
      <c r="J483" s="2">
        <f>VLOOKUP($A$4,ByDistrict!$A$3:$AA$180,9,FALSE)</f>
        <v>0</v>
      </c>
      <c r="K483" s="2">
        <f>VLOOKUP(A483,ByDistrict!$A$3:$AA$180,11,FALSE)</f>
        <v>0</v>
      </c>
      <c r="L483" s="2">
        <f>VLOOKUP($A$4,ByDistrict!$A$3:$AA$180,9,FALSE)</f>
        <v>0</v>
      </c>
      <c r="M483" s="2">
        <f>VLOOKUP(A483,ByDistrict!$A$3:$AA$180,12,FALSE)</f>
        <v>0</v>
      </c>
      <c r="N483" s="2">
        <f>VLOOKUP(A483,ByDistrict!$A$3:$AA$180,13,FALSE)</f>
        <v>0</v>
      </c>
      <c r="O483" s="2">
        <f>VLOOKUP($A$4,ByDistrict!$A$3:$AA$180,9,FALSE)</f>
        <v>0</v>
      </c>
      <c r="P483" s="2">
        <f>VLOOKUP(A483,ByDistrict!$A$3:$AA$180,14,FALSE)</f>
        <v>0</v>
      </c>
      <c r="Q483" s="2">
        <f>VLOOKUP($A$4,ByDistrict!$A$3:$AA$180,9,FALSE)</f>
        <v>0</v>
      </c>
      <c r="R483" s="2">
        <f>VLOOKUP(A483,ByDistrict!$A$3:$AA$180,15,FALSE)</f>
        <v>0</v>
      </c>
      <c r="S483" s="2">
        <f>VLOOKUP($A$4,ByDistrict!$A$3:$AA$180,9,FALSE)</f>
        <v>0</v>
      </c>
      <c r="T483" s="2">
        <f>VLOOKUP(A483,ByDistrict!$A$3:$AA$180,16,FALSE)</f>
        <v>5.8999999999999997E-2</v>
      </c>
      <c r="U483" s="2">
        <f>VLOOKUP($A$4,ByDistrict!$A$3:$AA$180,9,FALSE)</f>
        <v>0</v>
      </c>
      <c r="V483" s="2">
        <f>VLOOKUP(A483,ByDistrict!$A$3:$AA$180,18,FALSE)</f>
        <v>12.962999999999999</v>
      </c>
      <c r="W483" s="2">
        <f>VLOOKUP($A$4,ByDistrict!$A$3:$AA$180,9,FALSE)</f>
        <v>0</v>
      </c>
      <c r="X483" s="2">
        <f>VLOOKUP(A483,ByDistrict!$A$3:$AA$180,19,FALSE)</f>
        <v>0</v>
      </c>
      <c r="Y483" s="2">
        <f>VLOOKUP($A$4,ByDistrict!$A$3:$AA$180,9,FALSE)</f>
        <v>0</v>
      </c>
      <c r="Z483" s="2">
        <f>VLOOKUP(A483,ByDistrict!$A$3:$AA$180,20,FALSE)</f>
        <v>0</v>
      </c>
      <c r="AA483" s="2">
        <f>VLOOKUP($A$4,ByDistrict!$A$3:$AA$180,9,FALSE)</f>
        <v>0</v>
      </c>
      <c r="AB483" s="2">
        <f>VLOOKUP(A483,ByDistrict!$A$3:$AA$180,21,FALSE)</f>
        <v>0</v>
      </c>
      <c r="AC483" s="2">
        <f>VLOOKUP($A$4,ByDistrict!$A$3:$AA$180,9,FALSE)</f>
        <v>0</v>
      </c>
      <c r="AD483" s="2">
        <f>VLOOKUP(A483,ByDistrict!$A$3:$AA$180,22,FALSE)</f>
        <v>0</v>
      </c>
      <c r="AE483" s="2">
        <f>VLOOKUP($A$4,ByDistrict!$A$3:$AA$180,9,FALSE)</f>
        <v>0</v>
      </c>
      <c r="AF483" s="2">
        <f>VLOOKUP(A483,ByDistrict!$A$3:$AA$180,23,FALSE)</f>
        <v>40.021999999999998</v>
      </c>
      <c r="AG483" s="17"/>
      <c r="AH483" s="17">
        <f>+AF483-R483-V483</f>
        <v>27.058999999999997</v>
      </c>
      <c r="AI483" s="10">
        <f>+AH483/AF483</f>
        <v>0.6761031432712008</v>
      </c>
      <c r="AK483" s="17">
        <f>+N483+P483+R483</f>
        <v>0</v>
      </c>
    </row>
    <row r="484" spans="1:37" x14ac:dyDescent="0.35">
      <c r="B484" s="14"/>
      <c r="C484" s="11"/>
      <c r="D484" s="22"/>
      <c r="E484" s="18"/>
      <c r="F484" s="19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</row>
    <row r="485" spans="1:37" x14ac:dyDescent="0.35">
      <c r="A485" s="8" t="s">
        <v>664</v>
      </c>
      <c r="B485" s="14" t="s">
        <v>194</v>
      </c>
      <c r="C485" s="9" t="s">
        <v>665</v>
      </c>
      <c r="D485" s="15">
        <f>SUMIFS('Valuations ByCounty'!$E$2:$E$260,'Valuations ByCounty'!$A$2:$A$260,A485,'Valuations ByCounty'!$B2:$B260,B485)</f>
        <v>446528900</v>
      </c>
      <c r="E485" s="15">
        <f>SUMIFS('Valuations ByCounty'!$F$2:$F$260,'Valuations ByCounty'!$A$2:$A$260,A485,'Valuations ByCounty'!$B2:$B260,B485)</f>
        <v>0</v>
      </c>
      <c r="F485" s="15">
        <f>D485-E485</f>
        <v>446528900</v>
      </c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</row>
    <row r="486" spans="1:37" x14ac:dyDescent="0.35">
      <c r="A486" s="8" t="s">
        <v>664</v>
      </c>
      <c r="B486" s="14"/>
      <c r="C486" s="11" t="s">
        <v>666</v>
      </c>
      <c r="D486" s="16">
        <f>SUM(D485)</f>
        <v>446528900</v>
      </c>
      <c r="E486" s="16">
        <f>SUM(E485)</f>
        <v>0</v>
      </c>
      <c r="F486" s="16">
        <f>SUM(F485)</f>
        <v>446528900</v>
      </c>
      <c r="G486" s="2">
        <f>VLOOKUP(A486,ByDistrict!$A$3:$AA$180,8,FALSE)</f>
        <v>5.7670000000000003</v>
      </c>
      <c r="H486" s="2">
        <f>VLOOKUP(A486,ByDistrict!$A$3:$AA$180,9,FALSE)</f>
        <v>0</v>
      </c>
      <c r="I486" s="2">
        <f>VLOOKUP(A486,ByDistrict!$A$3:$AA$180,10,FALSE)</f>
        <v>5.7670000000000003</v>
      </c>
      <c r="J486" s="2">
        <f>VLOOKUP($A$4,ByDistrict!$A$3:$AA$180,9,FALSE)</f>
        <v>0</v>
      </c>
      <c r="K486" s="2">
        <f>VLOOKUP(A486,ByDistrict!$A$3:$AA$180,11,FALSE)</f>
        <v>0</v>
      </c>
      <c r="L486" s="2">
        <f>VLOOKUP($A$4,ByDistrict!$A$3:$AA$180,9,FALSE)</f>
        <v>0</v>
      </c>
      <c r="M486" s="2">
        <f>VLOOKUP(A486,ByDistrict!$A$3:$AA$180,12,FALSE)</f>
        <v>0</v>
      </c>
      <c r="N486" s="2">
        <f>VLOOKUP(A486,ByDistrict!$A$3:$AA$180,13,FALSE)</f>
        <v>0</v>
      </c>
      <c r="O486" s="2">
        <f>VLOOKUP($A$4,ByDistrict!$A$3:$AA$180,9,FALSE)</f>
        <v>0</v>
      </c>
      <c r="P486" s="2">
        <f>VLOOKUP(A486,ByDistrict!$A$3:$AA$180,14,FALSE)</f>
        <v>0</v>
      </c>
      <c r="Q486" s="2">
        <f>VLOOKUP($A$4,ByDistrict!$A$3:$AA$180,9,FALSE)</f>
        <v>0</v>
      </c>
      <c r="R486" s="2">
        <f>VLOOKUP(A486,ByDistrict!$A$3:$AA$180,15,FALSE)</f>
        <v>0.90600000000000003</v>
      </c>
      <c r="S486" s="2">
        <f>VLOOKUP($A$4,ByDistrict!$A$3:$AA$180,9,FALSE)</f>
        <v>0</v>
      </c>
      <c r="T486" s="2">
        <f>VLOOKUP(A486,ByDistrict!$A$3:$AA$180,16,FALSE)</f>
        <v>1.7000000000000001E-2</v>
      </c>
      <c r="U486" s="2">
        <f>VLOOKUP($A$4,ByDistrict!$A$3:$AA$180,9,FALSE)</f>
        <v>0</v>
      </c>
      <c r="V486" s="2">
        <f>VLOOKUP(A486,ByDistrict!$A$3:$AA$180,18,FALSE)</f>
        <v>10.301</v>
      </c>
      <c r="W486" s="2">
        <f>VLOOKUP($A$4,ByDistrict!$A$3:$AA$180,9,FALSE)</f>
        <v>0</v>
      </c>
      <c r="X486" s="2">
        <f>VLOOKUP(A486,ByDistrict!$A$3:$AA$180,19,FALSE)</f>
        <v>0</v>
      </c>
      <c r="Y486" s="2">
        <f>VLOOKUP($A$4,ByDistrict!$A$3:$AA$180,9,FALSE)</f>
        <v>0</v>
      </c>
      <c r="Z486" s="2">
        <f>VLOOKUP(A486,ByDistrict!$A$3:$AA$180,20,FALSE)</f>
        <v>0</v>
      </c>
      <c r="AA486" s="2">
        <f>VLOOKUP($A$4,ByDistrict!$A$3:$AA$180,9,FALSE)</f>
        <v>0</v>
      </c>
      <c r="AB486" s="2">
        <f>VLOOKUP(A486,ByDistrict!$A$3:$AA$180,21,FALSE)</f>
        <v>0</v>
      </c>
      <c r="AC486" s="2">
        <f>VLOOKUP($A$4,ByDistrict!$A$3:$AA$180,9,FALSE)</f>
        <v>0</v>
      </c>
      <c r="AD486" s="2">
        <f>VLOOKUP(A486,ByDistrict!$A$3:$AA$180,22,FALSE)</f>
        <v>0</v>
      </c>
      <c r="AE486" s="2">
        <f>VLOOKUP($A$4,ByDistrict!$A$3:$AA$180,9,FALSE)</f>
        <v>0</v>
      </c>
      <c r="AF486" s="2">
        <f>VLOOKUP(A486,ByDistrict!$A$3:$AA$180,23,FALSE)</f>
        <v>16.991</v>
      </c>
      <c r="AG486" s="17"/>
      <c r="AH486" s="17">
        <f>+AF486-R486-V486</f>
        <v>5.7840000000000007</v>
      </c>
      <c r="AI486" s="10">
        <f>+AH486/AF486</f>
        <v>0.34041551409569776</v>
      </c>
      <c r="AK486" s="17">
        <f>+N486+P486+R486</f>
        <v>0.90600000000000003</v>
      </c>
    </row>
    <row r="487" spans="1:37" x14ac:dyDescent="0.35">
      <c r="B487" s="14"/>
      <c r="C487" s="11"/>
      <c r="D487" s="22"/>
      <c r="E487" s="18"/>
      <c r="F487" s="19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</row>
    <row r="488" spans="1:37" x14ac:dyDescent="0.35">
      <c r="A488" s="8" t="s">
        <v>667</v>
      </c>
      <c r="B488" s="14" t="s">
        <v>194</v>
      </c>
      <c r="C488" s="9" t="s">
        <v>668</v>
      </c>
      <c r="D488" s="15">
        <f>SUMIFS('Valuations ByCounty'!$E$2:$E$260,'Valuations ByCounty'!$A$2:$A$260,A488,'Valuations ByCounty'!$B2:$B260,B488)</f>
        <v>282277270</v>
      </c>
      <c r="E488" s="15">
        <f>SUMIFS('Valuations ByCounty'!$F$2:$F$260,'Valuations ByCounty'!$A$2:$A$260,A488,'Valuations ByCounty'!$B2:$B260,B488)</f>
        <v>0</v>
      </c>
      <c r="F488" s="15">
        <f>D488-E488</f>
        <v>282277270</v>
      </c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</row>
    <row r="489" spans="1:37" x14ac:dyDescent="0.35">
      <c r="A489" s="8" t="s">
        <v>667</v>
      </c>
      <c r="B489" s="14"/>
      <c r="C489" s="11" t="s">
        <v>669</v>
      </c>
      <c r="D489" s="16">
        <f>SUM(D488)</f>
        <v>282277270</v>
      </c>
      <c r="E489" s="16">
        <f>SUM(E488)</f>
        <v>0</v>
      </c>
      <c r="F489" s="16">
        <f>SUM(F488)</f>
        <v>282277270</v>
      </c>
      <c r="G489" s="2">
        <f>VLOOKUP(A489,ByDistrict!$A$3:$AA$180,8,FALSE)</f>
        <v>6.1429999999999998</v>
      </c>
      <c r="H489" s="2">
        <f>VLOOKUP(A489,ByDistrict!$A$3:$AA$180,9,FALSE)</f>
        <v>0</v>
      </c>
      <c r="I489" s="2">
        <f>VLOOKUP(A489,ByDistrict!$A$3:$AA$180,10,FALSE)</f>
        <v>6.1429999999999998</v>
      </c>
      <c r="J489" s="2">
        <f>VLOOKUP($A$4,ByDistrict!$A$3:$AA$180,9,FALSE)</f>
        <v>0</v>
      </c>
      <c r="K489" s="2">
        <f>VLOOKUP(A489,ByDistrict!$A$3:$AA$180,11,FALSE)</f>
        <v>0</v>
      </c>
      <c r="L489" s="2">
        <f>VLOOKUP($A$4,ByDistrict!$A$3:$AA$180,9,FALSE)</f>
        <v>0</v>
      </c>
      <c r="M489" s="2">
        <f>VLOOKUP(A489,ByDistrict!$A$3:$AA$180,12,FALSE)</f>
        <v>0</v>
      </c>
      <c r="N489" s="2">
        <f>VLOOKUP(A489,ByDistrict!$A$3:$AA$180,13,FALSE)</f>
        <v>2.3780000000000001</v>
      </c>
      <c r="O489" s="2">
        <f>VLOOKUP($A$4,ByDistrict!$A$3:$AA$180,9,FALSE)</f>
        <v>0</v>
      </c>
      <c r="P489" s="2">
        <f>VLOOKUP(A489,ByDistrict!$A$3:$AA$180,14,FALSE)</f>
        <v>0</v>
      </c>
      <c r="Q489" s="2">
        <f>VLOOKUP($A$4,ByDistrict!$A$3:$AA$180,9,FALSE)</f>
        <v>0</v>
      </c>
      <c r="R489" s="2">
        <f>VLOOKUP(A489,ByDistrict!$A$3:$AA$180,15,FALSE)</f>
        <v>2.67</v>
      </c>
      <c r="S489" s="2">
        <f>VLOOKUP($A$4,ByDistrict!$A$3:$AA$180,9,FALSE)</f>
        <v>0</v>
      </c>
      <c r="T489" s="2">
        <f>VLOOKUP(A489,ByDistrict!$A$3:$AA$180,16,FALSE)</f>
        <v>3.1E-2</v>
      </c>
      <c r="U489" s="2">
        <f>VLOOKUP($A$4,ByDistrict!$A$3:$AA$180,9,FALSE)</f>
        <v>0</v>
      </c>
      <c r="V489" s="2">
        <f>VLOOKUP(A489,ByDistrict!$A$3:$AA$180,18,FALSE)</f>
        <v>9.5470000000000006</v>
      </c>
      <c r="W489" s="2">
        <f>VLOOKUP($A$4,ByDistrict!$A$3:$AA$180,9,FALSE)</f>
        <v>0</v>
      </c>
      <c r="X489" s="2">
        <f>VLOOKUP(A489,ByDistrict!$A$3:$AA$180,19,FALSE)</f>
        <v>0.96499999999999997</v>
      </c>
      <c r="Y489" s="2">
        <f>VLOOKUP($A$4,ByDistrict!$A$3:$AA$180,9,FALSE)</f>
        <v>0</v>
      </c>
      <c r="Z489" s="2">
        <f>VLOOKUP(A489,ByDistrict!$A$3:$AA$180,20,FALSE)</f>
        <v>0</v>
      </c>
      <c r="AA489" s="2">
        <f>VLOOKUP($A$4,ByDistrict!$A$3:$AA$180,9,FALSE)</f>
        <v>0</v>
      </c>
      <c r="AB489" s="2">
        <f>VLOOKUP(A489,ByDistrict!$A$3:$AA$180,21,FALSE)</f>
        <v>0</v>
      </c>
      <c r="AC489" s="2">
        <f>VLOOKUP($A$4,ByDistrict!$A$3:$AA$180,9,FALSE)</f>
        <v>0</v>
      </c>
      <c r="AD489" s="2">
        <f>VLOOKUP(A489,ByDistrict!$A$3:$AA$180,22,FALSE)</f>
        <v>0</v>
      </c>
      <c r="AE489" s="2">
        <f>VLOOKUP($A$4,ByDistrict!$A$3:$AA$180,9,FALSE)</f>
        <v>0</v>
      </c>
      <c r="AF489" s="2">
        <f>VLOOKUP(A489,ByDistrict!$A$3:$AA$180,23,FALSE)</f>
        <v>21.734000000000002</v>
      </c>
      <c r="AG489" s="17"/>
      <c r="AH489" s="17">
        <f>+AF489-R489-V489</f>
        <v>9.5169999999999995</v>
      </c>
      <c r="AI489" s="10">
        <f>+AH489/AF489</f>
        <v>0.43788534094046189</v>
      </c>
      <c r="AK489" s="17">
        <f>+N489+P489+R489</f>
        <v>5.048</v>
      </c>
    </row>
    <row r="490" spans="1:37" x14ac:dyDescent="0.35">
      <c r="B490" s="14"/>
      <c r="C490" s="11"/>
      <c r="D490" s="22"/>
      <c r="E490" s="18"/>
      <c r="F490" s="19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</row>
    <row r="491" spans="1:37" x14ac:dyDescent="0.35">
      <c r="A491" s="8" t="s">
        <v>670</v>
      </c>
      <c r="B491" s="14" t="s">
        <v>197</v>
      </c>
      <c r="C491" s="9" t="s">
        <v>671</v>
      </c>
      <c r="D491" s="15">
        <f>SUMIFS('Valuations ByCounty'!$E$2:$E$260,'Valuations ByCounty'!$A$2:$A$260,A491,'Valuations ByCounty'!$B2:$B260,B491)</f>
        <v>143365821</v>
      </c>
      <c r="E491" s="15">
        <f>SUMIFS('Valuations ByCounty'!$F$2:$F$260,'Valuations ByCounty'!$A$2:$A$260,A491,'Valuations ByCounty'!$B2:$B260,B491)</f>
        <v>0</v>
      </c>
      <c r="F491" s="15">
        <f>D491-E491</f>
        <v>143365821</v>
      </c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</row>
    <row r="492" spans="1:37" x14ac:dyDescent="0.35">
      <c r="A492" s="8" t="s">
        <v>670</v>
      </c>
      <c r="B492" s="14"/>
      <c r="C492" s="11" t="s">
        <v>672</v>
      </c>
      <c r="D492" s="16">
        <f>SUM(D491)</f>
        <v>143365821</v>
      </c>
      <c r="E492" s="16">
        <f>SUM(E491)</f>
        <v>0</v>
      </c>
      <c r="F492" s="16">
        <f>SUM(F491)</f>
        <v>143365821</v>
      </c>
      <c r="G492" s="2">
        <f>VLOOKUP(A492,ByDistrict!$A$3:$AA$180,8,FALSE)</f>
        <v>27</v>
      </c>
      <c r="H492" s="2">
        <f>VLOOKUP(A492,ByDistrict!$A$3:$AA$180,9,FALSE)</f>
        <v>5.6920000000000002</v>
      </c>
      <c r="I492" s="2">
        <f>VLOOKUP(A492,ByDistrict!$A$3:$AA$180,10,FALSE)</f>
        <v>21.308</v>
      </c>
      <c r="J492" s="2">
        <f>VLOOKUP($A$4,ByDistrict!$A$3:$AA$180,9,FALSE)</f>
        <v>0</v>
      </c>
      <c r="K492" s="2">
        <f>VLOOKUP(A492,ByDistrict!$A$3:$AA$180,11,FALSE)</f>
        <v>0</v>
      </c>
      <c r="L492" s="2">
        <f>VLOOKUP($A$4,ByDistrict!$A$3:$AA$180,9,FALSE)</f>
        <v>0</v>
      </c>
      <c r="M492" s="2">
        <f>VLOOKUP(A492,ByDistrict!$A$3:$AA$180,12,FALSE)</f>
        <v>0</v>
      </c>
      <c r="N492" s="2">
        <f>VLOOKUP(A492,ByDistrict!$A$3:$AA$180,13,FALSE)</f>
        <v>0</v>
      </c>
      <c r="O492" s="2">
        <f>VLOOKUP($A$4,ByDistrict!$A$3:$AA$180,9,FALSE)</f>
        <v>0</v>
      </c>
      <c r="P492" s="2">
        <f>VLOOKUP(A492,ByDistrict!$A$3:$AA$180,14,FALSE)</f>
        <v>0</v>
      </c>
      <c r="Q492" s="2">
        <f>VLOOKUP($A$4,ByDistrict!$A$3:$AA$180,9,FALSE)</f>
        <v>0</v>
      </c>
      <c r="R492" s="2">
        <f>VLOOKUP(A492,ByDistrict!$A$3:$AA$180,15,FALSE)</f>
        <v>9</v>
      </c>
      <c r="S492" s="2">
        <f>VLOOKUP($A$4,ByDistrict!$A$3:$AA$180,9,FALSE)</f>
        <v>0</v>
      </c>
      <c r="T492" s="2">
        <f>VLOOKUP(A492,ByDistrict!$A$3:$AA$180,16,FALSE)</f>
        <v>7.0999999999999994E-2</v>
      </c>
      <c r="U492" s="2">
        <f>VLOOKUP($A$4,ByDistrict!$A$3:$AA$180,9,FALSE)</f>
        <v>0</v>
      </c>
      <c r="V492" s="2">
        <f>VLOOKUP(A492,ByDistrict!$A$3:$AA$180,18,FALSE)</f>
        <v>9.1579999999999995</v>
      </c>
      <c r="W492" s="2">
        <f>VLOOKUP($A$4,ByDistrict!$A$3:$AA$180,9,FALSE)</f>
        <v>0</v>
      </c>
      <c r="X492" s="2">
        <f>VLOOKUP(A492,ByDistrict!$A$3:$AA$180,19,FALSE)</f>
        <v>0</v>
      </c>
      <c r="Y492" s="2">
        <f>VLOOKUP($A$4,ByDistrict!$A$3:$AA$180,9,FALSE)</f>
        <v>0</v>
      </c>
      <c r="Z492" s="2">
        <f>VLOOKUP(A492,ByDistrict!$A$3:$AA$180,20,FALSE)</f>
        <v>0</v>
      </c>
      <c r="AA492" s="2">
        <f>VLOOKUP($A$4,ByDistrict!$A$3:$AA$180,9,FALSE)</f>
        <v>0</v>
      </c>
      <c r="AB492" s="2">
        <f>VLOOKUP(A492,ByDistrict!$A$3:$AA$180,21,FALSE)</f>
        <v>0</v>
      </c>
      <c r="AC492" s="2">
        <f>VLOOKUP($A$4,ByDistrict!$A$3:$AA$180,9,FALSE)</f>
        <v>0</v>
      </c>
      <c r="AD492" s="2">
        <f>VLOOKUP(A492,ByDistrict!$A$3:$AA$180,22,FALSE)</f>
        <v>0</v>
      </c>
      <c r="AE492" s="2">
        <f>VLOOKUP($A$4,ByDistrict!$A$3:$AA$180,9,FALSE)</f>
        <v>0</v>
      </c>
      <c r="AF492" s="2">
        <f>VLOOKUP(A492,ByDistrict!$A$3:$AA$180,23,FALSE)</f>
        <v>39.536999999999999</v>
      </c>
      <c r="AG492" s="17"/>
      <c r="AH492" s="17">
        <f>+AF492-R492-V492</f>
        <v>21.378999999999998</v>
      </c>
      <c r="AI492" s="10">
        <f>+AH492/AF492</f>
        <v>0.54073399600374328</v>
      </c>
      <c r="AK492" s="17">
        <f>+N492+P492+R492</f>
        <v>9</v>
      </c>
    </row>
    <row r="493" spans="1:37" x14ac:dyDescent="0.35">
      <c r="B493" s="14"/>
      <c r="C493" s="11"/>
      <c r="D493" s="22"/>
      <c r="E493" s="18"/>
      <c r="F493" s="19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</row>
    <row r="494" spans="1:37" x14ac:dyDescent="0.35">
      <c r="A494" s="8" t="s">
        <v>673</v>
      </c>
      <c r="B494" s="14" t="s">
        <v>197</v>
      </c>
      <c r="C494" s="9" t="s">
        <v>674</v>
      </c>
      <c r="D494" s="15">
        <f>SUMIFS('Valuations ByCounty'!$E$2:$E$260,'Valuations ByCounty'!$A$2:$A$260,A494,'Valuations ByCounty'!$B2:$B260,B494)</f>
        <v>89452526</v>
      </c>
      <c r="E494" s="15">
        <f>SUMIFS('Valuations ByCounty'!$F$2:$F$260,'Valuations ByCounty'!$A$2:$A$260,A494,'Valuations ByCounty'!$B2:$B260,B494)</f>
        <v>0</v>
      </c>
      <c r="F494" s="15">
        <f>D494-E494</f>
        <v>89452526</v>
      </c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</row>
    <row r="495" spans="1:37" x14ac:dyDescent="0.35">
      <c r="A495" s="8" t="s">
        <v>673</v>
      </c>
      <c r="B495" s="14"/>
      <c r="C495" s="11" t="s">
        <v>675</v>
      </c>
      <c r="D495" s="16">
        <f>SUM(D494)</f>
        <v>89452526</v>
      </c>
      <c r="E495" s="16">
        <f>SUM(E494)</f>
        <v>0</v>
      </c>
      <c r="F495" s="16">
        <f>SUM(F494)</f>
        <v>89452526</v>
      </c>
      <c r="G495" s="2">
        <f>VLOOKUP(A495,ByDistrict!$A$3:$AA$180,8,FALSE)</f>
        <v>27</v>
      </c>
      <c r="H495" s="2">
        <f>VLOOKUP(A495,ByDistrict!$A$3:$AA$180,9,FALSE)</f>
        <v>0</v>
      </c>
      <c r="I495" s="2">
        <f>VLOOKUP(A495,ByDistrict!$A$3:$AA$180,10,FALSE)</f>
        <v>27</v>
      </c>
      <c r="J495" s="2">
        <f>VLOOKUP($A$4,ByDistrict!$A$3:$AA$180,9,FALSE)</f>
        <v>0</v>
      </c>
      <c r="K495" s="2">
        <f>VLOOKUP(A495,ByDistrict!$A$3:$AA$180,11,FALSE)</f>
        <v>0</v>
      </c>
      <c r="L495" s="2">
        <f>VLOOKUP($A$4,ByDistrict!$A$3:$AA$180,9,FALSE)</f>
        <v>0</v>
      </c>
      <c r="M495" s="2">
        <f>VLOOKUP(A495,ByDistrict!$A$3:$AA$180,12,FALSE)</f>
        <v>0</v>
      </c>
      <c r="N495" s="2">
        <f>VLOOKUP(A495,ByDistrict!$A$3:$AA$180,13,FALSE)</f>
        <v>0</v>
      </c>
      <c r="O495" s="2">
        <f>VLOOKUP($A$4,ByDistrict!$A$3:$AA$180,9,FALSE)</f>
        <v>0</v>
      </c>
      <c r="P495" s="2">
        <f>VLOOKUP(A495,ByDistrict!$A$3:$AA$180,14,FALSE)</f>
        <v>0</v>
      </c>
      <c r="Q495" s="2">
        <f>VLOOKUP($A$4,ByDistrict!$A$3:$AA$180,9,FALSE)</f>
        <v>0</v>
      </c>
      <c r="R495" s="2">
        <f>VLOOKUP(A495,ByDistrict!$A$3:$AA$180,15,FALSE)</f>
        <v>2.1800000000000002</v>
      </c>
      <c r="S495" s="2">
        <f>VLOOKUP($A$4,ByDistrict!$A$3:$AA$180,9,FALSE)</f>
        <v>0</v>
      </c>
      <c r="T495" s="2">
        <f>VLOOKUP(A495,ByDistrict!$A$3:$AA$180,16,FALSE)</f>
        <v>0.13</v>
      </c>
      <c r="U495" s="2">
        <f>VLOOKUP($A$4,ByDistrict!$A$3:$AA$180,9,FALSE)</f>
        <v>0</v>
      </c>
      <c r="V495" s="2">
        <f>VLOOKUP(A495,ByDistrict!$A$3:$AA$180,18,FALSE)</f>
        <v>5.3570000000000002</v>
      </c>
      <c r="W495" s="2">
        <f>VLOOKUP($A$4,ByDistrict!$A$3:$AA$180,9,FALSE)</f>
        <v>0</v>
      </c>
      <c r="X495" s="2">
        <f>VLOOKUP(A495,ByDistrict!$A$3:$AA$180,19,FALSE)</f>
        <v>0</v>
      </c>
      <c r="Y495" s="2">
        <f>VLOOKUP($A$4,ByDistrict!$A$3:$AA$180,9,FALSE)</f>
        <v>0</v>
      </c>
      <c r="Z495" s="2">
        <f>VLOOKUP(A495,ByDistrict!$A$3:$AA$180,20,FALSE)</f>
        <v>0</v>
      </c>
      <c r="AA495" s="2">
        <f>VLOOKUP($A$4,ByDistrict!$A$3:$AA$180,9,FALSE)</f>
        <v>0</v>
      </c>
      <c r="AB495" s="2">
        <f>VLOOKUP(A495,ByDistrict!$A$3:$AA$180,21,FALSE)</f>
        <v>0</v>
      </c>
      <c r="AC495" s="2">
        <f>VLOOKUP($A$4,ByDistrict!$A$3:$AA$180,9,FALSE)</f>
        <v>0</v>
      </c>
      <c r="AD495" s="2">
        <f>VLOOKUP(A495,ByDistrict!$A$3:$AA$180,22,FALSE)</f>
        <v>0</v>
      </c>
      <c r="AE495" s="2">
        <f>VLOOKUP($A$4,ByDistrict!$A$3:$AA$180,9,FALSE)</f>
        <v>0</v>
      </c>
      <c r="AF495" s="2">
        <f>VLOOKUP(A495,ByDistrict!$A$3:$AA$180,23,FALSE)</f>
        <v>34.667000000000002</v>
      </c>
      <c r="AG495" s="17"/>
      <c r="AH495" s="17">
        <f>+AF495-R495-V495</f>
        <v>27.130000000000003</v>
      </c>
      <c r="AI495" s="10">
        <f>+AH495/AF495</f>
        <v>0.78258862895549086</v>
      </c>
      <c r="AK495" s="17">
        <f>+N495+P495+R495</f>
        <v>2.1800000000000002</v>
      </c>
    </row>
    <row r="496" spans="1:37" x14ac:dyDescent="0.35">
      <c r="B496" s="14"/>
      <c r="C496" s="11"/>
      <c r="D496" s="22"/>
      <c r="E496" s="18"/>
      <c r="F496" s="19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</row>
    <row r="497" spans="1:37" x14ac:dyDescent="0.35">
      <c r="A497" s="8" t="s">
        <v>676</v>
      </c>
      <c r="B497" s="14" t="s">
        <v>197</v>
      </c>
      <c r="C497" s="9" t="s">
        <v>677</v>
      </c>
      <c r="D497" s="15">
        <f>SUMIFS('Valuations ByCounty'!$E$2:$E$260,'Valuations ByCounty'!$A$2:$A$260,A497,'Valuations ByCounty'!$B2:$B260,B497)</f>
        <v>41467417</v>
      </c>
      <c r="E497" s="15">
        <f>SUMIFS('Valuations ByCounty'!$F$2:$F$260,'Valuations ByCounty'!$A$2:$A$260,A497,'Valuations ByCounty'!$B2:$B260,B497)</f>
        <v>0</v>
      </c>
      <c r="F497" s="15">
        <f>D497-E497</f>
        <v>41467417</v>
      </c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</row>
    <row r="498" spans="1:37" x14ac:dyDescent="0.35">
      <c r="A498" s="8" t="s">
        <v>676</v>
      </c>
      <c r="B498" s="14" t="s">
        <v>13</v>
      </c>
      <c r="C498" s="9" t="s">
        <v>677</v>
      </c>
      <c r="D498" s="15">
        <f>SUMIFS('Valuations ByCounty'!$E$2:$E$260,'Valuations ByCounty'!$A$2:$A$260,A498,'Valuations ByCounty'!$B2:$B260,B498)</f>
        <v>6545481</v>
      </c>
      <c r="E498" s="15">
        <f>SUMIFS('Valuations ByCounty'!$F$2:$F$260,'Valuations ByCounty'!$A$2:$A$260,A498,'Valuations ByCounty'!$B2:$B260,B498)</f>
        <v>0</v>
      </c>
      <c r="F498" s="15">
        <f>D498-E498</f>
        <v>6545481</v>
      </c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</row>
    <row r="499" spans="1:37" x14ac:dyDescent="0.35">
      <c r="A499" s="8" t="s">
        <v>676</v>
      </c>
      <c r="B499" s="14"/>
      <c r="C499" s="11" t="s">
        <v>678</v>
      </c>
      <c r="D499" s="16">
        <f>SUM(D497:D498)</f>
        <v>48012898</v>
      </c>
      <c r="E499" s="16">
        <f>SUM(E497:E498)</f>
        <v>0</v>
      </c>
      <c r="F499" s="16">
        <f>SUM(F497:F498)</f>
        <v>48012898</v>
      </c>
      <c r="G499" s="2">
        <f>VLOOKUP(A499,ByDistrict!$A$3:$AA$180,8,FALSE)</f>
        <v>27</v>
      </c>
      <c r="H499" s="2">
        <f>VLOOKUP(A499,ByDistrict!$A$3:$AA$180,9,FALSE)</f>
        <v>0</v>
      </c>
      <c r="I499" s="2">
        <f>VLOOKUP(A499,ByDistrict!$A$3:$AA$180,10,FALSE)</f>
        <v>27</v>
      </c>
      <c r="J499" s="2">
        <f>VLOOKUP($A$4,ByDistrict!$A$3:$AA$180,9,FALSE)</f>
        <v>0</v>
      </c>
      <c r="K499" s="2">
        <f>VLOOKUP(A499,ByDistrict!$A$3:$AA$180,11,FALSE)</f>
        <v>0</v>
      </c>
      <c r="L499" s="2">
        <f>VLOOKUP($A$4,ByDistrict!$A$3:$AA$180,9,FALSE)</f>
        <v>0</v>
      </c>
      <c r="M499" s="2">
        <f>VLOOKUP(A499,ByDistrict!$A$3:$AA$180,12,FALSE)</f>
        <v>0</v>
      </c>
      <c r="N499" s="2">
        <f>VLOOKUP(A499,ByDistrict!$A$3:$AA$180,13,FALSE)</f>
        <v>0</v>
      </c>
      <c r="O499" s="2">
        <f>VLOOKUP($A$4,ByDistrict!$A$3:$AA$180,9,FALSE)</f>
        <v>0</v>
      </c>
      <c r="P499" s="2">
        <f>VLOOKUP(A499,ByDistrict!$A$3:$AA$180,14,FALSE)</f>
        <v>0</v>
      </c>
      <c r="Q499" s="2">
        <f>VLOOKUP($A$4,ByDistrict!$A$3:$AA$180,9,FALSE)</f>
        <v>0</v>
      </c>
      <c r="R499" s="2">
        <f>VLOOKUP(A499,ByDistrict!$A$3:$AA$180,15,FALSE)</f>
        <v>1.5620000000000001</v>
      </c>
      <c r="S499" s="2">
        <f>VLOOKUP($A$4,ByDistrict!$A$3:$AA$180,9,FALSE)</f>
        <v>0</v>
      </c>
      <c r="T499" s="2">
        <f>VLOOKUP(A499,ByDistrict!$A$3:$AA$180,16,FALSE)</f>
        <v>0</v>
      </c>
      <c r="U499" s="2">
        <f>VLOOKUP($A$4,ByDistrict!$A$3:$AA$180,9,FALSE)</f>
        <v>0</v>
      </c>
      <c r="V499" s="2">
        <f>VLOOKUP(A499,ByDistrict!$A$3:$AA$180,18,FALSE)</f>
        <v>8.08</v>
      </c>
      <c r="W499" s="2">
        <f>VLOOKUP($A$4,ByDistrict!$A$3:$AA$180,9,FALSE)</f>
        <v>0</v>
      </c>
      <c r="X499" s="2">
        <f>VLOOKUP(A499,ByDistrict!$A$3:$AA$180,19,FALSE)</f>
        <v>0</v>
      </c>
      <c r="Y499" s="2">
        <f>VLOOKUP($A$4,ByDistrict!$A$3:$AA$180,9,FALSE)</f>
        <v>0</v>
      </c>
      <c r="Z499" s="2">
        <f>VLOOKUP(A499,ByDistrict!$A$3:$AA$180,20,FALSE)</f>
        <v>0</v>
      </c>
      <c r="AA499" s="2">
        <f>VLOOKUP($A$4,ByDistrict!$A$3:$AA$180,9,FALSE)</f>
        <v>0</v>
      </c>
      <c r="AB499" s="2">
        <f>VLOOKUP(A499,ByDistrict!$A$3:$AA$180,21,FALSE)</f>
        <v>0</v>
      </c>
      <c r="AC499" s="2">
        <f>VLOOKUP($A$4,ByDistrict!$A$3:$AA$180,9,FALSE)</f>
        <v>0</v>
      </c>
      <c r="AD499" s="2">
        <f>VLOOKUP(A499,ByDistrict!$A$3:$AA$180,22,FALSE)</f>
        <v>0</v>
      </c>
      <c r="AE499" s="2">
        <f>VLOOKUP($A$4,ByDistrict!$A$3:$AA$180,9,FALSE)</f>
        <v>0</v>
      </c>
      <c r="AF499" s="2">
        <f>VLOOKUP(A499,ByDistrict!$A$3:$AA$180,23,FALSE)</f>
        <v>36.642000000000003</v>
      </c>
      <c r="AG499" s="17"/>
      <c r="AH499" s="17">
        <f>+AF499-R499-V499</f>
        <v>27.000000000000007</v>
      </c>
      <c r="AI499" s="10">
        <f>+AH499/AF499</f>
        <v>0.73685934173898815</v>
      </c>
      <c r="AK499" s="17">
        <f>+N499+P499+R499</f>
        <v>1.5620000000000001</v>
      </c>
    </row>
    <row r="500" spans="1:37" x14ac:dyDescent="0.35">
      <c r="B500" s="14"/>
      <c r="C500" s="11"/>
      <c r="D500" s="22"/>
      <c r="E500" s="18"/>
      <c r="F500" s="19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</row>
    <row r="501" spans="1:37" x14ac:dyDescent="0.35">
      <c r="A501" s="8" t="s">
        <v>679</v>
      </c>
      <c r="B501" s="14" t="s">
        <v>201</v>
      </c>
      <c r="C501" s="9" t="s">
        <v>680</v>
      </c>
      <c r="D501" s="15">
        <f>SUMIFS('Valuations ByCounty'!$E$2:$E$260,'Valuations ByCounty'!$A$2:$A$260,A501,'Valuations ByCounty'!$B2:$B260,B501)</f>
        <v>175286900</v>
      </c>
      <c r="E501" s="15">
        <f>SUMIFS('Valuations ByCounty'!$F$2:$F$260,'Valuations ByCounty'!$A$2:$A$260,A501,'Valuations ByCounty'!$B2:$B260,B501)</f>
        <v>0</v>
      </c>
      <c r="F501" s="15">
        <f>D501-E501</f>
        <v>175286900</v>
      </c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</row>
    <row r="502" spans="1:37" x14ac:dyDescent="0.35">
      <c r="A502" s="8" t="s">
        <v>679</v>
      </c>
      <c r="B502" s="14"/>
      <c r="C502" s="11" t="s">
        <v>681</v>
      </c>
      <c r="D502" s="16">
        <f>SUM(D501)</f>
        <v>175286900</v>
      </c>
      <c r="E502" s="16">
        <f>SUM(E501)</f>
        <v>0</v>
      </c>
      <c r="F502" s="16">
        <f>SUM(F501)</f>
        <v>175286900</v>
      </c>
      <c r="G502" s="2">
        <f>VLOOKUP(A502,ByDistrict!$A$3:$AA$180,8,FALSE)</f>
        <v>27</v>
      </c>
      <c r="H502" s="2">
        <f>VLOOKUP(A502,ByDistrict!$A$3:$AA$180,9,FALSE)</f>
        <v>1.4139999999999999</v>
      </c>
      <c r="I502" s="2">
        <f>VLOOKUP(A502,ByDistrict!$A$3:$AA$180,10,FALSE)</f>
        <v>25.585999999999999</v>
      </c>
      <c r="J502" s="2">
        <f>VLOOKUP($A$4,ByDistrict!$A$3:$AA$180,9,FALSE)</f>
        <v>0</v>
      </c>
      <c r="K502" s="2">
        <f>VLOOKUP(A502,ByDistrict!$A$3:$AA$180,11,FALSE)</f>
        <v>0</v>
      </c>
      <c r="L502" s="2">
        <f>VLOOKUP($A$4,ByDistrict!$A$3:$AA$180,9,FALSE)</f>
        <v>0</v>
      </c>
      <c r="M502" s="2">
        <f>VLOOKUP(A502,ByDistrict!$A$3:$AA$180,12,FALSE)</f>
        <v>0</v>
      </c>
      <c r="N502" s="2">
        <f>VLOOKUP(A502,ByDistrict!$A$3:$AA$180,13,FALSE)</f>
        <v>0</v>
      </c>
      <c r="O502" s="2">
        <f>VLOOKUP($A$4,ByDistrict!$A$3:$AA$180,9,FALSE)</f>
        <v>0</v>
      </c>
      <c r="P502" s="2">
        <f>VLOOKUP(A502,ByDistrict!$A$3:$AA$180,14,FALSE)</f>
        <v>0</v>
      </c>
      <c r="Q502" s="2">
        <f>VLOOKUP($A$4,ByDistrict!$A$3:$AA$180,9,FALSE)</f>
        <v>0</v>
      </c>
      <c r="R502" s="2">
        <f>VLOOKUP(A502,ByDistrict!$A$3:$AA$180,15,FALSE)</f>
        <v>5.1660000000000004</v>
      </c>
      <c r="S502" s="2">
        <f>VLOOKUP($A$4,ByDistrict!$A$3:$AA$180,9,FALSE)</f>
        <v>0</v>
      </c>
      <c r="T502" s="2">
        <f>VLOOKUP(A502,ByDistrict!$A$3:$AA$180,16,FALSE)</f>
        <v>0.44900000000000001</v>
      </c>
      <c r="U502" s="2">
        <f>VLOOKUP($A$4,ByDistrict!$A$3:$AA$180,9,FALSE)</f>
        <v>0</v>
      </c>
      <c r="V502" s="2">
        <f>VLOOKUP(A502,ByDistrict!$A$3:$AA$180,18,FALSE)</f>
        <v>11.096</v>
      </c>
      <c r="W502" s="2">
        <f>VLOOKUP($A$4,ByDistrict!$A$3:$AA$180,9,FALSE)</f>
        <v>0</v>
      </c>
      <c r="X502" s="2">
        <f>VLOOKUP(A502,ByDistrict!$A$3:$AA$180,19,FALSE)</f>
        <v>0</v>
      </c>
      <c r="Y502" s="2">
        <f>VLOOKUP($A$4,ByDistrict!$A$3:$AA$180,9,FALSE)</f>
        <v>0</v>
      </c>
      <c r="Z502" s="2">
        <f>VLOOKUP(A502,ByDistrict!$A$3:$AA$180,20,FALSE)</f>
        <v>0</v>
      </c>
      <c r="AA502" s="2">
        <f>VLOOKUP($A$4,ByDistrict!$A$3:$AA$180,9,FALSE)</f>
        <v>0</v>
      </c>
      <c r="AB502" s="2">
        <f>VLOOKUP(A502,ByDistrict!$A$3:$AA$180,21,FALSE)</f>
        <v>0</v>
      </c>
      <c r="AC502" s="2">
        <f>VLOOKUP($A$4,ByDistrict!$A$3:$AA$180,9,FALSE)</f>
        <v>0</v>
      </c>
      <c r="AD502" s="2">
        <f>VLOOKUP(A502,ByDistrict!$A$3:$AA$180,22,FALSE)</f>
        <v>0</v>
      </c>
      <c r="AE502" s="2">
        <f>VLOOKUP($A$4,ByDistrict!$A$3:$AA$180,9,FALSE)</f>
        <v>0</v>
      </c>
      <c r="AF502" s="2">
        <f>VLOOKUP(A502,ByDistrict!$A$3:$AA$180,23,FALSE)</f>
        <v>42.296999999999997</v>
      </c>
      <c r="AG502" s="17"/>
      <c r="AH502" s="17">
        <f>+AF502-R502-V502</f>
        <v>26.035</v>
      </c>
      <c r="AI502" s="10">
        <f>+AH502/AF502</f>
        <v>0.61552828805825477</v>
      </c>
      <c r="AK502" s="17">
        <f>+N502+P502+R502</f>
        <v>5.1660000000000004</v>
      </c>
    </row>
    <row r="503" spans="1:37" x14ac:dyDescent="0.35">
      <c r="B503" s="14"/>
      <c r="C503" s="11"/>
      <c r="D503" s="22"/>
      <c r="E503" s="18"/>
      <c r="F503" s="19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</row>
    <row r="504" spans="1:37" x14ac:dyDescent="0.35">
      <c r="A504" s="8" t="s">
        <v>682</v>
      </c>
      <c r="B504" s="14" t="s">
        <v>201</v>
      </c>
      <c r="C504" s="9" t="s">
        <v>683</v>
      </c>
      <c r="D504" s="15">
        <f>SUMIFS('Valuations ByCounty'!$E$2:$E$260,'Valuations ByCounty'!$A$2:$A$260,A504,'Valuations ByCounty'!$B2:$B260,B504)</f>
        <v>2186243970</v>
      </c>
      <c r="E504" s="15">
        <f>SUMIFS('Valuations ByCounty'!$F$2:$F$260,'Valuations ByCounty'!$A$2:$A$260,A504,'Valuations ByCounty'!$B2:$B260,B504)</f>
        <v>112820360</v>
      </c>
      <c r="F504" s="15">
        <f>D504-E504</f>
        <v>2073423610</v>
      </c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</row>
    <row r="505" spans="1:37" x14ac:dyDescent="0.35">
      <c r="A505" s="8" t="s">
        <v>682</v>
      </c>
      <c r="B505" s="14"/>
      <c r="C505" s="11" t="s">
        <v>684</v>
      </c>
      <c r="D505" s="16">
        <f>SUM(D504)</f>
        <v>2186243970</v>
      </c>
      <c r="E505" s="16">
        <f>SUM(E504)</f>
        <v>112820360</v>
      </c>
      <c r="F505" s="16">
        <f>SUM(F504)</f>
        <v>2073423610</v>
      </c>
      <c r="G505" s="2">
        <f>VLOOKUP(A505,ByDistrict!$A$3:$AA$180,8,FALSE)</f>
        <v>5.2030000000000003</v>
      </c>
      <c r="H505" s="2">
        <f>VLOOKUP(A505,ByDistrict!$A$3:$AA$180,9,FALSE)</f>
        <v>0</v>
      </c>
      <c r="I505" s="2">
        <f>VLOOKUP(A505,ByDistrict!$A$3:$AA$180,10,FALSE)</f>
        <v>5.2030000000000003</v>
      </c>
      <c r="J505" s="2">
        <f>VLOOKUP($A$4,ByDistrict!$A$3:$AA$180,9,FALSE)</f>
        <v>0</v>
      </c>
      <c r="K505" s="2">
        <f>VLOOKUP(A505,ByDistrict!$A$3:$AA$180,11,FALSE)</f>
        <v>0</v>
      </c>
      <c r="L505" s="2">
        <f>VLOOKUP($A$4,ByDistrict!$A$3:$AA$180,9,FALSE)</f>
        <v>0</v>
      </c>
      <c r="M505" s="2">
        <f>VLOOKUP(A505,ByDistrict!$A$3:$AA$180,12,FALSE)</f>
        <v>0</v>
      </c>
      <c r="N505" s="2">
        <f>VLOOKUP(A505,ByDistrict!$A$3:$AA$180,13,FALSE)</f>
        <v>0.51300000000000001</v>
      </c>
      <c r="O505" s="2">
        <f>VLOOKUP($A$4,ByDistrict!$A$3:$AA$180,9,FALSE)</f>
        <v>0</v>
      </c>
      <c r="P505" s="2">
        <f>VLOOKUP(A505,ByDistrict!$A$3:$AA$180,14,FALSE)</f>
        <v>0</v>
      </c>
      <c r="Q505" s="2">
        <f>VLOOKUP($A$4,ByDistrict!$A$3:$AA$180,9,FALSE)</f>
        <v>0</v>
      </c>
      <c r="R505" s="2">
        <f>VLOOKUP(A505,ByDistrict!$A$3:$AA$180,15,FALSE)</f>
        <v>2.8319999999999999</v>
      </c>
      <c r="S505" s="2">
        <f>VLOOKUP($A$4,ByDistrict!$A$3:$AA$180,9,FALSE)</f>
        <v>0</v>
      </c>
      <c r="T505" s="2">
        <f>VLOOKUP(A505,ByDistrict!$A$3:$AA$180,16,FALSE)</f>
        <v>0.03</v>
      </c>
      <c r="U505" s="2">
        <f>VLOOKUP($A$4,ByDistrict!$A$3:$AA$180,9,FALSE)</f>
        <v>0</v>
      </c>
      <c r="V505" s="2">
        <f>VLOOKUP(A505,ByDistrict!$A$3:$AA$180,18,FALSE)</f>
        <v>3.4849999999999999</v>
      </c>
      <c r="W505" s="2">
        <f>VLOOKUP($A$4,ByDistrict!$A$3:$AA$180,9,FALSE)</f>
        <v>0</v>
      </c>
      <c r="X505" s="2">
        <f>VLOOKUP(A505,ByDistrict!$A$3:$AA$180,19,FALSE)</f>
        <v>0</v>
      </c>
      <c r="Y505" s="2">
        <f>VLOOKUP($A$4,ByDistrict!$A$3:$AA$180,9,FALSE)</f>
        <v>0</v>
      </c>
      <c r="Z505" s="2">
        <f>VLOOKUP(A505,ByDistrict!$A$3:$AA$180,20,FALSE)</f>
        <v>0</v>
      </c>
      <c r="AA505" s="2">
        <f>VLOOKUP($A$4,ByDistrict!$A$3:$AA$180,9,FALSE)</f>
        <v>0</v>
      </c>
      <c r="AB505" s="2">
        <f>VLOOKUP(A505,ByDistrict!$A$3:$AA$180,21,FALSE)</f>
        <v>1.1459999999999999</v>
      </c>
      <c r="AC505" s="2">
        <f>VLOOKUP($A$4,ByDistrict!$A$3:$AA$180,9,FALSE)</f>
        <v>0</v>
      </c>
      <c r="AD505" s="2">
        <f>VLOOKUP(A505,ByDistrict!$A$3:$AA$180,22,FALSE)</f>
        <v>0</v>
      </c>
      <c r="AE505" s="2">
        <f>VLOOKUP($A$4,ByDistrict!$A$3:$AA$180,9,FALSE)</f>
        <v>0</v>
      </c>
      <c r="AF505" s="2">
        <f>VLOOKUP(A505,ByDistrict!$A$3:$AA$180,23,FALSE)</f>
        <v>13.209</v>
      </c>
      <c r="AG505" s="17"/>
      <c r="AH505" s="17">
        <f>+AF505-R505-V505</f>
        <v>6.8919999999999995</v>
      </c>
      <c r="AI505" s="10">
        <f>+AH505/AF505</f>
        <v>0.52176546294193349</v>
      </c>
      <c r="AK505" s="17">
        <f>+N505+P505+R505</f>
        <v>3.3449999999999998</v>
      </c>
    </row>
    <row r="506" spans="1:37" x14ac:dyDescent="0.35">
      <c r="B506" s="14"/>
      <c r="C506" s="11"/>
      <c r="D506" s="22"/>
      <c r="E506" s="18"/>
      <c r="F506" s="19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</row>
    <row r="507" spans="1:37" x14ac:dyDescent="0.35">
      <c r="A507" s="8" t="s">
        <v>685</v>
      </c>
      <c r="B507" s="14" t="s">
        <v>201</v>
      </c>
      <c r="C507" s="9" t="s">
        <v>686</v>
      </c>
      <c r="D507" s="15">
        <f>SUMIFS('Valuations ByCounty'!$E$2:$E$260,'Valuations ByCounty'!$A$2:$A$260,A507,'Valuations ByCounty'!$B2:$B260,B507)</f>
        <v>163588500</v>
      </c>
      <c r="E507" s="15">
        <f>SUMIFS('Valuations ByCounty'!$F$2:$F$260,'Valuations ByCounty'!$A$2:$A$260,A507,'Valuations ByCounty'!$B2:$B260,B507)</f>
        <v>0</v>
      </c>
      <c r="F507" s="15">
        <f>D507-E507</f>
        <v>163588500</v>
      </c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</row>
    <row r="508" spans="1:37" x14ac:dyDescent="0.35">
      <c r="A508" s="8" t="s">
        <v>685</v>
      </c>
      <c r="B508" s="14" t="s">
        <v>194</v>
      </c>
      <c r="C508" s="9" t="s">
        <v>686</v>
      </c>
      <c r="D508" s="15">
        <f>SUMIFS('Valuations ByCounty'!$E$2:$E$260,'Valuations ByCounty'!$A$2:$A$260,A508,'Valuations ByCounty'!$B2:$B260,B508)</f>
        <v>421340</v>
      </c>
      <c r="E508" s="15">
        <f>SUMIFS('Valuations ByCounty'!$F$2:$F$260,'Valuations ByCounty'!$A$2:$A$260,A508,'Valuations ByCounty'!$B2:$B260,B508)</f>
        <v>0</v>
      </c>
      <c r="F508" s="15">
        <f>D508-E508</f>
        <v>421340</v>
      </c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</row>
    <row r="509" spans="1:37" x14ac:dyDescent="0.35">
      <c r="A509" s="8" t="s">
        <v>685</v>
      </c>
      <c r="B509" s="14"/>
      <c r="C509" s="11" t="s">
        <v>687</v>
      </c>
      <c r="D509" s="16">
        <f>SUM(D507:D508)</f>
        <v>164009840</v>
      </c>
      <c r="E509" s="16">
        <f>SUM(E507:E508)</f>
        <v>0</v>
      </c>
      <c r="F509" s="16">
        <f>SUM(F507:F508)</f>
        <v>164009840</v>
      </c>
      <c r="G509" s="2">
        <f>VLOOKUP(A509,ByDistrict!$A$3:$AA$180,8,FALSE)</f>
        <v>21.283000000000001</v>
      </c>
      <c r="H509" s="2">
        <f>VLOOKUP(A509,ByDistrict!$A$3:$AA$180,9,FALSE)</f>
        <v>0</v>
      </c>
      <c r="I509" s="2">
        <f>VLOOKUP(A509,ByDistrict!$A$3:$AA$180,10,FALSE)</f>
        <v>21.283000000000001</v>
      </c>
      <c r="J509" s="2">
        <f>VLOOKUP($A$4,ByDistrict!$A$3:$AA$180,9,FALSE)</f>
        <v>0</v>
      </c>
      <c r="K509" s="2">
        <f>VLOOKUP(A509,ByDistrict!$A$3:$AA$180,11,FALSE)</f>
        <v>0</v>
      </c>
      <c r="L509" s="2">
        <f>VLOOKUP($A$4,ByDistrict!$A$3:$AA$180,9,FALSE)</f>
        <v>0</v>
      </c>
      <c r="M509" s="2">
        <f>VLOOKUP(A509,ByDistrict!$A$3:$AA$180,12,FALSE)</f>
        <v>0</v>
      </c>
      <c r="N509" s="2">
        <f>VLOOKUP(A509,ByDistrict!$A$3:$AA$180,13,FALSE)</f>
        <v>0</v>
      </c>
      <c r="O509" s="2">
        <f>VLOOKUP($A$4,ByDistrict!$A$3:$AA$180,9,FALSE)</f>
        <v>0</v>
      </c>
      <c r="P509" s="2">
        <f>VLOOKUP(A509,ByDistrict!$A$3:$AA$180,14,FALSE)</f>
        <v>0</v>
      </c>
      <c r="Q509" s="2">
        <f>VLOOKUP($A$4,ByDistrict!$A$3:$AA$180,9,FALSE)</f>
        <v>0</v>
      </c>
      <c r="R509" s="2">
        <f>VLOOKUP(A509,ByDistrict!$A$3:$AA$180,15,FALSE)</f>
        <v>7.5049999999999999</v>
      </c>
      <c r="S509" s="2">
        <f>VLOOKUP($A$4,ByDistrict!$A$3:$AA$180,9,FALSE)</f>
        <v>0</v>
      </c>
      <c r="T509" s="2">
        <f>VLOOKUP(A509,ByDistrict!$A$3:$AA$180,16,FALSE)</f>
        <v>0.13800000000000001</v>
      </c>
      <c r="U509" s="2">
        <f>VLOOKUP($A$4,ByDistrict!$A$3:$AA$180,9,FALSE)</f>
        <v>0</v>
      </c>
      <c r="V509" s="2">
        <f>VLOOKUP(A509,ByDistrict!$A$3:$AA$180,18,FALSE)</f>
        <v>0</v>
      </c>
      <c r="W509" s="2">
        <f>VLOOKUP($A$4,ByDistrict!$A$3:$AA$180,9,FALSE)</f>
        <v>0</v>
      </c>
      <c r="X509" s="2">
        <f>VLOOKUP(A509,ByDistrict!$A$3:$AA$180,19,FALSE)</f>
        <v>1.57</v>
      </c>
      <c r="Y509" s="2">
        <f>VLOOKUP($A$4,ByDistrict!$A$3:$AA$180,9,FALSE)</f>
        <v>0</v>
      </c>
      <c r="Z509" s="2">
        <f>VLOOKUP(A509,ByDistrict!$A$3:$AA$180,20,FALSE)</f>
        <v>0</v>
      </c>
      <c r="AA509" s="2">
        <f>VLOOKUP($A$4,ByDistrict!$A$3:$AA$180,9,FALSE)</f>
        <v>0</v>
      </c>
      <c r="AB509" s="2">
        <f>VLOOKUP(A509,ByDistrict!$A$3:$AA$180,21,FALSE)</f>
        <v>7.54</v>
      </c>
      <c r="AC509" s="2">
        <f>VLOOKUP($A$4,ByDistrict!$A$3:$AA$180,9,FALSE)</f>
        <v>0</v>
      </c>
      <c r="AD509" s="2">
        <f>VLOOKUP(A509,ByDistrict!$A$3:$AA$180,22,FALSE)</f>
        <v>0</v>
      </c>
      <c r="AE509" s="2">
        <f>VLOOKUP($A$4,ByDistrict!$A$3:$AA$180,9,FALSE)</f>
        <v>0</v>
      </c>
      <c r="AF509" s="2">
        <f>VLOOKUP(A509,ByDistrict!$A$3:$AA$180,23,FALSE)</f>
        <v>38.036000000000001</v>
      </c>
      <c r="AG509" s="17"/>
      <c r="AH509" s="17">
        <f>+AF509-R509-V509</f>
        <v>30.531000000000002</v>
      </c>
      <c r="AI509" s="10">
        <f>+AH509/AF509</f>
        <v>0.80268692817330956</v>
      </c>
      <c r="AK509" s="17">
        <f>+N509+P509+R509</f>
        <v>7.5049999999999999</v>
      </c>
    </row>
    <row r="510" spans="1:37" x14ac:dyDescent="0.35">
      <c r="B510" s="14"/>
      <c r="C510" s="11"/>
      <c r="D510" s="22"/>
      <c r="E510" s="18"/>
      <c r="F510" s="19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</row>
    <row r="511" spans="1:37" x14ac:dyDescent="0.35">
      <c r="A511" s="8" t="s">
        <v>688</v>
      </c>
      <c r="B511" s="14" t="s">
        <v>205</v>
      </c>
      <c r="C511" s="9" t="s">
        <v>689</v>
      </c>
      <c r="D511" s="15">
        <f>SUMIFS('Valuations ByCounty'!$E$2:$E$260,'Valuations ByCounty'!$A$2:$A$260,A511,'Valuations ByCounty'!$B2:$B260,B511)</f>
        <v>42540153</v>
      </c>
      <c r="E511" s="15">
        <f>SUMIFS('Valuations ByCounty'!$F$2:$F$260,'Valuations ByCounty'!$A$2:$A$260,A511,'Valuations ByCounty'!$B2:$B260,B511)</f>
        <v>0</v>
      </c>
      <c r="F511" s="15">
        <f>D511-E511</f>
        <v>42540153</v>
      </c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</row>
    <row r="512" spans="1:37" x14ac:dyDescent="0.35">
      <c r="A512" s="8" t="s">
        <v>688</v>
      </c>
      <c r="B512" s="14"/>
      <c r="C512" s="11" t="s">
        <v>690</v>
      </c>
      <c r="D512" s="16">
        <f>SUM(D511)</f>
        <v>42540153</v>
      </c>
      <c r="E512" s="16">
        <f>SUM(E511)</f>
        <v>0</v>
      </c>
      <c r="F512" s="16">
        <f>SUM(F511)</f>
        <v>42540153</v>
      </c>
      <c r="G512" s="2">
        <f>VLOOKUP(A512,ByDistrict!$A$3:$AA$180,8,FALSE)</f>
        <v>27</v>
      </c>
      <c r="H512" s="2">
        <f>VLOOKUP(A512,ByDistrict!$A$3:$AA$180,9,FALSE)</f>
        <v>0</v>
      </c>
      <c r="I512" s="2">
        <f>VLOOKUP(A512,ByDistrict!$A$3:$AA$180,10,FALSE)</f>
        <v>27</v>
      </c>
      <c r="J512" s="2">
        <f>VLOOKUP($A$4,ByDistrict!$A$3:$AA$180,9,FALSE)</f>
        <v>0</v>
      </c>
      <c r="K512" s="2">
        <f>VLOOKUP(A512,ByDistrict!$A$3:$AA$180,11,FALSE)</f>
        <v>0</v>
      </c>
      <c r="L512" s="2">
        <f>VLOOKUP($A$4,ByDistrict!$A$3:$AA$180,9,FALSE)</f>
        <v>0</v>
      </c>
      <c r="M512" s="2">
        <f>VLOOKUP(A512,ByDistrict!$A$3:$AA$180,12,FALSE)</f>
        <v>0</v>
      </c>
      <c r="N512" s="2">
        <f>VLOOKUP(A512,ByDistrict!$A$3:$AA$180,13,FALSE)</f>
        <v>0</v>
      </c>
      <c r="O512" s="2">
        <f>VLOOKUP($A$4,ByDistrict!$A$3:$AA$180,9,FALSE)</f>
        <v>0</v>
      </c>
      <c r="P512" s="2">
        <f>VLOOKUP(A512,ByDistrict!$A$3:$AA$180,14,FALSE)</f>
        <v>0</v>
      </c>
      <c r="Q512" s="2">
        <f>VLOOKUP($A$4,ByDistrict!$A$3:$AA$180,9,FALSE)</f>
        <v>0</v>
      </c>
      <c r="R512" s="2">
        <f>VLOOKUP(A512,ByDistrict!$A$3:$AA$180,15,FALSE)</f>
        <v>0</v>
      </c>
      <c r="S512" s="2">
        <f>VLOOKUP($A$4,ByDistrict!$A$3:$AA$180,9,FALSE)</f>
        <v>0</v>
      </c>
      <c r="T512" s="2">
        <f>VLOOKUP(A512,ByDistrict!$A$3:$AA$180,16,FALSE)</f>
        <v>4.7E-2</v>
      </c>
      <c r="U512" s="2">
        <f>VLOOKUP($A$4,ByDistrict!$A$3:$AA$180,9,FALSE)</f>
        <v>0</v>
      </c>
      <c r="V512" s="2">
        <f>VLOOKUP(A512,ByDistrict!$A$3:$AA$180,18,FALSE)</f>
        <v>6.8170000000000002</v>
      </c>
      <c r="W512" s="2">
        <f>VLOOKUP($A$4,ByDistrict!$A$3:$AA$180,9,FALSE)</f>
        <v>0</v>
      </c>
      <c r="X512" s="2">
        <f>VLOOKUP(A512,ByDistrict!$A$3:$AA$180,19,FALSE)</f>
        <v>0</v>
      </c>
      <c r="Y512" s="2">
        <f>VLOOKUP($A$4,ByDistrict!$A$3:$AA$180,9,FALSE)</f>
        <v>0</v>
      </c>
      <c r="Z512" s="2">
        <f>VLOOKUP(A512,ByDistrict!$A$3:$AA$180,20,FALSE)</f>
        <v>0</v>
      </c>
      <c r="AA512" s="2">
        <f>VLOOKUP($A$4,ByDistrict!$A$3:$AA$180,9,FALSE)</f>
        <v>0</v>
      </c>
      <c r="AB512" s="2">
        <f>VLOOKUP(A512,ByDistrict!$A$3:$AA$180,21,FALSE)</f>
        <v>0</v>
      </c>
      <c r="AC512" s="2">
        <f>VLOOKUP($A$4,ByDistrict!$A$3:$AA$180,9,FALSE)</f>
        <v>0</v>
      </c>
      <c r="AD512" s="2">
        <f>VLOOKUP(A512,ByDistrict!$A$3:$AA$180,22,FALSE)</f>
        <v>0</v>
      </c>
      <c r="AE512" s="2">
        <f>VLOOKUP($A$4,ByDistrict!$A$3:$AA$180,9,FALSE)</f>
        <v>0</v>
      </c>
      <c r="AF512" s="2">
        <f>VLOOKUP(A512,ByDistrict!$A$3:$AA$180,23,FALSE)</f>
        <v>33.864000000000004</v>
      </c>
      <c r="AG512" s="17"/>
      <c r="AH512" s="17">
        <f>+AF512-R512-V512</f>
        <v>27.047000000000004</v>
      </c>
      <c r="AI512" s="10">
        <f>+AH512/AF512</f>
        <v>0.79869477911646591</v>
      </c>
      <c r="AK512" s="17">
        <f>+N512+P512+R512</f>
        <v>0</v>
      </c>
    </row>
    <row r="513" spans="1:37" x14ac:dyDescent="0.35">
      <c r="B513" s="14"/>
      <c r="C513" s="11"/>
      <c r="D513" s="22"/>
      <c r="E513" s="18"/>
      <c r="F513" s="19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</row>
    <row r="514" spans="1:37" x14ac:dyDescent="0.35">
      <c r="A514" s="8" t="s">
        <v>691</v>
      </c>
      <c r="B514" s="14" t="s">
        <v>205</v>
      </c>
      <c r="C514" s="9" t="s">
        <v>692</v>
      </c>
      <c r="D514" s="15">
        <f>SUMIFS('Valuations ByCounty'!$E$2:$E$260,'Valuations ByCounty'!$A$2:$A$260,A514,'Valuations ByCounty'!$B2:$B260,B514)</f>
        <v>54630192</v>
      </c>
      <c r="E514" s="15">
        <f>SUMIFS('Valuations ByCounty'!$F$2:$F$260,'Valuations ByCounty'!$A$2:$A$260,A514,'Valuations ByCounty'!$B2:$B260,B514)</f>
        <v>0</v>
      </c>
      <c r="F514" s="15">
        <f>D514-E514</f>
        <v>54630192</v>
      </c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</row>
    <row r="515" spans="1:37" x14ac:dyDescent="0.35">
      <c r="A515" s="8" t="s">
        <v>691</v>
      </c>
      <c r="B515" s="14"/>
      <c r="C515" s="11" t="s">
        <v>693</v>
      </c>
      <c r="D515" s="16">
        <f>SUM(D514)</f>
        <v>54630192</v>
      </c>
      <c r="E515" s="16">
        <f>SUM(E514)</f>
        <v>0</v>
      </c>
      <c r="F515" s="16">
        <f>SUM(F514)</f>
        <v>54630192</v>
      </c>
      <c r="G515" s="2">
        <f>VLOOKUP(A515,ByDistrict!$A$3:$AA$180,8,FALSE)</f>
        <v>27</v>
      </c>
      <c r="H515" s="2">
        <f>VLOOKUP(A515,ByDistrict!$A$3:$AA$180,9,FALSE)</f>
        <v>0</v>
      </c>
      <c r="I515" s="2">
        <f>VLOOKUP(A515,ByDistrict!$A$3:$AA$180,10,FALSE)</f>
        <v>27</v>
      </c>
      <c r="J515" s="2">
        <f>VLOOKUP($A$4,ByDistrict!$A$3:$AA$180,9,FALSE)</f>
        <v>0</v>
      </c>
      <c r="K515" s="2">
        <f>VLOOKUP(A515,ByDistrict!$A$3:$AA$180,11,FALSE)</f>
        <v>0</v>
      </c>
      <c r="L515" s="2">
        <f>VLOOKUP($A$4,ByDistrict!$A$3:$AA$180,9,FALSE)</f>
        <v>0</v>
      </c>
      <c r="M515" s="2">
        <f>VLOOKUP(A515,ByDistrict!$A$3:$AA$180,12,FALSE)</f>
        <v>0</v>
      </c>
      <c r="N515" s="2">
        <f>VLOOKUP(A515,ByDistrict!$A$3:$AA$180,13,FALSE)</f>
        <v>0</v>
      </c>
      <c r="O515" s="2">
        <f>VLOOKUP($A$4,ByDistrict!$A$3:$AA$180,9,FALSE)</f>
        <v>0</v>
      </c>
      <c r="P515" s="2">
        <f>VLOOKUP(A515,ByDistrict!$A$3:$AA$180,14,FALSE)</f>
        <v>0</v>
      </c>
      <c r="Q515" s="2">
        <f>VLOOKUP($A$4,ByDistrict!$A$3:$AA$180,9,FALSE)</f>
        <v>0</v>
      </c>
      <c r="R515" s="2">
        <f>VLOOKUP(A515,ByDistrict!$A$3:$AA$180,15,FALSE)</f>
        <v>3.661</v>
      </c>
      <c r="S515" s="2">
        <f>VLOOKUP($A$4,ByDistrict!$A$3:$AA$180,9,FALSE)</f>
        <v>0</v>
      </c>
      <c r="T515" s="2">
        <f>VLOOKUP(A515,ByDistrict!$A$3:$AA$180,16,FALSE)</f>
        <v>6.6000000000000003E-2</v>
      </c>
      <c r="U515" s="2">
        <f>VLOOKUP($A$4,ByDistrict!$A$3:$AA$180,9,FALSE)</f>
        <v>0</v>
      </c>
      <c r="V515" s="2">
        <f>VLOOKUP(A515,ByDistrict!$A$3:$AA$180,18,FALSE)</f>
        <v>7.2990000000000004</v>
      </c>
      <c r="W515" s="2">
        <f>VLOOKUP($A$4,ByDistrict!$A$3:$AA$180,9,FALSE)</f>
        <v>0</v>
      </c>
      <c r="X515" s="2">
        <f>VLOOKUP(A515,ByDistrict!$A$3:$AA$180,19,FALSE)</f>
        <v>0</v>
      </c>
      <c r="Y515" s="2">
        <f>VLOOKUP($A$4,ByDistrict!$A$3:$AA$180,9,FALSE)</f>
        <v>0</v>
      </c>
      <c r="Z515" s="2">
        <f>VLOOKUP(A515,ByDistrict!$A$3:$AA$180,20,FALSE)</f>
        <v>0</v>
      </c>
      <c r="AA515" s="2">
        <f>VLOOKUP($A$4,ByDistrict!$A$3:$AA$180,9,FALSE)</f>
        <v>0</v>
      </c>
      <c r="AB515" s="2">
        <f>VLOOKUP(A515,ByDistrict!$A$3:$AA$180,21,FALSE)</f>
        <v>0</v>
      </c>
      <c r="AC515" s="2">
        <f>VLOOKUP($A$4,ByDistrict!$A$3:$AA$180,9,FALSE)</f>
        <v>0</v>
      </c>
      <c r="AD515" s="2">
        <f>VLOOKUP(A515,ByDistrict!$A$3:$AA$180,22,FALSE)</f>
        <v>0</v>
      </c>
      <c r="AE515" s="2">
        <f>VLOOKUP($A$4,ByDistrict!$A$3:$AA$180,9,FALSE)</f>
        <v>0</v>
      </c>
      <c r="AF515" s="2">
        <f>VLOOKUP(A515,ByDistrict!$A$3:$AA$180,23,FALSE)</f>
        <v>38.026000000000003</v>
      </c>
      <c r="AG515" s="17"/>
      <c r="AH515" s="17">
        <f>+AF515-R515-V515</f>
        <v>27.066000000000003</v>
      </c>
      <c r="AI515" s="10">
        <f>+AH515/AF515</f>
        <v>0.71177615315836529</v>
      </c>
      <c r="AK515" s="17">
        <f>+N515+P515+R515</f>
        <v>3.661</v>
      </c>
    </row>
    <row r="516" spans="1:37" x14ac:dyDescent="0.35">
      <c r="B516" s="14"/>
      <c r="C516" s="11"/>
      <c r="D516" s="22"/>
      <c r="E516" s="18"/>
      <c r="F516" s="19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</row>
    <row r="517" spans="1:37" x14ac:dyDescent="0.35">
      <c r="A517" s="24" t="s">
        <v>694</v>
      </c>
      <c r="B517" s="25" t="s">
        <v>205</v>
      </c>
      <c r="C517" s="25" t="s">
        <v>695</v>
      </c>
      <c r="D517" s="15">
        <f>SUMIFS('Valuations ByCounty'!$E$2:$E$260,'Valuations ByCounty'!$A$2:$A$260,A517,'Valuations ByCounty'!$B2:$B260,B517)</f>
        <v>35461540</v>
      </c>
      <c r="E517" s="15">
        <f>SUMIFS('Valuations ByCounty'!$F$2:$F$260,'Valuations ByCounty'!$A$2:$A$260,A517,'Valuations ByCounty'!$B2:$B260,B517)</f>
        <v>0</v>
      </c>
      <c r="F517" s="15">
        <f>D517-E517</f>
        <v>35461540</v>
      </c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</row>
    <row r="518" spans="1:37" x14ac:dyDescent="0.35">
      <c r="A518" s="24" t="s">
        <v>694</v>
      </c>
      <c r="B518" s="14" t="s">
        <v>197</v>
      </c>
      <c r="C518" s="25" t="s">
        <v>695</v>
      </c>
      <c r="D518" s="15">
        <f>SUMIFS('Valuations ByCounty'!$E$2:$E$260,'Valuations ByCounty'!$A$2:$A$260,A518,'Valuations ByCounty'!$B2:$B260,B518)</f>
        <v>13780736</v>
      </c>
      <c r="E518" s="15">
        <f>SUMIFS('Valuations ByCounty'!$F$2:$F$260,'Valuations ByCounty'!$A$2:$A$260,A518,'Valuations ByCounty'!$B2:$B260,B518)</f>
        <v>0</v>
      </c>
      <c r="F518" s="15">
        <f>D518-E518</f>
        <v>13780736</v>
      </c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</row>
    <row r="519" spans="1:37" x14ac:dyDescent="0.35">
      <c r="A519" s="24" t="s">
        <v>694</v>
      </c>
      <c r="B519" s="14" t="s">
        <v>13</v>
      </c>
      <c r="C519" s="25" t="s">
        <v>695</v>
      </c>
      <c r="D519" s="15">
        <f>SUMIFS('Valuations ByCounty'!$E$2:$E$260,'Valuations ByCounty'!$A$2:$A$260,A519,'Valuations ByCounty'!$B2:$B260,B519)</f>
        <v>282140</v>
      </c>
      <c r="E519" s="15">
        <f>SUMIFS('Valuations ByCounty'!$F$2:$F$260,'Valuations ByCounty'!$A$2:$A$260,A519,'Valuations ByCounty'!$B2:$B260,B519)</f>
        <v>0</v>
      </c>
      <c r="F519" s="15">
        <f>D519-E519</f>
        <v>282140</v>
      </c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</row>
    <row r="520" spans="1:37" x14ac:dyDescent="0.35">
      <c r="A520" s="24" t="s">
        <v>694</v>
      </c>
      <c r="B520" s="14"/>
      <c r="C520" s="11" t="s">
        <v>696</v>
      </c>
      <c r="D520" s="16">
        <f>SUM(D517:D519)</f>
        <v>49524416</v>
      </c>
      <c r="E520" s="16">
        <f>SUM(E517:E519)</f>
        <v>0</v>
      </c>
      <c r="F520" s="16">
        <f>SUM(F517:F519)</f>
        <v>49524416</v>
      </c>
      <c r="G520" s="2">
        <f>VLOOKUP(A520,ByDistrict!$A$3:$AA$180,8,FALSE)</f>
        <v>27</v>
      </c>
      <c r="H520" s="2">
        <f>VLOOKUP(A520,ByDistrict!$A$3:$AA$180,9,FALSE)</f>
        <v>0</v>
      </c>
      <c r="I520" s="2">
        <f>VLOOKUP(A520,ByDistrict!$A$3:$AA$180,10,FALSE)</f>
        <v>27</v>
      </c>
      <c r="J520" s="2">
        <f>VLOOKUP($A$4,ByDistrict!$A$3:$AA$180,9,FALSE)</f>
        <v>0</v>
      </c>
      <c r="K520" s="2">
        <f>VLOOKUP(A520,ByDistrict!$A$3:$AA$180,11,FALSE)</f>
        <v>0</v>
      </c>
      <c r="L520" s="2">
        <f>VLOOKUP($A$4,ByDistrict!$A$3:$AA$180,9,FALSE)</f>
        <v>0</v>
      </c>
      <c r="M520" s="2">
        <f>VLOOKUP(A520,ByDistrict!$A$3:$AA$180,12,FALSE)</f>
        <v>0</v>
      </c>
      <c r="N520" s="2">
        <f>VLOOKUP(A520,ByDistrict!$A$3:$AA$180,13,FALSE)</f>
        <v>0</v>
      </c>
      <c r="O520" s="2">
        <f>VLOOKUP($A$4,ByDistrict!$A$3:$AA$180,9,FALSE)</f>
        <v>0</v>
      </c>
      <c r="P520" s="2">
        <f>VLOOKUP(A520,ByDistrict!$A$3:$AA$180,14,FALSE)</f>
        <v>0</v>
      </c>
      <c r="Q520" s="2">
        <f>VLOOKUP($A$4,ByDistrict!$A$3:$AA$180,9,FALSE)</f>
        <v>0</v>
      </c>
      <c r="R520" s="2">
        <f>VLOOKUP(A520,ByDistrict!$A$3:$AA$180,15,FALSE)</f>
        <v>0</v>
      </c>
      <c r="S520" s="2">
        <f>VLOOKUP($A$4,ByDistrict!$A$3:$AA$180,9,FALSE)</f>
        <v>0</v>
      </c>
      <c r="T520" s="2">
        <f>VLOOKUP(A520,ByDistrict!$A$3:$AA$180,16,FALSE)</f>
        <v>7.5999999999999998E-2</v>
      </c>
      <c r="U520" s="2">
        <f>VLOOKUP($A$4,ByDistrict!$A$3:$AA$180,9,FALSE)</f>
        <v>0</v>
      </c>
      <c r="V520" s="2">
        <f>VLOOKUP(A520,ByDistrict!$A$3:$AA$180,18,FALSE)</f>
        <v>8.6530000000000005</v>
      </c>
      <c r="W520" s="2">
        <f>VLOOKUP($A$4,ByDistrict!$A$3:$AA$180,9,FALSE)</f>
        <v>0</v>
      </c>
      <c r="X520" s="2">
        <f>VLOOKUP(A520,ByDistrict!$A$3:$AA$180,19,FALSE)</f>
        <v>0</v>
      </c>
      <c r="Y520" s="2">
        <f>VLOOKUP($A$4,ByDistrict!$A$3:$AA$180,9,FALSE)</f>
        <v>0</v>
      </c>
      <c r="Z520" s="2">
        <f>VLOOKUP(A520,ByDistrict!$A$3:$AA$180,20,FALSE)</f>
        <v>0</v>
      </c>
      <c r="AA520" s="2">
        <f>VLOOKUP($A$4,ByDistrict!$A$3:$AA$180,9,FALSE)</f>
        <v>0</v>
      </c>
      <c r="AB520" s="2">
        <f>VLOOKUP(A520,ByDistrict!$A$3:$AA$180,21,FALSE)</f>
        <v>0</v>
      </c>
      <c r="AC520" s="2">
        <f>VLOOKUP($A$4,ByDistrict!$A$3:$AA$180,9,FALSE)</f>
        <v>0</v>
      </c>
      <c r="AD520" s="2">
        <f>VLOOKUP(A520,ByDistrict!$A$3:$AA$180,22,FALSE)</f>
        <v>0</v>
      </c>
      <c r="AE520" s="2">
        <f>VLOOKUP($A$4,ByDistrict!$A$3:$AA$180,9,FALSE)</f>
        <v>0</v>
      </c>
      <c r="AF520" s="2">
        <f>VLOOKUP(A520,ByDistrict!$A$3:$AA$180,23,FALSE)</f>
        <v>35.728999999999999</v>
      </c>
      <c r="AG520" s="17"/>
      <c r="AH520" s="17">
        <f>+AF520-R520-V520</f>
        <v>27.076000000000001</v>
      </c>
      <c r="AI520" s="10">
        <f>+AH520/AF520</f>
        <v>0.75781577989868176</v>
      </c>
      <c r="AK520" s="17">
        <f>+N520+P520+R520</f>
        <v>0</v>
      </c>
    </row>
    <row r="521" spans="1:37" x14ac:dyDescent="0.35">
      <c r="B521" s="14"/>
      <c r="C521" s="11"/>
      <c r="D521" s="22"/>
      <c r="E521" s="18"/>
      <c r="F521" s="19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</row>
    <row r="522" spans="1:37" x14ac:dyDescent="0.35">
      <c r="A522" s="8" t="s">
        <v>697</v>
      </c>
      <c r="B522" s="14" t="s">
        <v>209</v>
      </c>
      <c r="C522" s="9" t="s">
        <v>698</v>
      </c>
      <c r="D522" s="15">
        <f>SUMIFS('Valuations ByCounty'!$E$2:$E$260,'Valuations ByCounty'!$A$2:$A$260,A522,'Valuations ByCounty'!$B2:$B260,B522)</f>
        <v>90348306</v>
      </c>
      <c r="E522" s="15">
        <f>SUMIFS('Valuations ByCounty'!$F$2:$F$260,'Valuations ByCounty'!$A$2:$A$260,A522,'Valuations ByCounty'!$B2:$B260,B522)</f>
        <v>0</v>
      </c>
      <c r="F522" s="15">
        <f>D522-E522</f>
        <v>90348306</v>
      </c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</row>
    <row r="523" spans="1:37" x14ac:dyDescent="0.35">
      <c r="A523" s="8" t="s">
        <v>697</v>
      </c>
      <c r="B523" s="14"/>
      <c r="C523" s="11" t="s">
        <v>699</v>
      </c>
      <c r="D523" s="16">
        <f>SUM(D522)</f>
        <v>90348306</v>
      </c>
      <c r="E523" s="16">
        <f>SUM(E522)</f>
        <v>0</v>
      </c>
      <c r="F523" s="16">
        <f>SUM(F522)</f>
        <v>90348306</v>
      </c>
      <c r="G523" s="2">
        <f>VLOOKUP(A523,ByDistrict!$A$3:$AA$180,8,FALSE)</f>
        <v>15.009</v>
      </c>
      <c r="H523" s="2">
        <f>VLOOKUP(A523,ByDistrict!$A$3:$AA$180,9,FALSE)</f>
        <v>0</v>
      </c>
      <c r="I523" s="2">
        <f>VLOOKUP(A523,ByDistrict!$A$3:$AA$180,10,FALSE)</f>
        <v>15.009</v>
      </c>
      <c r="J523" s="2">
        <f>VLOOKUP($A$4,ByDistrict!$A$3:$AA$180,9,FALSE)</f>
        <v>0</v>
      </c>
      <c r="K523" s="2">
        <f>VLOOKUP(A523,ByDistrict!$A$3:$AA$180,11,FALSE)</f>
        <v>0</v>
      </c>
      <c r="L523" s="2">
        <f>VLOOKUP($A$4,ByDistrict!$A$3:$AA$180,9,FALSE)</f>
        <v>0</v>
      </c>
      <c r="M523" s="2">
        <f>VLOOKUP(A523,ByDistrict!$A$3:$AA$180,12,FALSE)</f>
        <v>0</v>
      </c>
      <c r="N523" s="2">
        <f>VLOOKUP(A523,ByDistrict!$A$3:$AA$180,13,FALSE)</f>
        <v>0.219</v>
      </c>
      <c r="O523" s="2">
        <f>VLOOKUP($A$4,ByDistrict!$A$3:$AA$180,9,FALSE)</f>
        <v>0</v>
      </c>
      <c r="P523" s="2">
        <f>VLOOKUP(A523,ByDistrict!$A$3:$AA$180,14,FALSE)</f>
        <v>0</v>
      </c>
      <c r="Q523" s="2">
        <f>VLOOKUP($A$4,ByDistrict!$A$3:$AA$180,9,FALSE)</f>
        <v>0</v>
      </c>
      <c r="R523" s="2">
        <f>VLOOKUP(A523,ByDistrict!$A$3:$AA$180,15,FALSE)</f>
        <v>0</v>
      </c>
      <c r="S523" s="2">
        <f>VLOOKUP($A$4,ByDistrict!$A$3:$AA$180,9,FALSE)</f>
        <v>0</v>
      </c>
      <c r="T523" s="2">
        <f>VLOOKUP(A523,ByDistrict!$A$3:$AA$180,16,FALSE)</f>
        <v>0.15</v>
      </c>
      <c r="U523" s="2">
        <f>VLOOKUP($A$4,ByDistrict!$A$3:$AA$180,9,FALSE)</f>
        <v>0</v>
      </c>
      <c r="V523" s="2">
        <f>VLOOKUP(A523,ByDistrict!$A$3:$AA$180,18,FALSE)</f>
        <v>1.25</v>
      </c>
      <c r="W523" s="2">
        <f>VLOOKUP($A$4,ByDistrict!$A$3:$AA$180,9,FALSE)</f>
        <v>0</v>
      </c>
      <c r="X523" s="2">
        <f>VLOOKUP(A523,ByDistrict!$A$3:$AA$180,19,FALSE)</f>
        <v>0</v>
      </c>
      <c r="Y523" s="2">
        <f>VLOOKUP($A$4,ByDistrict!$A$3:$AA$180,9,FALSE)</f>
        <v>0</v>
      </c>
      <c r="Z523" s="2">
        <f>VLOOKUP(A523,ByDistrict!$A$3:$AA$180,20,FALSE)</f>
        <v>0</v>
      </c>
      <c r="AA523" s="2">
        <f>VLOOKUP($A$4,ByDistrict!$A$3:$AA$180,9,FALSE)</f>
        <v>0</v>
      </c>
      <c r="AB523" s="2">
        <f>VLOOKUP(A523,ByDistrict!$A$3:$AA$180,21,FALSE)</f>
        <v>0</v>
      </c>
      <c r="AC523" s="2">
        <f>VLOOKUP($A$4,ByDistrict!$A$3:$AA$180,9,FALSE)</f>
        <v>0</v>
      </c>
      <c r="AD523" s="2">
        <f>VLOOKUP(A523,ByDistrict!$A$3:$AA$180,22,FALSE)</f>
        <v>0</v>
      </c>
      <c r="AE523" s="2">
        <f>VLOOKUP($A$4,ByDistrict!$A$3:$AA$180,9,FALSE)</f>
        <v>0</v>
      </c>
      <c r="AF523" s="2">
        <f>VLOOKUP(A523,ByDistrict!$A$3:$AA$180,23,FALSE)</f>
        <v>16.628</v>
      </c>
      <c r="AG523" s="17"/>
      <c r="AH523" s="17">
        <f>+AF523-R523-V523</f>
        <v>15.378</v>
      </c>
      <c r="AI523" s="10">
        <f>+AH523/AF523</f>
        <v>0.92482559538128462</v>
      </c>
      <c r="AK523" s="17">
        <f>+N523+P523+R523</f>
        <v>0.219</v>
      </c>
    </row>
    <row r="524" spans="1:37" x14ac:dyDescent="0.35">
      <c r="B524" s="14"/>
      <c r="C524" s="11"/>
      <c r="D524" s="15"/>
      <c r="E524" s="15"/>
      <c r="F524" s="19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</row>
    <row r="525" spans="1:37" x14ac:dyDescent="0.35">
      <c r="A525" s="8" t="s">
        <v>700</v>
      </c>
      <c r="B525" s="14" t="s">
        <v>211</v>
      </c>
      <c r="C525" s="9" t="s">
        <v>701</v>
      </c>
      <c r="D525" s="15">
        <f>SUMIFS('Valuations ByCounty'!$E$2:$E$260,'Valuations ByCounty'!$A$2:$A$260,A525,'Valuations ByCounty'!$B2:$B260,B525)</f>
        <v>1626552678.6199999</v>
      </c>
      <c r="E525" s="15">
        <f>SUMIFS('Valuations ByCounty'!$F$2:$F$260,'Valuations ByCounty'!$A$2:$A$260,A525,'Valuations ByCounty'!$B2:$B260,B525)</f>
        <v>0</v>
      </c>
      <c r="F525" s="15">
        <f>D525-E525</f>
        <v>1626552678.6199999</v>
      </c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</row>
    <row r="526" spans="1:37" x14ac:dyDescent="0.35">
      <c r="A526" s="8" t="s">
        <v>700</v>
      </c>
      <c r="B526" s="14" t="s">
        <v>61</v>
      </c>
      <c r="C526" s="9" t="s">
        <v>701</v>
      </c>
      <c r="D526" s="15">
        <f>SUMIFS('Valuations ByCounty'!$E$2:$E$261,'Valuations ByCounty'!$A$2:$A$261,A526,'Valuations ByCounty'!$B2:$B261,B526)</f>
        <v>11719456</v>
      </c>
      <c r="E526" s="15">
        <f>SUMIFS('Valuations ByCounty'!$F$2:$F$261,'Valuations ByCounty'!$A$2:$A$261,A526,'Valuations ByCounty'!$B2:$B261,B526)</f>
        <v>0</v>
      </c>
      <c r="F526" s="15">
        <f>D526-E526</f>
        <v>11719456</v>
      </c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</row>
    <row r="527" spans="1:37" x14ac:dyDescent="0.35">
      <c r="A527" s="8" t="s">
        <v>700</v>
      </c>
      <c r="B527" s="14"/>
      <c r="C527" s="11" t="s">
        <v>702</v>
      </c>
      <c r="D527" s="16">
        <f>SUM(D525:D526)</f>
        <v>1638272134.6199999</v>
      </c>
      <c r="E527" s="16">
        <f>SUM(E525:E526)</f>
        <v>0</v>
      </c>
      <c r="F527" s="16">
        <f>SUM(F525:F526)</f>
        <v>1638272134.6199999</v>
      </c>
      <c r="G527" s="2">
        <f>VLOOKUP(A527,ByDistrict!$A$3:$AA$180,8,FALSE)</f>
        <v>7.2809999999999997</v>
      </c>
      <c r="H527" s="2">
        <f>VLOOKUP(A527,ByDistrict!$A$3:$AA$180,9,FALSE)</f>
        <v>0</v>
      </c>
      <c r="I527" s="2">
        <f>VLOOKUP(A527,ByDistrict!$A$3:$AA$180,10,FALSE)</f>
        <v>7.2809999999999997</v>
      </c>
      <c r="J527" s="2">
        <f>VLOOKUP($A$4,ByDistrict!$A$3:$AA$180,9,FALSE)</f>
        <v>0</v>
      </c>
      <c r="K527" s="2">
        <f>VLOOKUP(A527,ByDistrict!$A$3:$AA$180,11,FALSE)</f>
        <v>0</v>
      </c>
      <c r="L527" s="2">
        <f>VLOOKUP($A$4,ByDistrict!$A$3:$AA$180,9,FALSE)</f>
        <v>0</v>
      </c>
      <c r="M527" s="2">
        <f>VLOOKUP(A527,ByDistrict!$A$3:$AA$180,12,FALSE)</f>
        <v>0</v>
      </c>
      <c r="N527" s="2">
        <f>VLOOKUP(A527,ByDistrict!$A$3:$AA$180,13,FALSE)</f>
        <v>0</v>
      </c>
      <c r="O527" s="2">
        <f>VLOOKUP($A$4,ByDistrict!$A$3:$AA$180,9,FALSE)</f>
        <v>0</v>
      </c>
      <c r="P527" s="2">
        <f>VLOOKUP(A527,ByDistrict!$A$3:$AA$180,14,FALSE)</f>
        <v>0</v>
      </c>
      <c r="Q527" s="2">
        <f>VLOOKUP($A$4,ByDistrict!$A$3:$AA$180,9,FALSE)</f>
        <v>0</v>
      </c>
      <c r="R527" s="2">
        <f>VLOOKUP(A527,ByDistrict!$A$3:$AA$180,15,FALSE)</f>
        <v>2.4500000000000002</v>
      </c>
      <c r="S527" s="2">
        <f>VLOOKUP($A$4,ByDistrict!$A$3:$AA$180,9,FALSE)</f>
        <v>0</v>
      </c>
      <c r="T527" s="2">
        <f>VLOOKUP(A527,ByDistrict!$A$3:$AA$180,16,FALSE)</f>
        <v>2.5000000000000001E-2</v>
      </c>
      <c r="U527" s="2">
        <f>VLOOKUP($A$4,ByDistrict!$A$3:$AA$180,9,FALSE)</f>
        <v>0</v>
      </c>
      <c r="V527" s="2">
        <f>VLOOKUP(A527,ByDistrict!$A$3:$AA$180,18,FALSE)</f>
        <v>2.3559999999999999</v>
      </c>
      <c r="W527" s="2">
        <f>VLOOKUP($A$4,ByDistrict!$A$3:$AA$180,9,FALSE)</f>
        <v>0</v>
      </c>
      <c r="X527" s="2">
        <f>VLOOKUP(A527,ByDistrict!$A$3:$AA$180,19,FALSE)</f>
        <v>0.34399999999999997</v>
      </c>
      <c r="Y527" s="2">
        <f>VLOOKUP($A$4,ByDistrict!$A$3:$AA$180,9,FALSE)</f>
        <v>0</v>
      </c>
      <c r="Z527" s="2">
        <f>VLOOKUP(A527,ByDistrict!$A$3:$AA$180,20,FALSE)</f>
        <v>0</v>
      </c>
      <c r="AA527" s="2">
        <f>VLOOKUP($A$4,ByDistrict!$A$3:$AA$180,9,FALSE)</f>
        <v>0</v>
      </c>
      <c r="AB527" s="2">
        <f>VLOOKUP(A527,ByDistrict!$A$3:$AA$180,21,FALSE)</f>
        <v>0</v>
      </c>
      <c r="AC527" s="2">
        <f>VLOOKUP($A$4,ByDistrict!$A$3:$AA$180,9,FALSE)</f>
        <v>0</v>
      </c>
      <c r="AD527" s="2">
        <f>VLOOKUP(A527,ByDistrict!$A$3:$AA$180,22,FALSE)</f>
        <v>0</v>
      </c>
      <c r="AE527" s="2">
        <f>VLOOKUP($A$4,ByDistrict!$A$3:$AA$180,9,FALSE)</f>
        <v>0</v>
      </c>
      <c r="AF527" s="2">
        <f>VLOOKUP(A527,ByDistrict!$A$3:$AA$180,23,FALSE)</f>
        <v>12.456</v>
      </c>
      <c r="AG527" s="17"/>
      <c r="AH527" s="17">
        <f>+AF527-R527-V527</f>
        <v>7.65</v>
      </c>
      <c r="AI527" s="10">
        <f>+AH527/AF527</f>
        <v>0.61416184971098275</v>
      </c>
      <c r="AK527" s="17">
        <f>+N527+P527+R527</f>
        <v>2.4500000000000002</v>
      </c>
    </row>
    <row r="528" spans="1:37" x14ac:dyDescent="0.35">
      <c r="B528" s="14"/>
      <c r="C528" s="11"/>
      <c r="D528" s="15"/>
      <c r="E528" s="15"/>
      <c r="F528" s="19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</row>
    <row r="529" spans="1:37" x14ac:dyDescent="0.35">
      <c r="A529" s="8" t="s">
        <v>703</v>
      </c>
      <c r="B529" s="14" t="s">
        <v>211</v>
      </c>
      <c r="C529" s="9" t="s">
        <v>704</v>
      </c>
      <c r="D529" s="15">
        <f>SUMIFS('Valuations ByCounty'!$E$2:$E$260,'Valuations ByCounty'!$A$2:$A$260,A529,'Valuations ByCounty'!$B2:$B260,B529)</f>
        <v>54923721.950000003</v>
      </c>
      <c r="E529" s="15">
        <f>SUMIFS('Valuations ByCounty'!$F$2:$F$260,'Valuations ByCounty'!$A$2:$A$260,A529,'Valuations ByCounty'!$B2:$B260,B529)</f>
        <v>0</v>
      </c>
      <c r="F529" s="15">
        <f>D529-E529</f>
        <v>54923721.950000003</v>
      </c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</row>
    <row r="530" spans="1:37" x14ac:dyDescent="0.35">
      <c r="A530" s="8" t="s">
        <v>703</v>
      </c>
      <c r="B530" s="14" t="s">
        <v>160</v>
      </c>
      <c r="C530" s="9" t="s">
        <v>704</v>
      </c>
      <c r="D530" s="15">
        <f>SUMIFS('Valuations ByCounty'!$E$2:$E$260,'Valuations ByCounty'!$A$2:$A$260,A530,'Valuations ByCounty'!$B2:$B260,B530)</f>
        <v>11752837</v>
      </c>
      <c r="E530" s="15">
        <f>SUMIFS('Valuations ByCounty'!$F$2:$F$260,'Valuations ByCounty'!$A$2:$A$260,A530,'Valuations ByCounty'!$B2:$B260,B530)</f>
        <v>0</v>
      </c>
      <c r="F530" s="15">
        <f>D530-E530</f>
        <v>11752837</v>
      </c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</row>
    <row r="531" spans="1:37" x14ac:dyDescent="0.35">
      <c r="A531" s="8" t="s">
        <v>703</v>
      </c>
      <c r="B531" s="14"/>
      <c r="C531" s="11" t="s">
        <v>705</v>
      </c>
      <c r="D531" s="16">
        <f>SUM(D529:D530)</f>
        <v>66676558.950000003</v>
      </c>
      <c r="E531" s="16">
        <f>SUM(E529:E530)</f>
        <v>0</v>
      </c>
      <c r="F531" s="16">
        <f>SUM(F529:F530)</f>
        <v>66676558.950000003</v>
      </c>
      <c r="G531" s="2">
        <f>VLOOKUP(A531,ByDistrict!$A$3:$AA$180,8,FALSE)</f>
        <v>16.998999999999999</v>
      </c>
      <c r="H531" s="2">
        <f>VLOOKUP(A531,ByDistrict!$A$3:$AA$180,9,FALSE)</f>
        <v>8.0890000000000004</v>
      </c>
      <c r="I531" s="2">
        <f>VLOOKUP(A531,ByDistrict!$A$3:$AA$180,10,FALSE)</f>
        <v>8.91</v>
      </c>
      <c r="J531" s="2">
        <f>VLOOKUP($A$4,ByDistrict!$A$3:$AA$180,9,FALSE)</f>
        <v>0</v>
      </c>
      <c r="K531" s="2">
        <f>VLOOKUP(A531,ByDistrict!$A$3:$AA$180,11,FALSE)</f>
        <v>0</v>
      </c>
      <c r="L531" s="2">
        <f>VLOOKUP($A$4,ByDistrict!$A$3:$AA$180,9,FALSE)</f>
        <v>0</v>
      </c>
      <c r="M531" s="2">
        <f>VLOOKUP(A531,ByDistrict!$A$3:$AA$180,12,FALSE)</f>
        <v>0</v>
      </c>
      <c r="N531" s="2">
        <f>VLOOKUP(A531,ByDistrict!$A$3:$AA$180,13,FALSE)</f>
        <v>0</v>
      </c>
      <c r="O531" s="2">
        <f>VLOOKUP($A$4,ByDistrict!$A$3:$AA$180,9,FALSE)</f>
        <v>0</v>
      </c>
      <c r="P531" s="2">
        <f>VLOOKUP(A531,ByDistrict!$A$3:$AA$180,14,FALSE)</f>
        <v>0</v>
      </c>
      <c r="Q531" s="2">
        <f>VLOOKUP($A$4,ByDistrict!$A$3:$AA$180,9,FALSE)</f>
        <v>0</v>
      </c>
      <c r="R531" s="2">
        <f>VLOOKUP(A531,ByDistrict!$A$3:$AA$180,15,FALSE)</f>
        <v>0</v>
      </c>
      <c r="S531" s="2">
        <f>VLOOKUP($A$4,ByDistrict!$A$3:$AA$180,9,FALSE)</f>
        <v>0</v>
      </c>
      <c r="T531" s="2">
        <f>VLOOKUP(A531,ByDistrict!$A$3:$AA$180,16,FALSE)</f>
        <v>0</v>
      </c>
      <c r="U531" s="2">
        <f>VLOOKUP($A$4,ByDistrict!$A$3:$AA$180,9,FALSE)</f>
        <v>0</v>
      </c>
      <c r="V531" s="2">
        <f>VLOOKUP(A531,ByDistrict!$A$3:$AA$180,18,FALSE)</f>
        <v>10.423</v>
      </c>
      <c r="W531" s="2">
        <f>VLOOKUP($A$4,ByDistrict!$A$3:$AA$180,9,FALSE)</f>
        <v>0</v>
      </c>
      <c r="X531" s="2">
        <f>VLOOKUP(A531,ByDistrict!$A$3:$AA$180,19,FALSE)</f>
        <v>0</v>
      </c>
      <c r="Y531" s="2">
        <f>VLOOKUP($A$4,ByDistrict!$A$3:$AA$180,9,FALSE)</f>
        <v>0</v>
      </c>
      <c r="Z531" s="2">
        <f>VLOOKUP(A531,ByDistrict!$A$3:$AA$180,20,FALSE)</f>
        <v>0</v>
      </c>
      <c r="AA531" s="2">
        <f>VLOOKUP($A$4,ByDistrict!$A$3:$AA$180,9,FALSE)</f>
        <v>0</v>
      </c>
      <c r="AB531" s="2">
        <f>VLOOKUP(A531,ByDistrict!$A$3:$AA$180,21,FALSE)</f>
        <v>0</v>
      </c>
      <c r="AC531" s="2">
        <f>VLOOKUP($A$4,ByDistrict!$A$3:$AA$180,9,FALSE)</f>
        <v>0</v>
      </c>
      <c r="AD531" s="2">
        <f>VLOOKUP(A531,ByDistrict!$A$3:$AA$180,22,FALSE)</f>
        <v>0</v>
      </c>
      <c r="AE531" s="2">
        <f>VLOOKUP($A$4,ByDistrict!$A$3:$AA$180,9,FALSE)</f>
        <v>0</v>
      </c>
      <c r="AF531" s="2">
        <f>VLOOKUP(A531,ByDistrict!$A$3:$AA$180,23,FALSE)</f>
        <v>19.332999999999998</v>
      </c>
      <c r="AG531" s="17"/>
      <c r="AH531" s="17">
        <f>+AF531-R531-V531</f>
        <v>8.9099999999999984</v>
      </c>
      <c r="AI531" s="10">
        <f>+AH531/AF531</f>
        <v>0.46087001500025859</v>
      </c>
      <c r="AK531" s="17">
        <f>+N531+P531+R531</f>
        <v>0</v>
      </c>
    </row>
    <row r="532" spans="1:37" x14ac:dyDescent="0.35">
      <c r="B532" s="14"/>
      <c r="C532" s="11"/>
      <c r="D532" s="15"/>
      <c r="E532" s="15"/>
      <c r="F532" s="19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</row>
    <row r="533" spans="1:37" x14ac:dyDescent="0.35">
      <c r="A533" s="8" t="s">
        <v>706</v>
      </c>
      <c r="B533" s="14" t="s">
        <v>181</v>
      </c>
      <c r="C533" s="9" t="s">
        <v>707</v>
      </c>
      <c r="D533" s="15">
        <f>SUMIFS('Valuations ByCounty'!$E$2:$E$260,'Valuations ByCounty'!$A$2:$A$260,A533,'Valuations ByCounty'!$B2:$B260,B533)</f>
        <v>64540</v>
      </c>
      <c r="E533" s="15">
        <f>SUMIFS('Valuations ByCounty'!$F$2:$F$260,'Valuations ByCounty'!$A$2:$A$260,A533,'Valuations ByCounty'!$B2:$B260,B533)</f>
        <v>0</v>
      </c>
      <c r="F533" s="15">
        <f>D533-E533</f>
        <v>64540</v>
      </c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</row>
    <row r="534" spans="1:37" x14ac:dyDescent="0.35">
      <c r="A534" s="8" t="s">
        <v>706</v>
      </c>
      <c r="B534" s="14" t="s">
        <v>214</v>
      </c>
      <c r="C534" s="9" t="s">
        <v>707</v>
      </c>
      <c r="D534" s="15">
        <f>SUMIFS('Valuations ByCounty'!$E$2:$E$260,'Valuations ByCounty'!$A$2:$A$260,A534,'Valuations ByCounty'!$B2:$B260,B534)</f>
        <v>37691591</v>
      </c>
      <c r="E534" s="15">
        <f>SUMIFS('Valuations ByCounty'!$F$2:$F$260,'Valuations ByCounty'!$A$2:$A$260,A534,'Valuations ByCounty'!$B2:$B260,B534)</f>
        <v>0</v>
      </c>
      <c r="F534" s="15">
        <f>D534-E534</f>
        <v>37691591</v>
      </c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</row>
    <row r="535" spans="1:37" x14ac:dyDescent="0.35">
      <c r="A535" s="8" t="s">
        <v>706</v>
      </c>
      <c r="B535" s="14"/>
      <c r="C535" s="11" t="s">
        <v>708</v>
      </c>
      <c r="D535" s="16">
        <f>SUM(D533:D534)</f>
        <v>37756131</v>
      </c>
      <c r="E535" s="16">
        <f>SUM(E533:E534)</f>
        <v>0</v>
      </c>
      <c r="F535" s="16">
        <f>SUM(F533:F534)</f>
        <v>37756131</v>
      </c>
      <c r="G535" s="2">
        <f>VLOOKUP(A535,ByDistrict!$A$3:$AA$180,8,FALSE)</f>
        <v>27</v>
      </c>
      <c r="H535" s="2">
        <f>VLOOKUP(A535,ByDistrict!$A$3:$AA$180,9,FALSE)</f>
        <v>0</v>
      </c>
      <c r="I535" s="2">
        <f>VLOOKUP(A535,ByDistrict!$A$3:$AA$180,10,FALSE)</f>
        <v>27</v>
      </c>
      <c r="J535" s="2">
        <f>VLOOKUP($A$4,ByDistrict!$A$3:$AA$180,9,FALSE)</f>
        <v>0</v>
      </c>
      <c r="K535" s="2">
        <f>VLOOKUP(A535,ByDistrict!$A$3:$AA$180,11,FALSE)</f>
        <v>0</v>
      </c>
      <c r="L535" s="2">
        <f>VLOOKUP($A$4,ByDistrict!$A$3:$AA$180,9,FALSE)</f>
        <v>0</v>
      </c>
      <c r="M535" s="2">
        <f>VLOOKUP(A535,ByDistrict!$A$3:$AA$180,12,FALSE)</f>
        <v>0</v>
      </c>
      <c r="N535" s="2">
        <f>VLOOKUP(A535,ByDistrict!$A$3:$AA$180,13,FALSE)</f>
        <v>0</v>
      </c>
      <c r="O535" s="2">
        <f>VLOOKUP($A$4,ByDistrict!$A$3:$AA$180,9,FALSE)</f>
        <v>0</v>
      </c>
      <c r="P535" s="2">
        <f>VLOOKUP(A535,ByDistrict!$A$3:$AA$180,14,FALSE)</f>
        <v>0</v>
      </c>
      <c r="Q535" s="2">
        <f>VLOOKUP($A$4,ByDistrict!$A$3:$AA$180,9,FALSE)</f>
        <v>0</v>
      </c>
      <c r="R535" s="2">
        <f>VLOOKUP(A535,ByDistrict!$A$3:$AA$180,15,FALSE)</f>
        <v>0</v>
      </c>
      <c r="S535" s="2">
        <f>VLOOKUP($A$4,ByDistrict!$A$3:$AA$180,9,FALSE)</f>
        <v>0</v>
      </c>
      <c r="T535" s="2">
        <f>VLOOKUP(A535,ByDistrict!$A$3:$AA$180,16,FALSE)</f>
        <v>0.22900000000000001</v>
      </c>
      <c r="U535" s="2">
        <f>VLOOKUP($A$4,ByDistrict!$A$3:$AA$180,9,FALSE)</f>
        <v>0</v>
      </c>
      <c r="V535" s="2">
        <f>VLOOKUP(A535,ByDistrict!$A$3:$AA$180,18,FALSE)</f>
        <v>12.712999999999999</v>
      </c>
      <c r="W535" s="2">
        <f>VLOOKUP($A$4,ByDistrict!$A$3:$AA$180,9,FALSE)</f>
        <v>0</v>
      </c>
      <c r="X535" s="2">
        <f>VLOOKUP(A535,ByDistrict!$A$3:$AA$180,19,FALSE)</f>
        <v>0</v>
      </c>
      <c r="Y535" s="2">
        <f>VLOOKUP($A$4,ByDistrict!$A$3:$AA$180,9,FALSE)</f>
        <v>0</v>
      </c>
      <c r="Z535" s="2">
        <f>VLOOKUP(A535,ByDistrict!$A$3:$AA$180,20,FALSE)</f>
        <v>0</v>
      </c>
      <c r="AA535" s="2">
        <f>VLOOKUP($A$4,ByDistrict!$A$3:$AA$180,9,FALSE)</f>
        <v>0</v>
      </c>
      <c r="AB535" s="2">
        <f>VLOOKUP(A535,ByDistrict!$A$3:$AA$180,21,FALSE)</f>
        <v>0</v>
      </c>
      <c r="AC535" s="2">
        <f>VLOOKUP($A$4,ByDistrict!$A$3:$AA$180,9,FALSE)</f>
        <v>0</v>
      </c>
      <c r="AD535" s="2">
        <f>VLOOKUP(A535,ByDistrict!$A$3:$AA$180,22,FALSE)</f>
        <v>0</v>
      </c>
      <c r="AE535" s="2">
        <f>VLOOKUP($A$4,ByDistrict!$A$3:$AA$180,9,FALSE)</f>
        <v>0</v>
      </c>
      <c r="AF535" s="2">
        <f>VLOOKUP(A535,ByDistrict!$A$3:$AA$180,23,FALSE)</f>
        <v>39.942</v>
      </c>
      <c r="AG535" s="17"/>
      <c r="AH535" s="17">
        <f>+AF535-R535-V535</f>
        <v>27.228999999999999</v>
      </c>
      <c r="AI535" s="10">
        <f>+AH535/AF535</f>
        <v>0.68171348455260128</v>
      </c>
      <c r="AK535" s="17">
        <f>+N535+P535+R535</f>
        <v>0</v>
      </c>
    </row>
    <row r="536" spans="1:37" x14ac:dyDescent="0.35">
      <c r="B536" s="14"/>
      <c r="C536" s="11"/>
      <c r="D536" s="15"/>
      <c r="E536" s="15"/>
      <c r="F536" s="19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</row>
    <row r="537" spans="1:37" x14ac:dyDescent="0.35">
      <c r="A537" s="8" t="s">
        <v>709</v>
      </c>
      <c r="B537" s="14" t="s">
        <v>214</v>
      </c>
      <c r="C537" s="9" t="s">
        <v>710</v>
      </c>
      <c r="D537" s="15">
        <f>SUMIFS('Valuations ByCounty'!$E$2:$E$260,'Valuations ByCounty'!$A$2:$A$260,A537,'Valuations ByCounty'!$B2:$B260,B537)</f>
        <v>31401012</v>
      </c>
      <c r="E537" s="15">
        <f>SUMIFS('Valuations ByCounty'!$F$2:$F$260,'Valuations ByCounty'!$A$2:$A$260,A537,'Valuations ByCounty'!$B2:$B260,B537)</f>
        <v>0</v>
      </c>
      <c r="F537" s="15">
        <f>D537-E537</f>
        <v>31401012</v>
      </c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</row>
    <row r="538" spans="1:37" x14ac:dyDescent="0.35">
      <c r="A538" s="8" t="s">
        <v>709</v>
      </c>
      <c r="B538" s="14"/>
      <c r="C538" s="11" t="s">
        <v>711</v>
      </c>
      <c r="D538" s="16">
        <f>SUM(D537)</f>
        <v>31401012</v>
      </c>
      <c r="E538" s="16">
        <f>SUM(E537)</f>
        <v>0</v>
      </c>
      <c r="F538" s="16">
        <f>SUM(F537)</f>
        <v>31401012</v>
      </c>
      <c r="G538" s="2">
        <f>VLOOKUP(A538,ByDistrict!$A$3:$AA$180,8,FALSE)</f>
        <v>27</v>
      </c>
      <c r="H538" s="2">
        <f>VLOOKUP(A538,ByDistrict!$A$3:$AA$180,9,FALSE)</f>
        <v>0</v>
      </c>
      <c r="I538" s="2">
        <f>VLOOKUP(A538,ByDistrict!$A$3:$AA$180,10,FALSE)</f>
        <v>27</v>
      </c>
      <c r="J538" s="2">
        <f>VLOOKUP($A$4,ByDistrict!$A$3:$AA$180,9,FALSE)</f>
        <v>0</v>
      </c>
      <c r="K538" s="2">
        <f>VLOOKUP(A538,ByDistrict!$A$3:$AA$180,11,FALSE)</f>
        <v>0</v>
      </c>
      <c r="L538" s="2">
        <f>VLOOKUP($A$4,ByDistrict!$A$3:$AA$180,9,FALSE)</f>
        <v>0</v>
      </c>
      <c r="M538" s="2">
        <f>VLOOKUP(A538,ByDistrict!$A$3:$AA$180,12,FALSE)</f>
        <v>0</v>
      </c>
      <c r="N538" s="2">
        <f>VLOOKUP(A538,ByDistrict!$A$3:$AA$180,13,FALSE)</f>
        <v>2.3639999999999999</v>
      </c>
      <c r="O538" s="2">
        <f>VLOOKUP($A$4,ByDistrict!$A$3:$AA$180,9,FALSE)</f>
        <v>0</v>
      </c>
      <c r="P538" s="2">
        <f>VLOOKUP(A538,ByDistrict!$A$3:$AA$180,14,FALSE)</f>
        <v>0</v>
      </c>
      <c r="Q538" s="2">
        <f>VLOOKUP($A$4,ByDistrict!$A$3:$AA$180,9,FALSE)</f>
        <v>0</v>
      </c>
      <c r="R538" s="2">
        <f>VLOOKUP(A538,ByDistrict!$A$3:$AA$180,15,FALSE)</f>
        <v>0</v>
      </c>
      <c r="S538" s="2">
        <f>VLOOKUP($A$4,ByDistrict!$A$3:$AA$180,9,FALSE)</f>
        <v>0</v>
      </c>
      <c r="T538" s="2">
        <f>VLOOKUP(A538,ByDistrict!$A$3:$AA$180,16,FALSE)</f>
        <v>6.2E-2</v>
      </c>
      <c r="U538" s="2">
        <f>VLOOKUP($A$4,ByDistrict!$A$3:$AA$180,9,FALSE)</f>
        <v>0</v>
      </c>
      <c r="V538" s="2">
        <f>VLOOKUP(A538,ByDistrict!$A$3:$AA$180,18,FALSE)</f>
        <v>13</v>
      </c>
      <c r="W538" s="2">
        <f>VLOOKUP($A$4,ByDistrict!$A$3:$AA$180,9,FALSE)</f>
        <v>0</v>
      </c>
      <c r="X538" s="2">
        <f>VLOOKUP(A538,ByDistrict!$A$3:$AA$180,19,FALSE)</f>
        <v>0</v>
      </c>
      <c r="Y538" s="2">
        <f>VLOOKUP($A$4,ByDistrict!$A$3:$AA$180,9,FALSE)</f>
        <v>0</v>
      </c>
      <c r="Z538" s="2">
        <f>VLOOKUP(A538,ByDistrict!$A$3:$AA$180,20,FALSE)</f>
        <v>0</v>
      </c>
      <c r="AA538" s="2">
        <f>VLOOKUP($A$4,ByDistrict!$A$3:$AA$180,9,FALSE)</f>
        <v>0</v>
      </c>
      <c r="AB538" s="2">
        <f>VLOOKUP(A538,ByDistrict!$A$3:$AA$180,21,FALSE)</f>
        <v>0</v>
      </c>
      <c r="AC538" s="2">
        <f>VLOOKUP($A$4,ByDistrict!$A$3:$AA$180,9,FALSE)</f>
        <v>0</v>
      </c>
      <c r="AD538" s="2">
        <f>VLOOKUP(A538,ByDistrict!$A$3:$AA$180,22,FALSE)</f>
        <v>0</v>
      </c>
      <c r="AE538" s="2">
        <f>VLOOKUP($A$4,ByDistrict!$A$3:$AA$180,9,FALSE)</f>
        <v>0</v>
      </c>
      <c r="AF538" s="2">
        <f>VLOOKUP(A538,ByDistrict!$A$3:$AA$180,23,FALSE)</f>
        <v>42.426000000000002</v>
      </c>
      <c r="AG538" s="17"/>
      <c r="AH538" s="17">
        <f>+AF538-R538-V538</f>
        <v>29.426000000000002</v>
      </c>
      <c r="AI538" s="10">
        <f>+AH538/AF538</f>
        <v>0.69358412294347804</v>
      </c>
      <c r="AK538" s="17">
        <f>+N538+P538+R538</f>
        <v>2.3639999999999999</v>
      </c>
    </row>
    <row r="539" spans="1:37" x14ac:dyDescent="0.35">
      <c r="B539" s="14"/>
      <c r="C539" s="11"/>
      <c r="D539" s="15"/>
      <c r="E539" s="15"/>
      <c r="F539" s="19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</row>
    <row r="540" spans="1:37" x14ac:dyDescent="0.35">
      <c r="A540" s="8" t="s">
        <v>712</v>
      </c>
      <c r="B540" s="14" t="s">
        <v>217</v>
      </c>
      <c r="C540" s="9" t="s">
        <v>713</v>
      </c>
      <c r="D540" s="15">
        <f>SUMIFS('Valuations ByCounty'!$E$2:$E$260,'Valuations ByCounty'!$A$2:$A$260,A540,'Valuations ByCounty'!$B2:$B260,B540)</f>
        <v>3945182990</v>
      </c>
      <c r="E540" s="15">
        <f>SUMIFS('Valuations ByCounty'!$F$2:$F$260,'Valuations ByCounty'!$A$2:$A$260,A540,'Valuations ByCounty'!$B2:$B260,B540)</f>
        <v>66297495</v>
      </c>
      <c r="F540" s="15">
        <f>D540-E540</f>
        <v>3878885495</v>
      </c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</row>
    <row r="541" spans="1:37" x14ac:dyDescent="0.35">
      <c r="A541" s="8" t="s">
        <v>712</v>
      </c>
      <c r="B541" s="14"/>
      <c r="C541" s="11" t="s">
        <v>714</v>
      </c>
      <c r="D541" s="16">
        <f>SUM(D540)</f>
        <v>3945182990</v>
      </c>
      <c r="E541" s="16">
        <f>SUM(E540)</f>
        <v>66297495</v>
      </c>
      <c r="F541" s="16">
        <f>SUM(F540)</f>
        <v>3878885495</v>
      </c>
      <c r="G541" s="2">
        <f>VLOOKUP(A541,ByDistrict!$A$3:$AA$180,8,FALSE)</f>
        <v>10.666</v>
      </c>
      <c r="H541" s="2">
        <f>VLOOKUP(A541,ByDistrict!$A$3:$AA$180,9,FALSE)</f>
        <v>0</v>
      </c>
      <c r="I541" s="2">
        <f>VLOOKUP(A541,ByDistrict!$A$3:$AA$180,10,FALSE)</f>
        <v>10.455</v>
      </c>
      <c r="J541" s="2">
        <f>VLOOKUP($A$4,ByDistrict!$A$3:$AA$180,9,FALSE)</f>
        <v>0</v>
      </c>
      <c r="K541" s="2">
        <f>VLOOKUP(A541,ByDistrict!$A$3:$AA$180,11,FALSE)</f>
        <v>0.21099999999999999</v>
      </c>
      <c r="L541" s="2">
        <f>VLOOKUP($A$4,ByDistrict!$A$3:$AA$180,9,FALSE)</f>
        <v>0</v>
      </c>
      <c r="M541" s="2">
        <f>VLOOKUP(A541,ByDistrict!$A$3:$AA$180,12,FALSE)</f>
        <v>0</v>
      </c>
      <c r="N541" s="2">
        <f>VLOOKUP(A541,ByDistrict!$A$3:$AA$180,13,FALSE)</f>
        <v>0.38</v>
      </c>
      <c r="O541" s="2">
        <f>VLOOKUP($A$4,ByDistrict!$A$3:$AA$180,9,FALSE)</f>
        <v>0</v>
      </c>
      <c r="P541" s="2">
        <f>VLOOKUP(A541,ByDistrict!$A$3:$AA$180,14,FALSE)</f>
        <v>0</v>
      </c>
      <c r="Q541" s="2">
        <f>VLOOKUP($A$4,ByDistrict!$A$3:$AA$180,9,FALSE)</f>
        <v>0</v>
      </c>
      <c r="R541" s="2">
        <f>VLOOKUP(A541,ByDistrict!$A$3:$AA$180,15,FALSE)</f>
        <v>1.6379999999999999</v>
      </c>
      <c r="S541" s="2">
        <f>VLOOKUP($A$4,ByDistrict!$A$3:$AA$180,9,FALSE)</f>
        <v>0</v>
      </c>
      <c r="T541" s="2">
        <f>VLOOKUP(A541,ByDistrict!$A$3:$AA$180,16,FALSE)</f>
        <v>0.04</v>
      </c>
      <c r="U541" s="2">
        <f>VLOOKUP($A$4,ByDistrict!$A$3:$AA$180,9,FALSE)</f>
        <v>0</v>
      </c>
      <c r="V541" s="2">
        <f>VLOOKUP(A541,ByDistrict!$A$3:$AA$180,18,FALSE)</f>
        <v>1.3919999999999999</v>
      </c>
      <c r="W541" s="2">
        <f>VLOOKUP($A$4,ByDistrict!$A$3:$AA$180,9,FALSE)</f>
        <v>0</v>
      </c>
      <c r="X541" s="2">
        <f>VLOOKUP(A541,ByDistrict!$A$3:$AA$180,19,FALSE)</f>
        <v>0.22700000000000001</v>
      </c>
      <c r="Y541" s="2">
        <f>VLOOKUP($A$4,ByDistrict!$A$3:$AA$180,9,FALSE)</f>
        <v>0</v>
      </c>
      <c r="Z541" s="2">
        <f>VLOOKUP(A541,ByDistrict!$A$3:$AA$180,20,FALSE)</f>
        <v>0</v>
      </c>
      <c r="AA541" s="2">
        <f>VLOOKUP($A$4,ByDistrict!$A$3:$AA$180,9,FALSE)</f>
        <v>0</v>
      </c>
      <c r="AB541" s="2">
        <f>VLOOKUP(A541,ByDistrict!$A$3:$AA$180,21,FALSE)</f>
        <v>1</v>
      </c>
      <c r="AC541" s="2">
        <f>VLOOKUP($A$4,ByDistrict!$A$3:$AA$180,9,FALSE)</f>
        <v>0</v>
      </c>
      <c r="AD541" s="2">
        <f>VLOOKUP(A541,ByDistrict!$A$3:$AA$180,22,FALSE)</f>
        <v>0</v>
      </c>
      <c r="AE541" s="2">
        <f>VLOOKUP($A$4,ByDistrict!$A$3:$AA$180,9,FALSE)</f>
        <v>0</v>
      </c>
      <c r="AF541" s="2">
        <f>VLOOKUP(A541,ByDistrict!$A$3:$AA$180,23,FALSE)</f>
        <v>15.343</v>
      </c>
      <c r="AG541" s="17"/>
      <c r="AH541" s="17">
        <f>+AF541-R541-V541</f>
        <v>12.313000000000001</v>
      </c>
      <c r="AI541" s="10">
        <f>+AH541/AF541</f>
        <v>0.80251580525320998</v>
      </c>
      <c r="AK541" s="17">
        <f>+N541+P541+R541</f>
        <v>2.0179999999999998</v>
      </c>
    </row>
    <row r="542" spans="1:37" x14ac:dyDescent="0.35">
      <c r="B542" s="14"/>
      <c r="C542" s="11"/>
      <c r="D542" s="15"/>
      <c r="E542" s="15"/>
      <c r="F542" s="19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</row>
    <row r="543" spans="1:37" x14ac:dyDescent="0.35">
      <c r="A543" s="24" t="s">
        <v>715</v>
      </c>
      <c r="B543" s="14" t="s">
        <v>219</v>
      </c>
      <c r="C543" s="25" t="s">
        <v>716</v>
      </c>
      <c r="D543" s="15">
        <f>SUMIFS('Valuations ByCounty'!$E$2:$E$260,'Valuations ByCounty'!$A$2:$A$260,A543,'Valuations ByCounty'!$B2:$B260,B543)</f>
        <v>430180255.55000001</v>
      </c>
      <c r="E543" s="15">
        <f>SUMIFS('Valuations ByCounty'!$F$2:$F$260,'Valuations ByCounty'!$A$2:$A$260,A543,'Valuations ByCounty'!$B2:$B260,B543)</f>
        <v>0</v>
      </c>
      <c r="F543" s="15">
        <f>D543-E543</f>
        <v>430180255.55000001</v>
      </c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</row>
    <row r="544" spans="1:37" x14ac:dyDescent="0.35">
      <c r="A544" s="24" t="s">
        <v>715</v>
      </c>
      <c r="B544" s="14"/>
      <c r="C544" s="11" t="s">
        <v>717</v>
      </c>
      <c r="D544" s="16">
        <f>SUM(D543)</f>
        <v>430180255.55000001</v>
      </c>
      <c r="E544" s="16">
        <f>SUM(E543)</f>
        <v>0</v>
      </c>
      <c r="F544" s="16">
        <f>SUM(F543)</f>
        <v>430180255.55000001</v>
      </c>
      <c r="G544" s="2">
        <f>VLOOKUP(A544,ByDistrict!$A$3:$AA$180,8,FALSE)</f>
        <v>9.6240000000000006</v>
      </c>
      <c r="H544" s="2">
        <f>VLOOKUP(A544,ByDistrict!$A$3:$AA$180,9,FALSE)</f>
        <v>0</v>
      </c>
      <c r="I544" s="2">
        <f>VLOOKUP(A544,ByDistrict!$A$3:$AA$180,10,FALSE)</f>
        <v>9.6240000000000006</v>
      </c>
      <c r="J544" s="2">
        <f>VLOOKUP($A$4,ByDistrict!$A$3:$AA$180,9,FALSE)</f>
        <v>0</v>
      </c>
      <c r="K544" s="2">
        <f>VLOOKUP(A544,ByDistrict!$A$3:$AA$180,11,FALSE)</f>
        <v>0</v>
      </c>
      <c r="L544" s="2">
        <f>VLOOKUP($A$4,ByDistrict!$A$3:$AA$180,9,FALSE)</f>
        <v>0</v>
      </c>
      <c r="M544" s="2">
        <f>VLOOKUP(A544,ByDistrict!$A$3:$AA$180,12,FALSE)</f>
        <v>0</v>
      </c>
      <c r="N544" s="2">
        <f>VLOOKUP(A544,ByDistrict!$A$3:$AA$180,13,FALSE)</f>
        <v>0</v>
      </c>
      <c r="O544" s="2">
        <f>VLOOKUP($A$4,ByDistrict!$A$3:$AA$180,9,FALSE)</f>
        <v>0</v>
      </c>
      <c r="P544" s="2">
        <f>VLOOKUP(A544,ByDistrict!$A$3:$AA$180,14,FALSE)</f>
        <v>0</v>
      </c>
      <c r="Q544" s="2">
        <f>VLOOKUP($A$4,ByDistrict!$A$3:$AA$180,9,FALSE)</f>
        <v>0</v>
      </c>
      <c r="R544" s="2">
        <f>VLOOKUP(A544,ByDistrict!$A$3:$AA$180,15,FALSE)</f>
        <v>2.5459999999999998</v>
      </c>
      <c r="S544" s="2">
        <f>VLOOKUP($A$4,ByDistrict!$A$3:$AA$180,9,FALSE)</f>
        <v>0</v>
      </c>
      <c r="T544" s="2">
        <f>VLOOKUP(A544,ByDistrict!$A$3:$AA$180,16,FALSE)</f>
        <v>1.2E-2</v>
      </c>
      <c r="U544" s="2">
        <f>VLOOKUP($A$4,ByDistrict!$A$3:$AA$180,9,FALSE)</f>
        <v>0</v>
      </c>
      <c r="V544" s="2">
        <f>VLOOKUP(A544,ByDistrict!$A$3:$AA$180,18,FALSE)</f>
        <v>0</v>
      </c>
      <c r="W544" s="2">
        <f>VLOOKUP($A$4,ByDistrict!$A$3:$AA$180,9,FALSE)</f>
        <v>0</v>
      </c>
      <c r="X544" s="2">
        <f>VLOOKUP(A544,ByDistrict!$A$3:$AA$180,19,FALSE)</f>
        <v>0</v>
      </c>
      <c r="Y544" s="2">
        <f>VLOOKUP($A$4,ByDistrict!$A$3:$AA$180,9,FALSE)</f>
        <v>0</v>
      </c>
      <c r="Z544" s="2">
        <f>VLOOKUP(A544,ByDistrict!$A$3:$AA$180,20,FALSE)</f>
        <v>0</v>
      </c>
      <c r="AA544" s="2">
        <f>VLOOKUP($A$4,ByDistrict!$A$3:$AA$180,9,FALSE)</f>
        <v>0</v>
      </c>
      <c r="AB544" s="2">
        <f>VLOOKUP(A544,ByDistrict!$A$3:$AA$180,21,FALSE)</f>
        <v>0</v>
      </c>
      <c r="AC544" s="2">
        <f>VLOOKUP($A$4,ByDistrict!$A$3:$AA$180,9,FALSE)</f>
        <v>0</v>
      </c>
      <c r="AD544" s="2">
        <f>VLOOKUP(A544,ByDistrict!$A$3:$AA$180,22,FALSE)</f>
        <v>0</v>
      </c>
      <c r="AE544" s="2">
        <f>VLOOKUP($A$4,ByDistrict!$A$3:$AA$180,9,FALSE)</f>
        <v>0</v>
      </c>
      <c r="AF544" s="2">
        <f>VLOOKUP(A544,ByDistrict!$A$3:$AA$180,23,FALSE)</f>
        <v>12.182</v>
      </c>
      <c r="AG544" s="17"/>
      <c r="AH544" s="17">
        <f>+AF544-R544-V544</f>
        <v>9.636000000000001</v>
      </c>
      <c r="AI544" s="10">
        <f>+AH544/AF544</f>
        <v>0.79100311935642753</v>
      </c>
      <c r="AK544" s="17">
        <f>+N544+P544+R544</f>
        <v>2.5459999999999998</v>
      </c>
    </row>
    <row r="545" spans="1:37" x14ac:dyDescent="0.35">
      <c r="B545" s="14"/>
      <c r="C545" s="11"/>
      <c r="D545" s="15"/>
      <c r="E545" s="15"/>
      <c r="F545" s="19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</row>
    <row r="546" spans="1:37" x14ac:dyDescent="0.35">
      <c r="A546" s="8" t="s">
        <v>718</v>
      </c>
      <c r="B546" s="14" t="s">
        <v>219</v>
      </c>
      <c r="C546" s="9" t="s">
        <v>719</v>
      </c>
      <c r="D546" s="15">
        <f>SUMIFS('Valuations ByCounty'!$E$2:$E$260,'Valuations ByCounty'!$A$2:$A$260,A546,'Valuations ByCounty'!$B2:$B260,B546)</f>
        <v>493382129.70999998</v>
      </c>
      <c r="E546" s="15">
        <f>SUMIFS('Valuations ByCounty'!$F$2:$F$260,'Valuations ByCounty'!$A$2:$A$260,A546,'Valuations ByCounty'!$B2:$B260,B546)</f>
        <v>13834618</v>
      </c>
      <c r="F546" s="15">
        <f>D546-E546</f>
        <v>479547511.70999998</v>
      </c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</row>
    <row r="547" spans="1:37" x14ac:dyDescent="0.35">
      <c r="A547" s="8" t="s">
        <v>718</v>
      </c>
      <c r="B547" s="14"/>
      <c r="C547" s="11" t="s">
        <v>720</v>
      </c>
      <c r="D547" s="16">
        <f>SUM(D546)</f>
        <v>493382129.70999998</v>
      </c>
      <c r="E547" s="16">
        <f>SUM(E546)</f>
        <v>13834618</v>
      </c>
      <c r="F547" s="16">
        <f>SUM(F546)</f>
        <v>479547511.70999998</v>
      </c>
      <c r="G547" s="2">
        <f>VLOOKUP(A547,ByDistrict!$A$3:$AA$180,8,FALSE)</f>
        <v>27</v>
      </c>
      <c r="H547" s="2">
        <f>VLOOKUP(A547,ByDistrict!$A$3:$AA$180,9,FALSE)</f>
        <v>0</v>
      </c>
      <c r="I547" s="2">
        <f>VLOOKUP(A547,ByDistrict!$A$3:$AA$180,10,FALSE)</f>
        <v>27</v>
      </c>
      <c r="J547" s="2">
        <f>VLOOKUP($A$4,ByDistrict!$A$3:$AA$180,9,FALSE)</f>
        <v>0</v>
      </c>
      <c r="K547" s="2">
        <f>VLOOKUP(A547,ByDistrict!$A$3:$AA$180,11,FALSE)</f>
        <v>0</v>
      </c>
      <c r="L547" s="2">
        <f>VLOOKUP($A$4,ByDistrict!$A$3:$AA$180,9,FALSE)</f>
        <v>0</v>
      </c>
      <c r="M547" s="2">
        <f>VLOOKUP(A547,ByDistrict!$A$3:$AA$180,12,FALSE)</f>
        <v>0</v>
      </c>
      <c r="N547" s="2">
        <f>VLOOKUP(A547,ByDistrict!$A$3:$AA$180,13,FALSE)</f>
        <v>0</v>
      </c>
      <c r="O547" s="2">
        <f>VLOOKUP($A$4,ByDistrict!$A$3:$AA$180,9,FALSE)</f>
        <v>0</v>
      </c>
      <c r="P547" s="2">
        <f>VLOOKUP(A547,ByDistrict!$A$3:$AA$180,14,FALSE)</f>
        <v>0</v>
      </c>
      <c r="Q547" s="2">
        <f>VLOOKUP($A$4,ByDistrict!$A$3:$AA$180,9,FALSE)</f>
        <v>0</v>
      </c>
      <c r="R547" s="2">
        <f>VLOOKUP(A547,ByDistrict!$A$3:$AA$180,15,FALSE)</f>
        <v>2.294</v>
      </c>
      <c r="S547" s="2">
        <f>VLOOKUP($A$4,ByDistrict!$A$3:$AA$180,9,FALSE)</f>
        <v>0</v>
      </c>
      <c r="T547" s="2">
        <f>VLOOKUP(A547,ByDistrict!$A$3:$AA$180,16,FALSE)</f>
        <v>4.7E-2</v>
      </c>
      <c r="U547" s="2">
        <f>VLOOKUP($A$4,ByDistrict!$A$3:$AA$180,9,FALSE)</f>
        <v>0</v>
      </c>
      <c r="V547" s="2">
        <f>VLOOKUP(A547,ByDistrict!$A$3:$AA$180,18,FALSE)</f>
        <v>0</v>
      </c>
      <c r="W547" s="2">
        <f>VLOOKUP($A$4,ByDistrict!$A$3:$AA$180,9,FALSE)</f>
        <v>0</v>
      </c>
      <c r="X547" s="2">
        <f>VLOOKUP(A547,ByDistrict!$A$3:$AA$180,19,FALSE)</f>
        <v>0</v>
      </c>
      <c r="Y547" s="2">
        <f>VLOOKUP($A$4,ByDistrict!$A$3:$AA$180,9,FALSE)</f>
        <v>0</v>
      </c>
      <c r="Z547" s="2">
        <f>VLOOKUP(A547,ByDistrict!$A$3:$AA$180,20,FALSE)</f>
        <v>0</v>
      </c>
      <c r="AA547" s="2">
        <f>VLOOKUP($A$4,ByDistrict!$A$3:$AA$180,9,FALSE)</f>
        <v>0</v>
      </c>
      <c r="AB547" s="2">
        <f>VLOOKUP(A547,ByDistrict!$A$3:$AA$180,21,FALSE)</f>
        <v>0</v>
      </c>
      <c r="AC547" s="2">
        <f>VLOOKUP($A$4,ByDistrict!$A$3:$AA$180,9,FALSE)</f>
        <v>0</v>
      </c>
      <c r="AD547" s="2">
        <f>VLOOKUP(A547,ByDistrict!$A$3:$AA$180,22,FALSE)</f>
        <v>0</v>
      </c>
      <c r="AE547" s="2">
        <f>VLOOKUP($A$4,ByDistrict!$A$3:$AA$180,9,FALSE)</f>
        <v>0</v>
      </c>
      <c r="AF547" s="2">
        <f>VLOOKUP(A547,ByDistrict!$A$3:$AA$180,23,FALSE)</f>
        <v>29.341000000000001</v>
      </c>
      <c r="AG547" s="17"/>
      <c r="AH547" s="17">
        <f>+AF547-R547-V547</f>
        <v>27.047000000000001</v>
      </c>
      <c r="AI547" s="10">
        <f>+AH547/AF547</f>
        <v>0.9218158890290038</v>
      </c>
      <c r="AK547" s="17">
        <f>+N547+P547+R547</f>
        <v>2.294</v>
      </c>
    </row>
    <row r="548" spans="1:37" x14ac:dyDescent="0.35">
      <c r="B548" s="14"/>
      <c r="C548" s="11"/>
      <c r="D548" s="15"/>
      <c r="E548" s="15"/>
      <c r="F548" s="19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</row>
    <row r="549" spans="1:37" x14ac:dyDescent="0.35">
      <c r="A549" s="8" t="s">
        <v>721</v>
      </c>
      <c r="B549" s="14" t="s">
        <v>222</v>
      </c>
      <c r="C549" s="9" t="s">
        <v>722</v>
      </c>
      <c r="D549" s="15">
        <f>SUMIFS('Valuations ByCounty'!$E$2:$E$260,'Valuations ByCounty'!$A$2:$A$260,A549,'Valuations ByCounty'!$B2:$B260,B549)</f>
        <v>57484954</v>
      </c>
      <c r="E549" s="15">
        <f>SUMIFS('Valuations ByCounty'!$F$2:$F$260,'Valuations ByCounty'!$A$2:$A$260,A549,'Valuations ByCounty'!$B2:$B260,B549)</f>
        <v>0</v>
      </c>
      <c r="F549" s="15">
        <f>D549-E549</f>
        <v>57484954</v>
      </c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</row>
    <row r="550" spans="1:37" x14ac:dyDescent="0.35">
      <c r="A550" s="8" t="s">
        <v>721</v>
      </c>
      <c r="B550" s="14"/>
      <c r="C550" s="11" t="s">
        <v>723</v>
      </c>
      <c r="D550" s="16">
        <f>SUM(D549)</f>
        <v>57484954</v>
      </c>
      <c r="E550" s="16">
        <f>SUM(E549)</f>
        <v>0</v>
      </c>
      <c r="F550" s="16">
        <f>SUM(F549)</f>
        <v>57484954</v>
      </c>
      <c r="G550" s="2">
        <f>VLOOKUP(A550,ByDistrict!$A$3:$AA$180,8,FALSE)</f>
        <v>27</v>
      </c>
      <c r="H550" s="2">
        <f>VLOOKUP(A550,ByDistrict!$A$3:$AA$180,9,FALSE)</f>
        <v>0</v>
      </c>
      <c r="I550" s="2">
        <f>VLOOKUP(A550,ByDistrict!$A$3:$AA$180,10,FALSE)</f>
        <v>27</v>
      </c>
      <c r="J550" s="2">
        <f>VLOOKUP($A$4,ByDistrict!$A$3:$AA$180,9,FALSE)</f>
        <v>0</v>
      </c>
      <c r="K550" s="2">
        <f>VLOOKUP(A550,ByDistrict!$A$3:$AA$180,11,FALSE)</f>
        <v>0</v>
      </c>
      <c r="L550" s="2">
        <f>VLOOKUP($A$4,ByDistrict!$A$3:$AA$180,9,FALSE)</f>
        <v>0</v>
      </c>
      <c r="M550" s="2">
        <f>VLOOKUP(A550,ByDistrict!$A$3:$AA$180,12,FALSE)</f>
        <v>0</v>
      </c>
      <c r="N550" s="2">
        <f>VLOOKUP(A550,ByDistrict!$A$3:$AA$180,13,FALSE)</f>
        <v>0</v>
      </c>
      <c r="O550" s="2">
        <f>VLOOKUP($A$4,ByDistrict!$A$3:$AA$180,9,FALSE)</f>
        <v>0</v>
      </c>
      <c r="P550" s="2">
        <f>VLOOKUP(A550,ByDistrict!$A$3:$AA$180,14,FALSE)</f>
        <v>0</v>
      </c>
      <c r="Q550" s="2">
        <f>VLOOKUP($A$4,ByDistrict!$A$3:$AA$180,9,FALSE)</f>
        <v>0</v>
      </c>
      <c r="R550" s="2">
        <f>VLOOKUP(A550,ByDistrict!$A$3:$AA$180,15,FALSE)</f>
        <v>0</v>
      </c>
      <c r="S550" s="2">
        <f>VLOOKUP($A$4,ByDistrict!$A$3:$AA$180,9,FALSE)</f>
        <v>0</v>
      </c>
      <c r="T550" s="2">
        <f>VLOOKUP(A550,ByDistrict!$A$3:$AA$180,16,FALSE)</f>
        <v>0</v>
      </c>
      <c r="U550" s="2">
        <f>VLOOKUP($A$4,ByDistrict!$A$3:$AA$180,9,FALSE)</f>
        <v>0</v>
      </c>
      <c r="V550" s="2">
        <f>VLOOKUP(A550,ByDistrict!$A$3:$AA$180,18,FALSE)</f>
        <v>8.2390000000000008</v>
      </c>
      <c r="W550" s="2">
        <f>VLOOKUP($A$4,ByDistrict!$A$3:$AA$180,9,FALSE)</f>
        <v>0</v>
      </c>
      <c r="X550" s="2">
        <f>VLOOKUP(A550,ByDistrict!$A$3:$AA$180,19,FALSE)</f>
        <v>0</v>
      </c>
      <c r="Y550" s="2">
        <f>VLOOKUP($A$4,ByDistrict!$A$3:$AA$180,9,FALSE)</f>
        <v>0</v>
      </c>
      <c r="Z550" s="2">
        <f>VLOOKUP(A550,ByDistrict!$A$3:$AA$180,20,FALSE)</f>
        <v>0</v>
      </c>
      <c r="AA550" s="2">
        <f>VLOOKUP($A$4,ByDistrict!$A$3:$AA$180,9,FALSE)</f>
        <v>0</v>
      </c>
      <c r="AB550" s="2">
        <f>VLOOKUP(A550,ByDistrict!$A$3:$AA$180,21,FALSE)</f>
        <v>0</v>
      </c>
      <c r="AC550" s="2">
        <f>VLOOKUP($A$4,ByDistrict!$A$3:$AA$180,9,FALSE)</f>
        <v>0</v>
      </c>
      <c r="AD550" s="2">
        <f>VLOOKUP(A550,ByDistrict!$A$3:$AA$180,22,FALSE)</f>
        <v>0</v>
      </c>
      <c r="AE550" s="2">
        <f>VLOOKUP($A$4,ByDistrict!$A$3:$AA$180,9,FALSE)</f>
        <v>0</v>
      </c>
      <c r="AF550" s="2">
        <f>VLOOKUP(A550,ByDistrict!$A$3:$AA$180,23,FALSE)</f>
        <v>35.239000000000004</v>
      </c>
      <c r="AG550" s="17"/>
      <c r="AH550" s="17">
        <f>+AF550-R550-V550</f>
        <v>27.000000000000004</v>
      </c>
      <c r="AI550" s="10">
        <f>+AH550/AF550</f>
        <v>0.76619654360225886</v>
      </c>
      <c r="AK550" s="17">
        <f>+N550+P550+R550</f>
        <v>0</v>
      </c>
    </row>
    <row r="551" spans="1:37" x14ac:dyDescent="0.35">
      <c r="B551" s="14"/>
      <c r="C551" s="11"/>
      <c r="D551" s="15"/>
      <c r="E551" s="15"/>
      <c r="F551" s="19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</row>
    <row r="552" spans="1:37" x14ac:dyDescent="0.35">
      <c r="A552" s="8" t="s">
        <v>724</v>
      </c>
      <c r="B552" s="14" t="s">
        <v>222</v>
      </c>
      <c r="C552" s="9" t="s">
        <v>725</v>
      </c>
      <c r="D552" s="15">
        <f>SUMIFS('Valuations ByCounty'!$E$2:$E$260,'Valuations ByCounty'!$A$2:$A$260,A552,'Valuations ByCounty'!$B2:$B260,B552)</f>
        <v>33142371</v>
      </c>
      <c r="E552" s="15">
        <f>SUMIFS('Valuations ByCounty'!$F$2:$F$260,'Valuations ByCounty'!$A$2:$A$260,A552,'Valuations ByCounty'!$B2:$B260,B552)</f>
        <v>0</v>
      </c>
      <c r="F552" s="15">
        <f>D552-E552</f>
        <v>33142371</v>
      </c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</row>
    <row r="553" spans="1:37" x14ac:dyDescent="0.35">
      <c r="A553" s="8" t="s">
        <v>724</v>
      </c>
      <c r="B553" s="14"/>
      <c r="C553" s="11" t="s">
        <v>726</v>
      </c>
      <c r="D553" s="16">
        <f>SUM(D552)</f>
        <v>33142371</v>
      </c>
      <c r="E553" s="16">
        <f>SUM(E552)</f>
        <v>0</v>
      </c>
      <c r="F553" s="16">
        <f>SUM(F552)</f>
        <v>33142371</v>
      </c>
      <c r="G553" s="2">
        <f>VLOOKUP(A553,ByDistrict!$A$3:$AA$180,8,FALSE)</f>
        <v>27</v>
      </c>
      <c r="H553" s="2">
        <f>VLOOKUP(A553,ByDistrict!$A$3:$AA$180,9,FALSE)</f>
        <v>7.819</v>
      </c>
      <c r="I553" s="2">
        <f>VLOOKUP(A553,ByDistrict!$A$3:$AA$180,10,FALSE)</f>
        <v>19.181000000000001</v>
      </c>
      <c r="J553" s="2">
        <f>VLOOKUP($A$4,ByDistrict!$A$3:$AA$180,9,FALSE)</f>
        <v>0</v>
      </c>
      <c r="K553" s="2">
        <f>VLOOKUP(A553,ByDistrict!$A$3:$AA$180,11,FALSE)</f>
        <v>0</v>
      </c>
      <c r="L553" s="2">
        <f>VLOOKUP($A$4,ByDistrict!$A$3:$AA$180,9,FALSE)</f>
        <v>0</v>
      </c>
      <c r="M553" s="2">
        <f>VLOOKUP(A553,ByDistrict!$A$3:$AA$180,12,FALSE)</f>
        <v>0</v>
      </c>
      <c r="N553" s="2">
        <f>VLOOKUP(A553,ByDistrict!$A$3:$AA$180,13,FALSE)</f>
        <v>0.23599999999999999</v>
      </c>
      <c r="O553" s="2">
        <f>VLOOKUP($A$4,ByDistrict!$A$3:$AA$180,9,FALSE)</f>
        <v>0</v>
      </c>
      <c r="P553" s="2">
        <f>VLOOKUP(A553,ByDistrict!$A$3:$AA$180,14,FALSE)</f>
        <v>0</v>
      </c>
      <c r="Q553" s="2">
        <f>VLOOKUP($A$4,ByDistrict!$A$3:$AA$180,9,FALSE)</f>
        <v>0</v>
      </c>
      <c r="R553" s="2">
        <f>VLOOKUP(A553,ByDistrict!$A$3:$AA$180,15,FALSE)</f>
        <v>7.5439999999999996</v>
      </c>
      <c r="S553" s="2">
        <f>VLOOKUP($A$4,ByDistrict!$A$3:$AA$180,9,FALSE)</f>
        <v>0</v>
      </c>
      <c r="T553" s="2">
        <f>VLOOKUP(A553,ByDistrict!$A$3:$AA$180,16,FALSE)</f>
        <v>7.4999999999999997E-2</v>
      </c>
      <c r="U553" s="2">
        <f>VLOOKUP($A$4,ByDistrict!$A$3:$AA$180,9,FALSE)</f>
        <v>0</v>
      </c>
      <c r="V553" s="2">
        <f>VLOOKUP(A553,ByDistrict!$A$3:$AA$180,18,FALSE)</f>
        <v>0</v>
      </c>
      <c r="W553" s="2">
        <f>VLOOKUP($A$4,ByDistrict!$A$3:$AA$180,9,FALSE)</f>
        <v>0</v>
      </c>
      <c r="X553" s="2">
        <f>VLOOKUP(A553,ByDistrict!$A$3:$AA$180,19,FALSE)</f>
        <v>0</v>
      </c>
      <c r="Y553" s="2">
        <f>VLOOKUP($A$4,ByDistrict!$A$3:$AA$180,9,FALSE)</f>
        <v>0</v>
      </c>
      <c r="Z553" s="2">
        <f>VLOOKUP(A553,ByDistrict!$A$3:$AA$180,20,FALSE)</f>
        <v>0</v>
      </c>
      <c r="AA553" s="2">
        <f>VLOOKUP($A$4,ByDistrict!$A$3:$AA$180,9,FALSE)</f>
        <v>0</v>
      </c>
      <c r="AB553" s="2">
        <f>VLOOKUP(A553,ByDistrict!$A$3:$AA$180,21,FALSE)</f>
        <v>0</v>
      </c>
      <c r="AC553" s="2">
        <f>VLOOKUP($A$4,ByDistrict!$A$3:$AA$180,9,FALSE)</f>
        <v>0</v>
      </c>
      <c r="AD553" s="2">
        <f>VLOOKUP(A553,ByDistrict!$A$3:$AA$180,22,FALSE)</f>
        <v>0</v>
      </c>
      <c r="AE553" s="2">
        <f>VLOOKUP($A$4,ByDistrict!$A$3:$AA$180,9,FALSE)</f>
        <v>0</v>
      </c>
      <c r="AF553" s="2">
        <f>VLOOKUP(A553,ByDistrict!$A$3:$AA$180,23,FALSE)</f>
        <v>27.036000000000001</v>
      </c>
      <c r="AG553" s="17"/>
      <c r="AH553" s="17">
        <f>+AF553-R553-V553</f>
        <v>19.492000000000001</v>
      </c>
      <c r="AI553" s="10">
        <f>+AH553/AF553</f>
        <v>0.72096463973960645</v>
      </c>
      <c r="AK553" s="17">
        <f>+N553+P553+R553</f>
        <v>7.7799999999999994</v>
      </c>
    </row>
    <row r="554" spans="1:37" x14ac:dyDescent="0.35">
      <c r="B554" s="14"/>
      <c r="C554" s="11"/>
      <c r="D554" s="15"/>
      <c r="E554" s="15"/>
      <c r="F554" s="19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</row>
    <row r="555" spans="1:37" x14ac:dyDescent="0.35">
      <c r="A555" s="8" t="s">
        <v>727</v>
      </c>
      <c r="B555" s="14" t="s">
        <v>222</v>
      </c>
      <c r="C555" s="9" t="s">
        <v>728</v>
      </c>
      <c r="D555" s="15">
        <f>SUMIFS('Valuations ByCounty'!$E$2:$E$260,'Valuations ByCounty'!$A$2:$A$260,A555,'Valuations ByCounty'!$B2:$B260,B555)</f>
        <v>24691989</v>
      </c>
      <c r="E555" s="15">
        <f>SUMIFS('Valuations ByCounty'!$F$2:$F$260,'Valuations ByCounty'!$A$2:$A$260,A555,'Valuations ByCounty'!$B2:$B260,B555)</f>
        <v>0</v>
      </c>
      <c r="F555" s="15">
        <f>D555-E555</f>
        <v>24691989</v>
      </c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</row>
    <row r="556" spans="1:37" x14ac:dyDescent="0.35">
      <c r="A556" s="8" t="s">
        <v>727</v>
      </c>
      <c r="B556" s="14"/>
      <c r="C556" s="11" t="s">
        <v>729</v>
      </c>
      <c r="D556" s="16">
        <f>SUM(D555)</f>
        <v>24691989</v>
      </c>
      <c r="E556" s="16">
        <f>SUM(E555)</f>
        <v>0</v>
      </c>
      <c r="F556" s="16">
        <f>SUM(F555)</f>
        <v>24691989</v>
      </c>
      <c r="G556" s="2">
        <f>VLOOKUP(A556,ByDistrict!$A$3:$AA$180,8,FALSE)</f>
        <v>27</v>
      </c>
      <c r="H556" s="2">
        <f>VLOOKUP(A556,ByDistrict!$A$3:$AA$180,9,FALSE)</f>
        <v>0</v>
      </c>
      <c r="I556" s="2">
        <f>VLOOKUP(A556,ByDistrict!$A$3:$AA$180,10,FALSE)</f>
        <v>27</v>
      </c>
      <c r="J556" s="2">
        <f>VLOOKUP($A$4,ByDistrict!$A$3:$AA$180,9,FALSE)</f>
        <v>0</v>
      </c>
      <c r="K556" s="2">
        <f>VLOOKUP(A556,ByDistrict!$A$3:$AA$180,11,FALSE)</f>
        <v>0</v>
      </c>
      <c r="L556" s="2">
        <f>VLOOKUP($A$4,ByDistrict!$A$3:$AA$180,9,FALSE)</f>
        <v>0</v>
      </c>
      <c r="M556" s="2">
        <f>VLOOKUP(A556,ByDistrict!$A$3:$AA$180,12,FALSE)</f>
        <v>0</v>
      </c>
      <c r="N556" s="2">
        <f>VLOOKUP(A556,ByDistrict!$A$3:$AA$180,13,FALSE)</f>
        <v>0</v>
      </c>
      <c r="O556" s="2">
        <f>VLOOKUP($A$4,ByDistrict!$A$3:$AA$180,9,FALSE)</f>
        <v>0</v>
      </c>
      <c r="P556" s="2">
        <f>VLOOKUP(A556,ByDistrict!$A$3:$AA$180,14,FALSE)</f>
        <v>0</v>
      </c>
      <c r="Q556" s="2">
        <f>VLOOKUP($A$4,ByDistrict!$A$3:$AA$180,9,FALSE)</f>
        <v>0</v>
      </c>
      <c r="R556" s="2">
        <f>VLOOKUP(A556,ByDistrict!$A$3:$AA$180,15,FALSE)</f>
        <v>0</v>
      </c>
      <c r="S556" s="2">
        <f>VLOOKUP($A$4,ByDistrict!$A$3:$AA$180,9,FALSE)</f>
        <v>0</v>
      </c>
      <c r="T556" s="2">
        <f>VLOOKUP(A556,ByDistrict!$A$3:$AA$180,16,FALSE)</f>
        <v>0</v>
      </c>
      <c r="U556" s="2">
        <f>VLOOKUP($A$4,ByDistrict!$A$3:$AA$180,9,FALSE)</f>
        <v>0</v>
      </c>
      <c r="V556" s="2">
        <f>VLOOKUP(A556,ByDistrict!$A$3:$AA$180,18,FALSE)</f>
        <v>7.1879999999999997</v>
      </c>
      <c r="W556" s="2">
        <f>VLOOKUP($A$4,ByDistrict!$A$3:$AA$180,9,FALSE)</f>
        <v>0</v>
      </c>
      <c r="X556" s="2">
        <f>VLOOKUP(A556,ByDistrict!$A$3:$AA$180,19,FALSE)</f>
        <v>0</v>
      </c>
      <c r="Y556" s="2">
        <f>VLOOKUP($A$4,ByDistrict!$A$3:$AA$180,9,FALSE)</f>
        <v>0</v>
      </c>
      <c r="Z556" s="2">
        <f>VLOOKUP(A556,ByDistrict!$A$3:$AA$180,20,FALSE)</f>
        <v>0</v>
      </c>
      <c r="AA556" s="2">
        <f>VLOOKUP($A$4,ByDistrict!$A$3:$AA$180,9,FALSE)</f>
        <v>0</v>
      </c>
      <c r="AB556" s="2">
        <f>VLOOKUP(A556,ByDistrict!$A$3:$AA$180,21,FALSE)</f>
        <v>0</v>
      </c>
      <c r="AC556" s="2">
        <f>VLOOKUP($A$4,ByDistrict!$A$3:$AA$180,9,FALSE)</f>
        <v>0</v>
      </c>
      <c r="AD556" s="2">
        <f>VLOOKUP(A556,ByDistrict!$A$3:$AA$180,22,FALSE)</f>
        <v>0</v>
      </c>
      <c r="AE556" s="2">
        <f>VLOOKUP($A$4,ByDistrict!$A$3:$AA$180,9,FALSE)</f>
        <v>0</v>
      </c>
      <c r="AF556" s="2">
        <f>VLOOKUP(A556,ByDistrict!$A$3:$AA$180,23,FALSE)</f>
        <v>34.188000000000002</v>
      </c>
      <c r="AG556" s="17"/>
      <c r="AH556" s="17">
        <f>+AF556-R556-V556</f>
        <v>27.000000000000004</v>
      </c>
      <c r="AI556" s="10">
        <f>+AH556/AF556</f>
        <v>0.78975078975078983</v>
      </c>
      <c r="AK556" s="17">
        <f>+N556+P556+R556</f>
        <v>0</v>
      </c>
    </row>
    <row r="557" spans="1:37" x14ac:dyDescent="0.35">
      <c r="B557" s="14"/>
      <c r="C557" s="11"/>
      <c r="D557" s="15"/>
      <c r="E557" s="15"/>
      <c r="F557" s="19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</row>
    <row r="558" spans="1:37" x14ac:dyDescent="0.35">
      <c r="A558" s="8" t="s">
        <v>730</v>
      </c>
      <c r="B558" s="14" t="s">
        <v>222</v>
      </c>
      <c r="C558" s="9" t="s">
        <v>731</v>
      </c>
      <c r="D558" s="15">
        <f>SUMIFS('Valuations ByCounty'!$E$2:$E$260,'Valuations ByCounty'!$A$2:$A$260,A558,'Valuations ByCounty'!$B2:$B260,B558)</f>
        <v>31336704</v>
      </c>
      <c r="E558" s="15">
        <f>SUMIFS('Valuations ByCounty'!$F$2:$F$260,'Valuations ByCounty'!$A$2:$A$260,A558,'Valuations ByCounty'!$B2:$B260,B558)</f>
        <v>0</v>
      </c>
      <c r="F558" s="15">
        <f>D558-E558</f>
        <v>31336704</v>
      </c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</row>
    <row r="559" spans="1:37" x14ac:dyDescent="0.35">
      <c r="A559" s="8" t="s">
        <v>730</v>
      </c>
      <c r="B559" s="14"/>
      <c r="C559" s="11" t="s">
        <v>732</v>
      </c>
      <c r="D559" s="16">
        <f>SUM(D558)</f>
        <v>31336704</v>
      </c>
      <c r="E559" s="16">
        <f>SUM(E558)</f>
        <v>0</v>
      </c>
      <c r="F559" s="16">
        <f>SUM(F558)</f>
        <v>31336704</v>
      </c>
      <c r="G559" s="2">
        <f>VLOOKUP(A559,ByDistrict!$A$3:$AA$180,8,FALSE)</f>
        <v>27</v>
      </c>
      <c r="H559" s="2">
        <f>VLOOKUP(A559,ByDistrict!$A$3:$AA$180,9,FALSE)</f>
        <v>0</v>
      </c>
      <c r="I559" s="2">
        <f>VLOOKUP(A559,ByDistrict!$A$3:$AA$180,10,FALSE)</f>
        <v>27</v>
      </c>
      <c r="J559" s="2">
        <f>VLOOKUP($A$4,ByDistrict!$A$3:$AA$180,9,FALSE)</f>
        <v>0</v>
      </c>
      <c r="K559" s="2">
        <f>VLOOKUP(A559,ByDistrict!$A$3:$AA$180,11,FALSE)</f>
        <v>0</v>
      </c>
      <c r="L559" s="2">
        <f>VLOOKUP($A$4,ByDistrict!$A$3:$AA$180,9,FALSE)</f>
        <v>0</v>
      </c>
      <c r="M559" s="2">
        <f>VLOOKUP(A559,ByDistrict!$A$3:$AA$180,12,FALSE)</f>
        <v>0</v>
      </c>
      <c r="N559" s="2">
        <f>VLOOKUP(A559,ByDistrict!$A$3:$AA$180,13,FALSE)</f>
        <v>0</v>
      </c>
      <c r="O559" s="2">
        <f>VLOOKUP($A$4,ByDistrict!$A$3:$AA$180,9,FALSE)</f>
        <v>0</v>
      </c>
      <c r="P559" s="2">
        <f>VLOOKUP(A559,ByDistrict!$A$3:$AA$180,14,FALSE)</f>
        <v>0</v>
      </c>
      <c r="Q559" s="2">
        <f>VLOOKUP($A$4,ByDistrict!$A$3:$AA$180,9,FALSE)</f>
        <v>0</v>
      </c>
      <c r="R559" s="2">
        <f>VLOOKUP(A559,ByDistrict!$A$3:$AA$180,15,FALSE)</f>
        <v>0</v>
      </c>
      <c r="S559" s="2">
        <f>VLOOKUP($A$4,ByDistrict!$A$3:$AA$180,9,FALSE)</f>
        <v>0</v>
      </c>
      <c r="T559" s="2">
        <f>VLOOKUP(A559,ByDistrict!$A$3:$AA$180,16,FALSE)</f>
        <v>0</v>
      </c>
      <c r="U559" s="2">
        <f>VLOOKUP($A$4,ByDistrict!$A$3:$AA$180,9,FALSE)</f>
        <v>0</v>
      </c>
      <c r="V559" s="2">
        <f>VLOOKUP(A559,ByDistrict!$A$3:$AA$180,18,FALSE)</f>
        <v>0</v>
      </c>
      <c r="W559" s="2">
        <f>VLOOKUP($A$4,ByDistrict!$A$3:$AA$180,9,FALSE)</f>
        <v>0</v>
      </c>
      <c r="X559" s="2">
        <f>VLOOKUP(A559,ByDistrict!$A$3:$AA$180,19,FALSE)</f>
        <v>0</v>
      </c>
      <c r="Y559" s="2">
        <f>VLOOKUP($A$4,ByDistrict!$A$3:$AA$180,9,FALSE)</f>
        <v>0</v>
      </c>
      <c r="Z559" s="2">
        <f>VLOOKUP(A559,ByDistrict!$A$3:$AA$180,20,FALSE)</f>
        <v>0</v>
      </c>
      <c r="AA559" s="2">
        <f>VLOOKUP($A$4,ByDistrict!$A$3:$AA$180,9,FALSE)</f>
        <v>0</v>
      </c>
      <c r="AB559" s="2">
        <f>VLOOKUP(A559,ByDistrict!$A$3:$AA$180,21,FALSE)</f>
        <v>0</v>
      </c>
      <c r="AC559" s="2">
        <f>VLOOKUP($A$4,ByDistrict!$A$3:$AA$180,9,FALSE)</f>
        <v>0</v>
      </c>
      <c r="AD559" s="2">
        <f>VLOOKUP(A559,ByDistrict!$A$3:$AA$180,22,FALSE)</f>
        <v>0</v>
      </c>
      <c r="AE559" s="2">
        <f>VLOOKUP($A$4,ByDistrict!$A$3:$AA$180,9,FALSE)</f>
        <v>0</v>
      </c>
      <c r="AF559" s="2">
        <f>VLOOKUP(A559,ByDistrict!$A$3:$AA$180,23,FALSE)</f>
        <v>27</v>
      </c>
      <c r="AG559" s="17"/>
      <c r="AH559" s="17">
        <f>+AF559-R559-V559</f>
        <v>27</v>
      </c>
      <c r="AI559" s="10">
        <f>+AH559/AF559</f>
        <v>1</v>
      </c>
      <c r="AK559" s="17">
        <f>+N559+P559+R559</f>
        <v>0</v>
      </c>
    </row>
    <row r="560" spans="1:37" x14ac:dyDescent="0.35">
      <c r="B560" s="14"/>
      <c r="C560" s="11"/>
      <c r="D560" s="15"/>
      <c r="E560" s="15"/>
      <c r="F560" s="19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</row>
    <row r="561" spans="1:37" x14ac:dyDescent="0.35">
      <c r="A561" s="8" t="s">
        <v>733</v>
      </c>
      <c r="B561" s="14" t="s">
        <v>222</v>
      </c>
      <c r="C561" s="9" t="s">
        <v>734</v>
      </c>
      <c r="D561" s="15">
        <f>SUMIFS('Valuations ByCounty'!$E$2:$E$260,'Valuations ByCounty'!$A$2:$A$260,A561,'Valuations ByCounty'!$B2:$B260,B561)</f>
        <v>38682234</v>
      </c>
      <c r="E561" s="15">
        <f>SUMIFS('Valuations ByCounty'!$F$2:$F$260,'Valuations ByCounty'!$A$2:$A$260,A561,'Valuations ByCounty'!$B2:$B260,B561)</f>
        <v>0</v>
      </c>
      <c r="F561" s="15">
        <f>D561-E561</f>
        <v>38682234</v>
      </c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</row>
    <row r="562" spans="1:37" x14ac:dyDescent="0.35">
      <c r="A562" s="8" t="s">
        <v>733</v>
      </c>
      <c r="B562" s="14"/>
      <c r="C562" s="11" t="s">
        <v>735</v>
      </c>
      <c r="D562" s="16">
        <f>SUM(D561)</f>
        <v>38682234</v>
      </c>
      <c r="E562" s="16">
        <f>SUM(E561)</f>
        <v>0</v>
      </c>
      <c r="F562" s="16">
        <f>SUM(F561)</f>
        <v>38682234</v>
      </c>
      <c r="G562" s="2">
        <f>VLOOKUP(A562,ByDistrict!$A$3:$AA$180,8,FALSE)</f>
        <v>27</v>
      </c>
      <c r="H562" s="2">
        <f>VLOOKUP(A562,ByDistrict!$A$3:$AA$180,9,FALSE)</f>
        <v>2.2280000000000002</v>
      </c>
      <c r="I562" s="2">
        <f>VLOOKUP(A562,ByDistrict!$A$3:$AA$180,10,FALSE)</f>
        <v>24.771999999999998</v>
      </c>
      <c r="J562" s="2">
        <f>VLOOKUP($A$4,ByDistrict!$A$3:$AA$180,9,FALSE)</f>
        <v>0</v>
      </c>
      <c r="K562" s="2">
        <f>VLOOKUP(A562,ByDistrict!$A$3:$AA$180,11,FALSE)</f>
        <v>0</v>
      </c>
      <c r="L562" s="2">
        <f>VLOOKUP($A$4,ByDistrict!$A$3:$AA$180,9,FALSE)</f>
        <v>0</v>
      </c>
      <c r="M562" s="2">
        <f>VLOOKUP(A562,ByDistrict!$A$3:$AA$180,12,FALSE)</f>
        <v>0</v>
      </c>
      <c r="N562" s="2">
        <f>VLOOKUP(A562,ByDistrict!$A$3:$AA$180,13,FALSE)</f>
        <v>1.9890000000000001</v>
      </c>
      <c r="O562" s="2">
        <f>VLOOKUP($A$4,ByDistrict!$A$3:$AA$180,9,FALSE)</f>
        <v>0</v>
      </c>
      <c r="P562" s="2">
        <f>VLOOKUP(A562,ByDistrict!$A$3:$AA$180,14,FALSE)</f>
        <v>0</v>
      </c>
      <c r="Q562" s="2">
        <f>VLOOKUP($A$4,ByDistrict!$A$3:$AA$180,9,FALSE)</f>
        <v>0</v>
      </c>
      <c r="R562" s="2">
        <f>VLOOKUP(A562,ByDistrict!$A$3:$AA$180,15,FALSE)</f>
        <v>5.3</v>
      </c>
      <c r="S562" s="2">
        <f>VLOOKUP($A$4,ByDistrict!$A$3:$AA$180,9,FALSE)</f>
        <v>0</v>
      </c>
      <c r="T562" s="2">
        <f>VLOOKUP(A562,ByDistrict!$A$3:$AA$180,16,FALSE)</f>
        <v>3.1E-2</v>
      </c>
      <c r="U562" s="2">
        <f>VLOOKUP($A$4,ByDistrict!$A$3:$AA$180,9,FALSE)</f>
        <v>0</v>
      </c>
      <c r="V562" s="2">
        <f>VLOOKUP(A562,ByDistrict!$A$3:$AA$180,18,FALSE)</f>
        <v>0</v>
      </c>
      <c r="W562" s="2">
        <f>VLOOKUP($A$4,ByDistrict!$A$3:$AA$180,9,FALSE)</f>
        <v>0</v>
      </c>
      <c r="X562" s="2">
        <f>VLOOKUP(A562,ByDistrict!$A$3:$AA$180,19,FALSE)</f>
        <v>0</v>
      </c>
      <c r="Y562" s="2">
        <f>VLOOKUP($A$4,ByDistrict!$A$3:$AA$180,9,FALSE)</f>
        <v>0</v>
      </c>
      <c r="Z562" s="2">
        <f>VLOOKUP(A562,ByDistrict!$A$3:$AA$180,20,FALSE)</f>
        <v>0</v>
      </c>
      <c r="AA562" s="2">
        <f>VLOOKUP($A$4,ByDistrict!$A$3:$AA$180,9,FALSE)</f>
        <v>0</v>
      </c>
      <c r="AB562" s="2">
        <f>VLOOKUP(A562,ByDistrict!$A$3:$AA$180,21,FALSE)</f>
        <v>0</v>
      </c>
      <c r="AC562" s="2">
        <f>VLOOKUP($A$4,ByDistrict!$A$3:$AA$180,9,FALSE)</f>
        <v>0</v>
      </c>
      <c r="AD562" s="2">
        <f>VLOOKUP(A562,ByDistrict!$A$3:$AA$180,22,FALSE)</f>
        <v>0</v>
      </c>
      <c r="AE562" s="2">
        <f>VLOOKUP($A$4,ByDistrict!$A$3:$AA$180,9,FALSE)</f>
        <v>0</v>
      </c>
      <c r="AF562" s="2">
        <f>VLOOKUP(A562,ByDistrict!$A$3:$AA$180,23,FALSE)</f>
        <v>32.091999999999999</v>
      </c>
      <c r="AG562" s="17"/>
      <c r="AH562" s="17">
        <f>+AF562-R562-V562</f>
        <v>26.791999999999998</v>
      </c>
      <c r="AI562" s="10">
        <f>+AH562/AF562</f>
        <v>0.8348498068054343</v>
      </c>
      <c r="AK562" s="17">
        <f>+N562+P562+R562</f>
        <v>7.2889999999999997</v>
      </c>
    </row>
    <row r="563" spans="1:37" x14ac:dyDescent="0.35">
      <c r="B563" s="14"/>
      <c r="C563" s="11"/>
      <c r="D563" s="15"/>
      <c r="E563" s="15"/>
      <c r="F563" s="19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</row>
    <row r="564" spans="1:37" x14ac:dyDescent="0.35">
      <c r="A564" s="24" t="s">
        <v>736</v>
      </c>
      <c r="B564" s="14" t="s">
        <v>228</v>
      </c>
      <c r="C564" s="9" t="s">
        <v>737</v>
      </c>
      <c r="D564" s="15">
        <f>SUMIFS('Valuations ByCounty'!$E$2:$E$260,'Valuations ByCounty'!$A$2:$A$260,A564,'Valuations ByCounty'!$B2:$B260,B564)</f>
        <v>1723780590</v>
      </c>
      <c r="E564" s="15">
        <f>SUMIFS('Valuations ByCounty'!$F$2:$F$260,'Valuations ByCounty'!$A$2:$A$260,A564,'Valuations ByCounty'!$B2:$B260,B564)</f>
        <v>254261</v>
      </c>
      <c r="F564" s="15">
        <f>D564-E564</f>
        <v>1723526329</v>
      </c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</row>
    <row r="565" spans="1:37" x14ac:dyDescent="0.35">
      <c r="A565" s="24" t="s">
        <v>736</v>
      </c>
      <c r="B565" s="14"/>
      <c r="C565" s="11" t="s">
        <v>738</v>
      </c>
      <c r="D565" s="16">
        <f>SUM(D564)</f>
        <v>1723780590</v>
      </c>
      <c r="E565" s="16">
        <f>SUM(E564)</f>
        <v>254261</v>
      </c>
      <c r="F565" s="16">
        <f>SUM(F564)</f>
        <v>1723526329</v>
      </c>
      <c r="G565" s="2">
        <f>VLOOKUP(A565,ByDistrict!$A$3:$AA$180,8,FALSE)</f>
        <v>9.6389999999999993</v>
      </c>
      <c r="H565" s="2">
        <f>VLOOKUP(A565,ByDistrict!$A$3:$AA$180,9,FALSE)</f>
        <v>0</v>
      </c>
      <c r="I565" s="2">
        <f>VLOOKUP(A565,ByDistrict!$A$3:$AA$180,10,FALSE)</f>
        <v>9.6389999999999993</v>
      </c>
      <c r="J565" s="2">
        <f>VLOOKUP($A$4,ByDistrict!$A$3:$AA$180,9,FALSE)</f>
        <v>0</v>
      </c>
      <c r="K565" s="2">
        <f>VLOOKUP(A565,ByDistrict!$A$3:$AA$180,11,FALSE)</f>
        <v>0</v>
      </c>
      <c r="L565" s="2">
        <f>VLOOKUP($A$4,ByDistrict!$A$3:$AA$180,9,FALSE)</f>
        <v>0</v>
      </c>
      <c r="M565" s="2">
        <f>VLOOKUP(A565,ByDistrict!$A$3:$AA$180,12,FALSE)</f>
        <v>0</v>
      </c>
      <c r="N565" s="2">
        <f>VLOOKUP(A565,ByDistrict!$A$3:$AA$180,13,FALSE)</f>
        <v>0</v>
      </c>
      <c r="O565" s="2">
        <f>VLOOKUP($A$4,ByDistrict!$A$3:$AA$180,9,FALSE)</f>
        <v>0</v>
      </c>
      <c r="P565" s="2">
        <f>VLOOKUP(A565,ByDistrict!$A$3:$AA$180,14,FALSE)</f>
        <v>0</v>
      </c>
      <c r="Q565" s="2">
        <f>VLOOKUP($A$4,ByDistrict!$A$3:$AA$180,9,FALSE)</f>
        <v>0</v>
      </c>
      <c r="R565" s="2">
        <f>VLOOKUP(A565,ByDistrict!$A$3:$AA$180,15,FALSE)</f>
        <v>2.2610000000000001</v>
      </c>
      <c r="S565" s="2">
        <f>VLOOKUP($A$4,ByDistrict!$A$3:$AA$180,9,FALSE)</f>
        <v>0</v>
      </c>
      <c r="T565" s="2">
        <f>VLOOKUP(A565,ByDistrict!$A$3:$AA$180,16,FALSE)</f>
        <v>4.0000000000000001E-3</v>
      </c>
      <c r="U565" s="2">
        <f>VLOOKUP($A$4,ByDistrict!$A$3:$AA$180,9,FALSE)</f>
        <v>0</v>
      </c>
      <c r="V565" s="2">
        <f>VLOOKUP(A565,ByDistrict!$A$3:$AA$180,18,FALSE)</f>
        <v>0</v>
      </c>
      <c r="W565" s="2">
        <f>VLOOKUP($A$4,ByDistrict!$A$3:$AA$180,9,FALSE)</f>
        <v>0</v>
      </c>
      <c r="X565" s="2">
        <f>VLOOKUP(A565,ByDistrict!$A$3:$AA$180,19,FALSE)</f>
        <v>3.4780000000000002</v>
      </c>
      <c r="Y565" s="2">
        <f>VLOOKUP($A$4,ByDistrict!$A$3:$AA$180,9,FALSE)</f>
        <v>0</v>
      </c>
      <c r="Z565" s="2">
        <f>VLOOKUP(A565,ByDistrict!$A$3:$AA$180,20,FALSE)</f>
        <v>0</v>
      </c>
      <c r="AA565" s="2">
        <f>VLOOKUP($A$4,ByDistrict!$A$3:$AA$180,9,FALSE)</f>
        <v>0</v>
      </c>
      <c r="AB565" s="2">
        <f>VLOOKUP(A565,ByDistrict!$A$3:$AA$180,21,FALSE)</f>
        <v>0</v>
      </c>
      <c r="AC565" s="2">
        <f>VLOOKUP($A$4,ByDistrict!$A$3:$AA$180,9,FALSE)</f>
        <v>0</v>
      </c>
      <c r="AD565" s="2">
        <f>VLOOKUP(A565,ByDistrict!$A$3:$AA$180,22,FALSE)</f>
        <v>0</v>
      </c>
      <c r="AE565" s="2">
        <f>VLOOKUP($A$4,ByDistrict!$A$3:$AA$180,9,FALSE)</f>
        <v>0</v>
      </c>
      <c r="AF565" s="2">
        <f>VLOOKUP(A565,ByDistrict!$A$3:$AA$180,23,FALSE)</f>
        <v>15.381999999999998</v>
      </c>
      <c r="AG565" s="17"/>
      <c r="AH565" s="17">
        <f>+AF565-R565-V565</f>
        <v>13.120999999999999</v>
      </c>
      <c r="AI565" s="10">
        <f>+AH565/AF565</f>
        <v>0.85301001170198942</v>
      </c>
      <c r="AK565" s="17">
        <f>+N565+P565+R565</f>
        <v>2.2610000000000001</v>
      </c>
    </row>
    <row r="566" spans="1:37" x14ac:dyDescent="0.35">
      <c r="B566" s="14"/>
      <c r="C566" s="11"/>
      <c r="D566" s="15"/>
      <c r="E566" s="15"/>
      <c r="F566" s="19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</row>
    <row r="567" spans="1:37" x14ac:dyDescent="0.35">
      <c r="A567" s="8" t="s">
        <v>739</v>
      </c>
      <c r="B567" s="14" t="s">
        <v>228</v>
      </c>
      <c r="C567" s="9" t="s">
        <v>740</v>
      </c>
      <c r="D567" s="15">
        <f>SUMIFS('Valuations ByCounty'!$E$2:$E$260,'Valuations ByCounty'!$A$2:$A$260,A567,'Valuations ByCounty'!$B2:$B260,B567)</f>
        <v>1028479280</v>
      </c>
      <c r="E567" s="15">
        <f>SUMIFS('Valuations ByCounty'!$F$2:$F$260,'Valuations ByCounty'!$A$2:$A$260,A567,'Valuations ByCounty'!$B2:$B260,B567)</f>
        <v>415010</v>
      </c>
      <c r="F567" s="15">
        <f>D567-E567</f>
        <v>1028064270</v>
      </c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</row>
    <row r="568" spans="1:37" x14ac:dyDescent="0.35">
      <c r="A568" s="8" t="s">
        <v>739</v>
      </c>
      <c r="B568" s="14"/>
      <c r="C568" s="11" t="s">
        <v>741</v>
      </c>
      <c r="D568" s="16">
        <f>SUM(D567)</f>
        <v>1028479280</v>
      </c>
      <c r="E568" s="16">
        <f>SUM(E567)</f>
        <v>415010</v>
      </c>
      <c r="F568" s="16">
        <f>SUM(F567)</f>
        <v>1028064270</v>
      </c>
      <c r="G568" s="2">
        <f>VLOOKUP(A568,ByDistrict!$A$3:$AA$180,8,FALSE)</f>
        <v>22.207999999999998</v>
      </c>
      <c r="H568" s="2">
        <f>VLOOKUP(A568,ByDistrict!$A$3:$AA$180,9,FALSE)</f>
        <v>0</v>
      </c>
      <c r="I568" s="2">
        <f>VLOOKUP(A568,ByDistrict!$A$3:$AA$180,10,FALSE)</f>
        <v>21.396000000000001</v>
      </c>
      <c r="J568" s="2">
        <f>VLOOKUP($A$4,ByDistrict!$A$3:$AA$180,9,FALSE)</f>
        <v>0</v>
      </c>
      <c r="K568" s="2">
        <f>VLOOKUP(A568,ByDistrict!$A$3:$AA$180,11,FALSE)</f>
        <v>0.78300000000000003</v>
      </c>
      <c r="L568" s="2">
        <f>VLOOKUP($A$4,ByDistrict!$A$3:$AA$180,9,FALSE)</f>
        <v>0</v>
      </c>
      <c r="M568" s="2">
        <f>VLOOKUP(A568,ByDistrict!$A$3:$AA$180,12,FALSE)</f>
        <v>2.9000000000000001E-2</v>
      </c>
      <c r="N568" s="2">
        <f>VLOOKUP(A568,ByDistrict!$A$3:$AA$180,13,FALSE)</f>
        <v>0</v>
      </c>
      <c r="O568" s="2">
        <f>VLOOKUP($A$4,ByDistrict!$A$3:$AA$180,9,FALSE)</f>
        <v>0</v>
      </c>
      <c r="P568" s="2">
        <f>VLOOKUP(A568,ByDistrict!$A$3:$AA$180,14,FALSE)</f>
        <v>0</v>
      </c>
      <c r="Q568" s="2">
        <f>VLOOKUP($A$4,ByDistrict!$A$3:$AA$180,9,FALSE)</f>
        <v>0</v>
      </c>
      <c r="R568" s="2">
        <f>VLOOKUP(A568,ByDistrict!$A$3:$AA$180,15,FALSE)</f>
        <v>2.6259999999999999</v>
      </c>
      <c r="S568" s="2">
        <f>VLOOKUP($A$4,ByDistrict!$A$3:$AA$180,9,FALSE)</f>
        <v>0</v>
      </c>
      <c r="T568" s="2">
        <f>VLOOKUP(A568,ByDistrict!$A$3:$AA$180,16,FALSE)</f>
        <v>0.01</v>
      </c>
      <c r="U568" s="2">
        <f>VLOOKUP($A$4,ByDistrict!$A$3:$AA$180,9,FALSE)</f>
        <v>0</v>
      </c>
      <c r="V568" s="2">
        <f>VLOOKUP(A568,ByDistrict!$A$3:$AA$180,18,FALSE)</f>
        <v>9.3620000000000001</v>
      </c>
      <c r="W568" s="2">
        <f>VLOOKUP($A$4,ByDistrict!$A$3:$AA$180,9,FALSE)</f>
        <v>0</v>
      </c>
      <c r="X568" s="2">
        <f>VLOOKUP(A568,ByDistrict!$A$3:$AA$180,19,FALSE)</f>
        <v>0</v>
      </c>
      <c r="Y568" s="2">
        <f>VLOOKUP($A$4,ByDistrict!$A$3:$AA$180,9,FALSE)</f>
        <v>0</v>
      </c>
      <c r="Z568" s="2">
        <f>VLOOKUP(A568,ByDistrict!$A$3:$AA$180,20,FALSE)</f>
        <v>0</v>
      </c>
      <c r="AA568" s="2">
        <f>VLOOKUP($A$4,ByDistrict!$A$3:$AA$180,9,FALSE)</f>
        <v>0</v>
      </c>
      <c r="AB568" s="2">
        <f>VLOOKUP(A568,ByDistrict!$A$3:$AA$180,21,FALSE)</f>
        <v>0</v>
      </c>
      <c r="AC568" s="2">
        <f>VLOOKUP($A$4,ByDistrict!$A$3:$AA$180,9,FALSE)</f>
        <v>0</v>
      </c>
      <c r="AD568" s="2">
        <f>VLOOKUP(A568,ByDistrict!$A$3:$AA$180,22,FALSE)</f>
        <v>0</v>
      </c>
      <c r="AE568" s="2">
        <f>VLOOKUP($A$4,ByDistrict!$A$3:$AA$180,9,FALSE)</f>
        <v>0</v>
      </c>
      <c r="AF568" s="2">
        <f>VLOOKUP(A568,ByDistrict!$A$3:$AA$180,23,FALSE)</f>
        <v>34.206000000000003</v>
      </c>
      <c r="AG568" s="17"/>
      <c r="AH568" s="17">
        <f>+AF568-R568-V568</f>
        <v>22.218000000000004</v>
      </c>
      <c r="AI568" s="10">
        <f>+AH568/AF568</f>
        <v>0.64953516926854937</v>
      </c>
      <c r="AK568" s="17">
        <f>+N568+P568+R568</f>
        <v>2.6259999999999999</v>
      </c>
    </row>
    <row r="569" spans="1:37" x14ac:dyDescent="0.35">
      <c r="B569" s="14"/>
      <c r="C569" s="11"/>
      <c r="D569" s="15"/>
      <c r="E569" s="15"/>
      <c r="F569" s="19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</row>
    <row r="570" spans="1:37" x14ac:dyDescent="0.35">
      <c r="A570" s="24" t="s">
        <v>742</v>
      </c>
      <c r="B570" s="14" t="s">
        <v>228</v>
      </c>
      <c r="C570" s="9" t="s">
        <v>743</v>
      </c>
      <c r="D570" s="15">
        <f>SUMIFS('Valuations ByCounty'!$E$2:$E$260,'Valuations ByCounty'!$A$2:$A$260,A570,'Valuations ByCounty'!$B2:$B260,B570)</f>
        <v>2274877690</v>
      </c>
      <c r="E570" s="15">
        <f>SUMIFS('Valuations ByCounty'!$F$2:$F$260,'Valuations ByCounty'!$A$2:$A$260,A570,'Valuations ByCounty'!$B2:$B260,B570)</f>
        <v>0</v>
      </c>
      <c r="F570" s="15">
        <f>D570-E570</f>
        <v>2274877690</v>
      </c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</row>
    <row r="571" spans="1:37" x14ac:dyDescent="0.35">
      <c r="A571" s="24" t="s">
        <v>742</v>
      </c>
      <c r="B571" s="14" t="s">
        <v>5</v>
      </c>
      <c r="C571" s="9" t="s">
        <v>743</v>
      </c>
      <c r="D571" s="15">
        <f>SUMIFS('Valuations ByCounty'!$E$2:$E$260,'Valuations ByCounty'!$A$2:$A$260,A571,'Valuations ByCounty'!$B2:$B260,B571)</f>
        <v>7410183.7999999998</v>
      </c>
      <c r="E571" s="15">
        <f>SUMIFS('Valuations ByCounty'!$F$2:$F$260,'Valuations ByCounty'!$A$2:$A$260,A571,'Valuations ByCounty'!$B2:$B260,B571)</f>
        <v>0</v>
      </c>
      <c r="F571" s="15">
        <f>D571-E571</f>
        <v>7410183.7999999998</v>
      </c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</row>
    <row r="572" spans="1:37" x14ac:dyDescent="0.35">
      <c r="A572" s="24" t="s">
        <v>742</v>
      </c>
      <c r="B572" s="14"/>
      <c r="C572" s="11" t="s">
        <v>744</v>
      </c>
      <c r="D572" s="16">
        <f>SUM(D570:D571)</f>
        <v>2282287873.8000002</v>
      </c>
      <c r="E572" s="16">
        <f>SUM(E570:E571)</f>
        <v>0</v>
      </c>
      <c r="F572" s="16">
        <f>SUM(F570:F571)</f>
        <v>2282287873.8000002</v>
      </c>
      <c r="G572" s="2">
        <f>VLOOKUP(A572,ByDistrict!$A$3:$AA$180,8,FALSE)</f>
        <v>10.845000000000001</v>
      </c>
      <c r="H572" s="2">
        <f>VLOOKUP(A572,ByDistrict!$A$3:$AA$180,9,FALSE)</f>
        <v>0</v>
      </c>
      <c r="I572" s="2">
        <f>VLOOKUP(A572,ByDistrict!$A$3:$AA$180,10,FALSE)</f>
        <v>10.845000000000001</v>
      </c>
      <c r="J572" s="2">
        <f>VLOOKUP($A$4,ByDistrict!$A$3:$AA$180,9,FALSE)</f>
        <v>0</v>
      </c>
      <c r="K572" s="2">
        <f>VLOOKUP(A572,ByDistrict!$A$3:$AA$180,11,FALSE)</f>
        <v>0</v>
      </c>
      <c r="L572" s="2">
        <f>VLOOKUP($A$4,ByDistrict!$A$3:$AA$180,9,FALSE)</f>
        <v>0</v>
      </c>
      <c r="M572" s="2">
        <f>VLOOKUP(A572,ByDistrict!$A$3:$AA$180,12,FALSE)</f>
        <v>0</v>
      </c>
      <c r="N572" s="2">
        <f>VLOOKUP(A572,ByDistrict!$A$3:$AA$180,13,FALSE)</f>
        <v>0.02</v>
      </c>
      <c r="O572" s="2">
        <f>VLOOKUP($A$4,ByDistrict!$A$3:$AA$180,9,FALSE)</f>
        <v>0</v>
      </c>
      <c r="P572" s="2">
        <f>VLOOKUP(A572,ByDistrict!$A$3:$AA$180,14,FALSE)</f>
        <v>0</v>
      </c>
      <c r="Q572" s="2">
        <f>VLOOKUP($A$4,ByDistrict!$A$3:$AA$180,9,FALSE)</f>
        <v>0</v>
      </c>
      <c r="R572" s="2">
        <f>VLOOKUP(A572,ByDistrict!$A$3:$AA$180,15,FALSE)</f>
        <v>1.972</v>
      </c>
      <c r="S572" s="2">
        <f>VLOOKUP($A$4,ByDistrict!$A$3:$AA$180,9,FALSE)</f>
        <v>0</v>
      </c>
      <c r="T572" s="2">
        <f>VLOOKUP(A572,ByDistrict!$A$3:$AA$180,16,FALSE)</f>
        <v>0.11899999999999999</v>
      </c>
      <c r="U572" s="2">
        <f>VLOOKUP($A$4,ByDistrict!$A$3:$AA$180,9,FALSE)</f>
        <v>0</v>
      </c>
      <c r="V572" s="2">
        <f>VLOOKUP(A572,ByDistrict!$A$3:$AA$180,18,FALSE)</f>
        <v>2.8660000000000001</v>
      </c>
      <c r="W572" s="2">
        <f>VLOOKUP($A$4,ByDistrict!$A$3:$AA$180,9,FALSE)</f>
        <v>0</v>
      </c>
      <c r="X572" s="2">
        <f>VLOOKUP(A572,ByDistrict!$A$3:$AA$180,19,FALSE)</f>
        <v>0</v>
      </c>
      <c r="Y572" s="2">
        <f>VLOOKUP($A$4,ByDistrict!$A$3:$AA$180,9,FALSE)</f>
        <v>0</v>
      </c>
      <c r="Z572" s="2">
        <f>VLOOKUP(A572,ByDistrict!$A$3:$AA$180,20,FALSE)</f>
        <v>0</v>
      </c>
      <c r="AA572" s="2">
        <f>VLOOKUP($A$4,ByDistrict!$A$3:$AA$180,9,FALSE)</f>
        <v>0</v>
      </c>
      <c r="AB572" s="2">
        <f>VLOOKUP(A572,ByDistrict!$A$3:$AA$180,21,FALSE)</f>
        <v>0</v>
      </c>
      <c r="AC572" s="2">
        <f>VLOOKUP($A$4,ByDistrict!$A$3:$AA$180,9,FALSE)</f>
        <v>0</v>
      </c>
      <c r="AD572" s="2">
        <f>VLOOKUP(A572,ByDistrict!$A$3:$AA$180,22,FALSE)</f>
        <v>0</v>
      </c>
      <c r="AE572" s="2">
        <f>VLOOKUP($A$4,ByDistrict!$A$3:$AA$180,9,FALSE)</f>
        <v>0</v>
      </c>
      <c r="AF572" s="2">
        <f>VLOOKUP(A572,ByDistrict!$A$3:$AA$180,23,FALSE)</f>
        <v>15.821999999999999</v>
      </c>
      <c r="AG572" s="17"/>
      <c r="AH572" s="17">
        <f>+AF572-R572-V572</f>
        <v>10.984</v>
      </c>
      <c r="AI572" s="10">
        <f>+AH572/AF572</f>
        <v>0.69422323347238024</v>
      </c>
      <c r="AK572" s="17">
        <f>+N572+P572+R572</f>
        <v>1.992</v>
      </c>
    </row>
    <row r="573" spans="1:37" x14ac:dyDescent="0.35">
      <c r="B573" s="14"/>
      <c r="C573" s="11"/>
      <c r="D573" s="15"/>
      <c r="E573" s="15"/>
      <c r="F573" s="19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</row>
    <row r="574" spans="1:37" x14ac:dyDescent="0.35">
      <c r="A574" s="8" t="s">
        <v>745</v>
      </c>
      <c r="B574" s="14" t="s">
        <v>228</v>
      </c>
      <c r="C574" s="9" t="s">
        <v>746</v>
      </c>
      <c r="D574" s="15">
        <f>SUMIFS('Valuations ByCounty'!$E$2:$E$260,'Valuations ByCounty'!$A$2:$A$260,A574,'Valuations ByCounty'!$B2:$B260,B574)</f>
        <v>2177692860</v>
      </c>
      <c r="E574" s="15">
        <f>SUMIFS('Valuations ByCounty'!$F$2:$F$260,'Valuations ByCounty'!$A$2:$A$260,A574,'Valuations ByCounty'!$B2:$B260,B574)</f>
        <v>1680419</v>
      </c>
      <c r="F574" s="15">
        <f>D574-E574</f>
        <v>2176012441</v>
      </c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</row>
    <row r="575" spans="1:37" x14ac:dyDescent="0.35">
      <c r="A575" s="8" t="s">
        <v>745</v>
      </c>
      <c r="B575" s="14"/>
      <c r="C575" s="11" t="s">
        <v>747</v>
      </c>
      <c r="D575" s="16">
        <f>SUM(D574)</f>
        <v>2177692860</v>
      </c>
      <c r="E575" s="16">
        <f>SUM(E574)</f>
        <v>1680419</v>
      </c>
      <c r="F575" s="16">
        <f>SUM(F574)</f>
        <v>2176012441</v>
      </c>
      <c r="G575" s="2">
        <f>VLOOKUP(A575,ByDistrict!$A$3:$AA$180,8,FALSE)</f>
        <v>27</v>
      </c>
      <c r="H575" s="2">
        <f>VLOOKUP(A575,ByDistrict!$A$3:$AA$180,9,FALSE)</f>
        <v>0</v>
      </c>
      <c r="I575" s="2">
        <f>VLOOKUP(A575,ByDistrict!$A$3:$AA$180,10,FALSE)</f>
        <v>27</v>
      </c>
      <c r="J575" s="2">
        <f>VLOOKUP($A$4,ByDistrict!$A$3:$AA$180,9,FALSE)</f>
        <v>0</v>
      </c>
      <c r="K575" s="2">
        <f>VLOOKUP(A575,ByDistrict!$A$3:$AA$180,11,FALSE)</f>
        <v>0</v>
      </c>
      <c r="L575" s="2">
        <f>VLOOKUP($A$4,ByDistrict!$A$3:$AA$180,9,FALSE)</f>
        <v>0</v>
      </c>
      <c r="M575" s="2">
        <f>VLOOKUP(A575,ByDistrict!$A$3:$AA$180,12,FALSE)</f>
        <v>0</v>
      </c>
      <c r="N575" s="2">
        <f>VLOOKUP(A575,ByDistrict!$A$3:$AA$180,13,FALSE)</f>
        <v>0</v>
      </c>
      <c r="O575" s="2">
        <f>VLOOKUP($A$4,ByDistrict!$A$3:$AA$180,9,FALSE)</f>
        <v>0</v>
      </c>
      <c r="P575" s="2">
        <f>VLOOKUP(A575,ByDistrict!$A$3:$AA$180,14,FALSE)</f>
        <v>0</v>
      </c>
      <c r="Q575" s="2">
        <f>VLOOKUP($A$4,ByDistrict!$A$3:$AA$180,9,FALSE)</f>
        <v>0</v>
      </c>
      <c r="R575" s="2">
        <f>VLOOKUP(A575,ByDistrict!$A$3:$AA$180,15,FALSE)</f>
        <v>5.1440000000000001</v>
      </c>
      <c r="S575" s="2">
        <f>VLOOKUP($A$4,ByDistrict!$A$3:$AA$180,9,FALSE)</f>
        <v>0</v>
      </c>
      <c r="T575" s="2">
        <f>VLOOKUP(A575,ByDistrict!$A$3:$AA$180,16,FALSE)</f>
        <v>0.21</v>
      </c>
      <c r="U575" s="2">
        <f>VLOOKUP($A$4,ByDistrict!$A$3:$AA$180,9,FALSE)</f>
        <v>0</v>
      </c>
      <c r="V575" s="2">
        <f>VLOOKUP(A575,ByDistrict!$A$3:$AA$180,18,FALSE)</f>
        <v>14.292</v>
      </c>
      <c r="W575" s="2">
        <f>VLOOKUP($A$4,ByDistrict!$A$3:$AA$180,9,FALSE)</f>
        <v>0</v>
      </c>
      <c r="X575" s="2">
        <f>VLOOKUP(A575,ByDistrict!$A$3:$AA$180,19,FALSE)</f>
        <v>0</v>
      </c>
      <c r="Y575" s="2">
        <f>VLOOKUP($A$4,ByDistrict!$A$3:$AA$180,9,FALSE)</f>
        <v>0</v>
      </c>
      <c r="Z575" s="2">
        <f>VLOOKUP(A575,ByDistrict!$A$3:$AA$180,20,FALSE)</f>
        <v>0</v>
      </c>
      <c r="AA575" s="2">
        <f>VLOOKUP($A$4,ByDistrict!$A$3:$AA$180,9,FALSE)</f>
        <v>0</v>
      </c>
      <c r="AB575" s="2">
        <f>VLOOKUP(A575,ByDistrict!$A$3:$AA$180,21,FALSE)</f>
        <v>0</v>
      </c>
      <c r="AC575" s="2">
        <f>VLOOKUP($A$4,ByDistrict!$A$3:$AA$180,9,FALSE)</f>
        <v>0</v>
      </c>
      <c r="AD575" s="2">
        <f>VLOOKUP(A575,ByDistrict!$A$3:$AA$180,22,FALSE)</f>
        <v>0</v>
      </c>
      <c r="AE575" s="2">
        <f>VLOOKUP($A$4,ByDistrict!$A$3:$AA$180,9,FALSE)</f>
        <v>0</v>
      </c>
      <c r="AF575" s="2">
        <f>VLOOKUP(A575,ByDistrict!$A$3:$AA$180,23,FALSE)</f>
        <v>46.646000000000001</v>
      </c>
      <c r="AG575" s="17"/>
      <c r="AH575" s="17">
        <f>+AF575-R575-V575</f>
        <v>27.21</v>
      </c>
      <c r="AI575" s="10">
        <f>+AH575/AF575</f>
        <v>0.58332976032242856</v>
      </c>
      <c r="AK575" s="17">
        <f>+N575+P575+R575</f>
        <v>5.1440000000000001</v>
      </c>
    </row>
    <row r="576" spans="1:37" x14ac:dyDescent="0.35">
      <c r="B576" s="14"/>
      <c r="C576" s="11"/>
      <c r="D576" s="15"/>
      <c r="E576" s="15"/>
      <c r="F576" s="19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</row>
    <row r="577" spans="1:37" x14ac:dyDescent="0.35">
      <c r="A577" s="24" t="s">
        <v>748</v>
      </c>
      <c r="B577" s="14" t="s">
        <v>228</v>
      </c>
      <c r="C577" s="9" t="s">
        <v>749</v>
      </c>
      <c r="D577" s="15">
        <f>SUMIFS('Valuations ByCounty'!$E$2:$E$260,'Valuations ByCounty'!$A$2:$A$260,A577,'Valuations ByCounty'!$B2:$B260,B577)</f>
        <v>1278421680</v>
      </c>
      <c r="E577" s="15">
        <f>SUMIFS('Valuations ByCounty'!$F$2:$F$260,'Valuations ByCounty'!$A$2:$A$260,A577,'Valuations ByCounty'!$B2:$B260,B577)</f>
        <v>0</v>
      </c>
      <c r="F577" s="15">
        <f>D577-E577</f>
        <v>1278421680</v>
      </c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</row>
    <row r="578" spans="1:37" x14ac:dyDescent="0.35">
      <c r="A578" s="24" t="s">
        <v>748</v>
      </c>
      <c r="B578" s="14" t="s">
        <v>128</v>
      </c>
      <c r="C578" s="9" t="s">
        <v>749</v>
      </c>
      <c r="D578" s="15">
        <f>SUMIFS('Valuations ByCounty'!$E$2:$E$260,'Valuations ByCounty'!$A$2:$A$260,A578,'Valuations ByCounty'!$B2:$B260,B578)</f>
        <v>1853037</v>
      </c>
      <c r="E578" s="15">
        <f>SUMIFS('Valuations ByCounty'!$F$2:$F$260,'Valuations ByCounty'!$A$2:$A$260,A578,'Valuations ByCounty'!$B2:$B260,B578)</f>
        <v>0</v>
      </c>
      <c r="F578" s="15">
        <f>D578-E578</f>
        <v>1853037</v>
      </c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</row>
    <row r="579" spans="1:37" x14ac:dyDescent="0.35">
      <c r="A579" s="24" t="s">
        <v>748</v>
      </c>
      <c r="B579" s="14"/>
      <c r="C579" s="11" t="s">
        <v>750</v>
      </c>
      <c r="D579" s="16">
        <f>SUM(D577:D578)</f>
        <v>1280274717</v>
      </c>
      <c r="E579" s="16">
        <f>SUM(E577:E578)</f>
        <v>0</v>
      </c>
      <c r="F579" s="16">
        <f>SUM(F577:F578)</f>
        <v>1280274717</v>
      </c>
      <c r="G579" s="2">
        <f>VLOOKUP(A579,ByDistrict!$A$3:$AA$180,8,FALSE)</f>
        <v>27</v>
      </c>
      <c r="H579" s="2">
        <f>VLOOKUP(A579,ByDistrict!$A$3:$AA$180,9,FALSE)</f>
        <v>3.5859999999999999</v>
      </c>
      <c r="I579" s="2">
        <f>VLOOKUP(A579,ByDistrict!$A$3:$AA$180,10,FALSE)</f>
        <v>23.414000000000001</v>
      </c>
      <c r="J579" s="2">
        <f>VLOOKUP($A$4,ByDistrict!$A$3:$AA$180,9,FALSE)</f>
        <v>0</v>
      </c>
      <c r="K579" s="2">
        <f>VLOOKUP(A579,ByDistrict!$A$3:$AA$180,11,FALSE)</f>
        <v>0</v>
      </c>
      <c r="L579" s="2">
        <f>VLOOKUP($A$4,ByDistrict!$A$3:$AA$180,9,FALSE)</f>
        <v>0</v>
      </c>
      <c r="M579" s="2">
        <f>VLOOKUP(A579,ByDistrict!$A$3:$AA$180,12,FALSE)</f>
        <v>0</v>
      </c>
      <c r="N579" s="2">
        <f>VLOOKUP(A579,ByDistrict!$A$3:$AA$180,13,FALSE)</f>
        <v>0</v>
      </c>
      <c r="O579" s="2">
        <f>VLOOKUP($A$4,ByDistrict!$A$3:$AA$180,9,FALSE)</f>
        <v>0</v>
      </c>
      <c r="P579" s="2">
        <f>VLOOKUP(A579,ByDistrict!$A$3:$AA$180,14,FALSE)</f>
        <v>0</v>
      </c>
      <c r="Q579" s="2">
        <f>VLOOKUP($A$4,ByDistrict!$A$3:$AA$180,9,FALSE)</f>
        <v>0</v>
      </c>
      <c r="R579" s="2">
        <f>VLOOKUP(A579,ByDistrict!$A$3:$AA$180,15,FALSE)</f>
        <v>3.5150000000000001</v>
      </c>
      <c r="S579" s="2">
        <f>VLOOKUP($A$4,ByDistrict!$A$3:$AA$180,9,FALSE)</f>
        <v>0</v>
      </c>
      <c r="T579" s="2">
        <f>VLOOKUP(A579,ByDistrict!$A$3:$AA$180,16,FALSE)</f>
        <v>0.03</v>
      </c>
      <c r="U579" s="2">
        <f>VLOOKUP($A$4,ByDistrict!$A$3:$AA$180,9,FALSE)</f>
        <v>0</v>
      </c>
      <c r="V579" s="2">
        <f>VLOOKUP(A579,ByDistrict!$A$3:$AA$180,18,FALSE)</f>
        <v>9.3119999999999994</v>
      </c>
      <c r="W579" s="2">
        <f>VLOOKUP($A$4,ByDistrict!$A$3:$AA$180,9,FALSE)</f>
        <v>0</v>
      </c>
      <c r="X579" s="2">
        <f>VLOOKUP(A579,ByDistrict!$A$3:$AA$180,19,FALSE)</f>
        <v>0</v>
      </c>
      <c r="Y579" s="2">
        <f>VLOOKUP($A$4,ByDistrict!$A$3:$AA$180,9,FALSE)</f>
        <v>0</v>
      </c>
      <c r="Z579" s="2">
        <f>VLOOKUP(A579,ByDistrict!$A$3:$AA$180,20,FALSE)</f>
        <v>0</v>
      </c>
      <c r="AA579" s="2">
        <f>VLOOKUP($A$4,ByDistrict!$A$3:$AA$180,9,FALSE)</f>
        <v>0</v>
      </c>
      <c r="AB579" s="2">
        <f>VLOOKUP(A579,ByDistrict!$A$3:$AA$180,21,FALSE)</f>
        <v>0</v>
      </c>
      <c r="AC579" s="2">
        <f>VLOOKUP($A$4,ByDistrict!$A$3:$AA$180,9,FALSE)</f>
        <v>0</v>
      </c>
      <c r="AD579" s="2">
        <f>VLOOKUP(A579,ByDistrict!$A$3:$AA$180,22,FALSE)</f>
        <v>0</v>
      </c>
      <c r="AE579" s="2">
        <f>VLOOKUP($A$4,ByDistrict!$A$3:$AA$180,9,FALSE)</f>
        <v>0</v>
      </c>
      <c r="AF579" s="2">
        <f>VLOOKUP(A579,ByDistrict!$A$3:$AA$180,23,FALSE)</f>
        <v>36.271000000000001</v>
      </c>
      <c r="AG579" s="17"/>
      <c r="AH579" s="17">
        <f>+AF579-R579-V579</f>
        <v>23.444000000000003</v>
      </c>
      <c r="AI579" s="10">
        <f>+AH579/AF579</f>
        <v>0.6463565934217419</v>
      </c>
      <c r="AK579" s="17">
        <f>+N579+P579+R579</f>
        <v>3.5150000000000001</v>
      </c>
    </row>
    <row r="580" spans="1:37" x14ac:dyDescent="0.35">
      <c r="B580" s="14"/>
      <c r="C580" s="11"/>
      <c r="D580" s="15"/>
      <c r="E580" s="15"/>
      <c r="F580" s="19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</row>
    <row r="581" spans="1:37" x14ac:dyDescent="0.35">
      <c r="A581" s="24" t="s">
        <v>751</v>
      </c>
      <c r="B581" s="14" t="s">
        <v>228</v>
      </c>
      <c r="C581" s="25" t="s">
        <v>752</v>
      </c>
      <c r="D581" s="15">
        <f>SUMIFS('Valuations ByCounty'!$E$2:$E$260,'Valuations ByCounty'!$A$2:$A$260,A581,'Valuations ByCounty'!$B2:$B260,B581)</f>
        <v>2787575720</v>
      </c>
      <c r="E581" s="15">
        <f>SUMIFS('Valuations ByCounty'!$F$2:$F$260,'Valuations ByCounty'!$A$2:$A$260,A581,'Valuations ByCounty'!$B2:$B260,B581)</f>
        <v>136765604</v>
      </c>
      <c r="F581" s="15">
        <f>D581-E581</f>
        <v>2650810116</v>
      </c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</row>
    <row r="582" spans="1:37" x14ac:dyDescent="0.35">
      <c r="A582" s="24" t="s">
        <v>751</v>
      </c>
      <c r="B582" s="14"/>
      <c r="C582" s="11" t="s">
        <v>753</v>
      </c>
      <c r="D582" s="16">
        <f>SUM(D581)</f>
        <v>2787575720</v>
      </c>
      <c r="E582" s="16">
        <f>SUM(E581)</f>
        <v>136765604</v>
      </c>
      <c r="F582" s="16">
        <f>SUM(F581)</f>
        <v>2650810116</v>
      </c>
      <c r="G582" s="2">
        <f>VLOOKUP(A582,ByDistrict!$A$3:$AA$180,8,FALSE)</f>
        <v>27</v>
      </c>
      <c r="H582" s="2">
        <f>VLOOKUP(A582,ByDistrict!$A$3:$AA$180,9,FALSE)</f>
        <v>0</v>
      </c>
      <c r="I582" s="2">
        <f>VLOOKUP(A582,ByDistrict!$A$3:$AA$180,10,FALSE)</f>
        <v>27</v>
      </c>
      <c r="J582" s="2">
        <f>VLOOKUP($A$4,ByDistrict!$A$3:$AA$180,9,FALSE)</f>
        <v>0</v>
      </c>
      <c r="K582" s="2">
        <f>VLOOKUP(A582,ByDistrict!$A$3:$AA$180,11,FALSE)</f>
        <v>0</v>
      </c>
      <c r="L582" s="2">
        <f>VLOOKUP($A$4,ByDistrict!$A$3:$AA$180,9,FALSE)</f>
        <v>0</v>
      </c>
      <c r="M582" s="2">
        <f>VLOOKUP(A582,ByDistrict!$A$3:$AA$180,12,FALSE)</f>
        <v>0</v>
      </c>
      <c r="N582" s="2">
        <f>VLOOKUP(A582,ByDistrict!$A$3:$AA$180,13,FALSE)</f>
        <v>0</v>
      </c>
      <c r="O582" s="2">
        <f>VLOOKUP($A$4,ByDistrict!$A$3:$AA$180,9,FALSE)</f>
        <v>0</v>
      </c>
      <c r="P582" s="2">
        <f>VLOOKUP(A582,ByDistrict!$A$3:$AA$180,14,FALSE)</f>
        <v>0</v>
      </c>
      <c r="Q582" s="2">
        <f>VLOOKUP($A$4,ByDistrict!$A$3:$AA$180,9,FALSE)</f>
        <v>0</v>
      </c>
      <c r="R582" s="2">
        <f>VLOOKUP(A582,ByDistrict!$A$3:$AA$180,15,FALSE)</f>
        <v>10</v>
      </c>
      <c r="S582" s="2">
        <f>VLOOKUP($A$4,ByDistrict!$A$3:$AA$180,9,FALSE)</f>
        <v>0</v>
      </c>
      <c r="T582" s="2">
        <f>VLOOKUP(A582,ByDistrict!$A$3:$AA$180,16,FALSE)</f>
        <v>0.115</v>
      </c>
      <c r="U582" s="2">
        <f>VLOOKUP($A$4,ByDistrict!$A$3:$AA$180,9,FALSE)</f>
        <v>0</v>
      </c>
      <c r="V582" s="2">
        <f>VLOOKUP(A582,ByDistrict!$A$3:$AA$180,18,FALSE)</f>
        <v>10.5</v>
      </c>
      <c r="W582" s="2">
        <f>VLOOKUP($A$4,ByDistrict!$A$3:$AA$180,9,FALSE)</f>
        <v>0</v>
      </c>
      <c r="X582" s="2">
        <f>VLOOKUP(A582,ByDistrict!$A$3:$AA$180,19,FALSE)</f>
        <v>0</v>
      </c>
      <c r="Y582" s="2">
        <f>VLOOKUP($A$4,ByDistrict!$A$3:$AA$180,9,FALSE)</f>
        <v>0</v>
      </c>
      <c r="Z582" s="2">
        <f>VLOOKUP(A582,ByDistrict!$A$3:$AA$180,20,FALSE)</f>
        <v>0</v>
      </c>
      <c r="AA582" s="2">
        <f>VLOOKUP($A$4,ByDistrict!$A$3:$AA$180,9,FALSE)</f>
        <v>0</v>
      </c>
      <c r="AB582" s="2">
        <f>VLOOKUP(A582,ByDistrict!$A$3:$AA$180,21,FALSE)</f>
        <v>0</v>
      </c>
      <c r="AC582" s="2">
        <f>VLOOKUP($A$4,ByDistrict!$A$3:$AA$180,9,FALSE)</f>
        <v>0</v>
      </c>
      <c r="AD582" s="2">
        <f>VLOOKUP(A582,ByDistrict!$A$3:$AA$180,22,FALSE)</f>
        <v>0</v>
      </c>
      <c r="AE582" s="2">
        <f>VLOOKUP($A$4,ByDistrict!$A$3:$AA$180,9,FALSE)</f>
        <v>0</v>
      </c>
      <c r="AF582" s="2">
        <f>VLOOKUP(A582,ByDistrict!$A$3:$AA$180,23,FALSE)</f>
        <v>47.615000000000002</v>
      </c>
      <c r="AG582" s="17"/>
      <c r="AH582" s="17">
        <f>+AF582-R582-V582</f>
        <v>27.115000000000002</v>
      </c>
      <c r="AI582" s="10">
        <f>+AH582/AF582</f>
        <v>0.56946340438937315</v>
      </c>
      <c r="AK582" s="17">
        <f>+N582+P582+R582</f>
        <v>10</v>
      </c>
    </row>
    <row r="583" spans="1:37" x14ac:dyDescent="0.35">
      <c r="B583" s="14"/>
      <c r="C583" s="11"/>
      <c r="D583" s="15"/>
      <c r="E583" s="15"/>
      <c r="F583" s="19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</row>
    <row r="584" spans="1:37" x14ac:dyDescent="0.35">
      <c r="A584" s="8" t="s">
        <v>754</v>
      </c>
      <c r="B584" s="14" t="s">
        <v>228</v>
      </c>
      <c r="C584" s="9" t="s">
        <v>755</v>
      </c>
      <c r="D584" s="15">
        <f>SUMIFS('Valuations ByCounty'!$E$2:$E$260,'Valuations ByCounty'!$A$2:$A$260,A584,'Valuations ByCounty'!$B2:$B260,B584)</f>
        <v>2690077560</v>
      </c>
      <c r="E584" s="15">
        <f>SUMIFS('Valuations ByCounty'!$F$2:$F$260,'Valuations ByCounty'!$A$2:$A$260,A584,'Valuations ByCounty'!$B2:$B260,B584)</f>
        <v>0</v>
      </c>
      <c r="F584" s="15">
        <f>D584-E584</f>
        <v>2690077560</v>
      </c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</row>
    <row r="585" spans="1:37" x14ac:dyDescent="0.35">
      <c r="A585" s="8" t="s">
        <v>754</v>
      </c>
      <c r="B585" s="14"/>
      <c r="C585" s="11" t="s">
        <v>756</v>
      </c>
      <c r="D585" s="16">
        <f>SUM(D584)</f>
        <v>2690077560</v>
      </c>
      <c r="E585" s="16">
        <f>SUM(E584)</f>
        <v>0</v>
      </c>
      <c r="F585" s="16">
        <f>SUM(F584)</f>
        <v>2690077560</v>
      </c>
      <c r="G585" s="2">
        <f>VLOOKUP(A585,ByDistrict!$A$3:$AA$180,8,FALSE)</f>
        <v>5.6239999999999997</v>
      </c>
      <c r="H585" s="2">
        <f>VLOOKUP(A585,ByDistrict!$A$3:$AA$180,9,FALSE)</f>
        <v>0</v>
      </c>
      <c r="I585" s="2">
        <f>VLOOKUP(A585,ByDistrict!$A$3:$AA$180,10,FALSE)</f>
        <v>4.8680000000000003</v>
      </c>
      <c r="J585" s="2">
        <f>VLOOKUP($A$4,ByDistrict!$A$3:$AA$180,9,FALSE)</f>
        <v>0</v>
      </c>
      <c r="K585" s="2">
        <f>VLOOKUP(A585,ByDistrict!$A$3:$AA$180,11,FALSE)</f>
        <v>0.26100000000000001</v>
      </c>
      <c r="L585" s="2">
        <f>VLOOKUP($A$4,ByDistrict!$A$3:$AA$180,9,FALSE)</f>
        <v>0</v>
      </c>
      <c r="M585" s="2">
        <f>VLOOKUP(A585,ByDistrict!$A$3:$AA$180,12,FALSE)</f>
        <v>0.495</v>
      </c>
      <c r="N585" s="2">
        <f>VLOOKUP(A585,ByDistrict!$A$3:$AA$180,13,FALSE)</f>
        <v>0</v>
      </c>
      <c r="O585" s="2">
        <f>VLOOKUP($A$4,ByDistrict!$A$3:$AA$180,9,FALSE)</f>
        <v>0</v>
      </c>
      <c r="P585" s="2">
        <f>VLOOKUP(A585,ByDistrict!$A$3:$AA$180,14,FALSE)</f>
        <v>0</v>
      </c>
      <c r="Q585" s="2">
        <f>VLOOKUP($A$4,ByDistrict!$A$3:$AA$180,9,FALSE)</f>
        <v>0</v>
      </c>
      <c r="R585" s="2">
        <f>VLOOKUP(A585,ByDistrict!$A$3:$AA$180,15,FALSE)</f>
        <v>1.29</v>
      </c>
      <c r="S585" s="2">
        <f>VLOOKUP($A$4,ByDistrict!$A$3:$AA$180,9,FALSE)</f>
        <v>0</v>
      </c>
      <c r="T585" s="2">
        <f>VLOOKUP(A585,ByDistrict!$A$3:$AA$180,16,FALSE)</f>
        <v>0</v>
      </c>
      <c r="U585" s="2">
        <f>VLOOKUP($A$4,ByDistrict!$A$3:$AA$180,9,FALSE)</f>
        <v>0</v>
      </c>
      <c r="V585" s="2">
        <f>VLOOKUP(A585,ByDistrict!$A$3:$AA$180,18,FALSE)</f>
        <v>4.0999999999999996</v>
      </c>
      <c r="W585" s="2">
        <f>VLOOKUP($A$4,ByDistrict!$A$3:$AA$180,9,FALSE)</f>
        <v>0</v>
      </c>
      <c r="X585" s="2">
        <f>VLOOKUP(A585,ByDistrict!$A$3:$AA$180,19,FALSE)</f>
        <v>0</v>
      </c>
      <c r="Y585" s="2">
        <f>VLOOKUP($A$4,ByDistrict!$A$3:$AA$180,9,FALSE)</f>
        <v>0</v>
      </c>
      <c r="Z585" s="2">
        <f>VLOOKUP(A585,ByDistrict!$A$3:$AA$180,20,FALSE)</f>
        <v>0</v>
      </c>
      <c r="AA585" s="2">
        <f>VLOOKUP($A$4,ByDistrict!$A$3:$AA$180,9,FALSE)</f>
        <v>0</v>
      </c>
      <c r="AB585" s="2">
        <f>VLOOKUP(A585,ByDistrict!$A$3:$AA$180,21,FALSE)</f>
        <v>0</v>
      </c>
      <c r="AC585" s="2">
        <f>VLOOKUP($A$4,ByDistrict!$A$3:$AA$180,9,FALSE)</f>
        <v>0</v>
      </c>
      <c r="AD585" s="2">
        <f>VLOOKUP(A585,ByDistrict!$A$3:$AA$180,22,FALSE)</f>
        <v>0</v>
      </c>
      <c r="AE585" s="2">
        <f>VLOOKUP($A$4,ByDistrict!$A$3:$AA$180,9,FALSE)</f>
        <v>0</v>
      </c>
      <c r="AF585" s="2">
        <f>VLOOKUP(A585,ByDistrict!$A$3:$AA$180,23,FALSE)</f>
        <v>11.013999999999999</v>
      </c>
      <c r="AG585" s="17"/>
      <c r="AH585" s="17">
        <f>+AF585-R585-V585</f>
        <v>5.6240000000000006</v>
      </c>
      <c r="AI585" s="10">
        <f>+AH585/AF585</f>
        <v>0.51062284365353194</v>
      </c>
      <c r="AK585" s="17">
        <f>+N585+P585+R585</f>
        <v>1.29</v>
      </c>
    </row>
    <row r="586" spans="1:37" x14ac:dyDescent="0.35">
      <c r="B586" s="14"/>
      <c r="C586" s="11"/>
      <c r="D586" s="15"/>
      <c r="E586" s="15"/>
      <c r="F586" s="19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</row>
    <row r="587" spans="1:37" x14ac:dyDescent="0.35">
      <c r="A587" s="24" t="s">
        <v>757</v>
      </c>
      <c r="B587" s="25" t="s">
        <v>228</v>
      </c>
      <c r="C587" s="25" t="s">
        <v>758</v>
      </c>
      <c r="D587" s="15">
        <f>SUMIFS('Valuations ByCounty'!$E$2:$E$260,'Valuations ByCounty'!$A$2:$A$260,A587,'Valuations ByCounty'!$B2:$B260,B587)</f>
        <v>1294537370</v>
      </c>
      <c r="E587" s="15">
        <f>SUMIFS('Valuations ByCounty'!$F$2:$F$260,'Valuations ByCounty'!$A$2:$A$260,A587,'Valuations ByCounty'!$B2:$B260,B587)</f>
        <v>33472733</v>
      </c>
      <c r="F587" s="15">
        <f>D587-E587</f>
        <v>1261064637</v>
      </c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</row>
    <row r="588" spans="1:37" x14ac:dyDescent="0.35">
      <c r="A588" s="24" t="s">
        <v>757</v>
      </c>
      <c r="B588" s="14" t="s">
        <v>246</v>
      </c>
      <c r="C588" s="25" t="s">
        <v>758</v>
      </c>
      <c r="D588" s="15">
        <f>SUMIFS('Valuations ByCounty'!$E$2:$E$260,'Valuations ByCounty'!$A$2:$A$260,A588,'Valuations ByCounty'!$B2:$B260,B588)</f>
        <v>1883110</v>
      </c>
      <c r="E588" s="15">
        <f>SUMIFS('Valuations ByCounty'!$F$2:$F$260,'Valuations ByCounty'!$A$2:$A$260,A588,'Valuations ByCounty'!$B2:$B260,B588)</f>
        <v>0</v>
      </c>
      <c r="F588" s="15">
        <f>D588-E588</f>
        <v>1883110</v>
      </c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</row>
    <row r="589" spans="1:37" x14ac:dyDescent="0.35">
      <c r="A589" s="24" t="s">
        <v>757</v>
      </c>
      <c r="B589" s="14"/>
      <c r="C589" s="11" t="s">
        <v>759</v>
      </c>
      <c r="D589" s="16">
        <f>SUM(D587:D588)</f>
        <v>1296420480</v>
      </c>
      <c r="E589" s="16">
        <f>SUM(E587:E587)</f>
        <v>33472733</v>
      </c>
      <c r="F589" s="16">
        <f>SUM(F587:F588)</f>
        <v>1262947747</v>
      </c>
      <c r="G589" s="2">
        <f>VLOOKUP(A589,ByDistrict!$A$3:$AA$180,8,FALSE)</f>
        <v>12.143000000000001</v>
      </c>
      <c r="H589" s="2">
        <f>VLOOKUP(A589,ByDistrict!$A$3:$AA$180,9,FALSE)</f>
        <v>0</v>
      </c>
      <c r="I589" s="2">
        <f>VLOOKUP(A589,ByDistrict!$A$3:$AA$180,10,FALSE)</f>
        <v>12.143000000000001</v>
      </c>
      <c r="J589" s="2">
        <f>VLOOKUP($A$4,ByDistrict!$A$3:$AA$180,9,FALSE)</f>
        <v>0</v>
      </c>
      <c r="K589" s="2">
        <f>VLOOKUP(A589,ByDistrict!$A$3:$AA$180,11,FALSE)</f>
        <v>0</v>
      </c>
      <c r="L589" s="2">
        <f>VLOOKUP($A$4,ByDistrict!$A$3:$AA$180,9,FALSE)</f>
        <v>0</v>
      </c>
      <c r="M589" s="2">
        <f>VLOOKUP(A589,ByDistrict!$A$3:$AA$180,12,FALSE)</f>
        <v>0</v>
      </c>
      <c r="N589" s="2">
        <f>VLOOKUP(A589,ByDistrict!$A$3:$AA$180,13,FALSE)</f>
        <v>0</v>
      </c>
      <c r="O589" s="2">
        <f>VLOOKUP($A$4,ByDistrict!$A$3:$AA$180,9,FALSE)</f>
        <v>0</v>
      </c>
      <c r="P589" s="2">
        <f>VLOOKUP(A589,ByDistrict!$A$3:$AA$180,14,FALSE)</f>
        <v>0</v>
      </c>
      <c r="Q589" s="2">
        <f>VLOOKUP($A$4,ByDistrict!$A$3:$AA$180,9,FALSE)</f>
        <v>0</v>
      </c>
      <c r="R589" s="2">
        <f>VLOOKUP(A589,ByDistrict!$A$3:$AA$180,15,FALSE)</f>
        <v>2.1760000000000002</v>
      </c>
      <c r="S589" s="2">
        <f>VLOOKUP($A$4,ByDistrict!$A$3:$AA$180,9,FALSE)</f>
        <v>0</v>
      </c>
      <c r="T589" s="2">
        <f>VLOOKUP(A589,ByDistrict!$A$3:$AA$180,16,FALSE)</f>
        <v>0</v>
      </c>
      <c r="U589" s="2">
        <f>VLOOKUP($A$4,ByDistrict!$A$3:$AA$180,9,FALSE)</f>
        <v>0</v>
      </c>
      <c r="V589" s="2">
        <f>VLOOKUP(A589,ByDistrict!$A$3:$AA$180,18,FALSE)</f>
        <v>3.879</v>
      </c>
      <c r="W589" s="2">
        <f>VLOOKUP($A$4,ByDistrict!$A$3:$AA$180,9,FALSE)</f>
        <v>0</v>
      </c>
      <c r="X589" s="2">
        <f>VLOOKUP(A589,ByDistrict!$A$3:$AA$180,19,FALSE)</f>
        <v>0</v>
      </c>
      <c r="Y589" s="2">
        <f>VLOOKUP($A$4,ByDistrict!$A$3:$AA$180,9,FALSE)</f>
        <v>0</v>
      </c>
      <c r="Z589" s="2">
        <f>VLOOKUP(A589,ByDistrict!$A$3:$AA$180,20,FALSE)</f>
        <v>0</v>
      </c>
      <c r="AA589" s="2">
        <f>VLOOKUP($A$4,ByDistrict!$A$3:$AA$180,9,FALSE)</f>
        <v>0</v>
      </c>
      <c r="AB589" s="2">
        <f>VLOOKUP(A589,ByDistrict!$A$3:$AA$180,21,FALSE)</f>
        <v>0</v>
      </c>
      <c r="AC589" s="2">
        <f>VLOOKUP($A$4,ByDistrict!$A$3:$AA$180,9,FALSE)</f>
        <v>0</v>
      </c>
      <c r="AD589" s="2">
        <f>VLOOKUP(A589,ByDistrict!$A$3:$AA$180,22,FALSE)</f>
        <v>0</v>
      </c>
      <c r="AE589" s="2">
        <f>VLOOKUP($A$4,ByDistrict!$A$3:$AA$180,9,FALSE)</f>
        <v>0</v>
      </c>
      <c r="AF589" s="2">
        <f>VLOOKUP(A589,ByDistrict!$A$3:$AA$180,23,FALSE)</f>
        <v>18.198</v>
      </c>
      <c r="AG589" s="17"/>
      <c r="AH589" s="17">
        <f>+AF589-R589-V589</f>
        <v>12.142999999999999</v>
      </c>
      <c r="AI589" s="10">
        <f>+AH589/AF589</f>
        <v>0.66727112869546101</v>
      </c>
      <c r="AK589" s="17">
        <f>+N589+P589+R589</f>
        <v>2.1760000000000002</v>
      </c>
    </row>
    <row r="590" spans="1:37" x14ac:dyDescent="0.35">
      <c r="B590" s="14"/>
      <c r="C590" s="11"/>
      <c r="D590" s="15"/>
      <c r="E590" s="15"/>
      <c r="F590" s="19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</row>
    <row r="591" spans="1:37" x14ac:dyDescent="0.35">
      <c r="A591" s="8" t="s">
        <v>760</v>
      </c>
      <c r="B591" s="14" t="s">
        <v>228</v>
      </c>
      <c r="C591" s="9" t="s">
        <v>761</v>
      </c>
      <c r="D591" s="15">
        <f>SUMIFS('Valuations ByCounty'!$E$2:$E$260,'Valuations ByCounty'!$A$2:$A$260,A591,'Valuations ByCounty'!$B2:$B260,B591)</f>
        <v>670461960</v>
      </c>
      <c r="E591" s="15">
        <f>SUMIFS('Valuations ByCounty'!$F$2:$F$260,'Valuations ByCounty'!$A$2:$A$260,A591,'Valuations ByCounty'!$B2:$B260,B591)</f>
        <v>0</v>
      </c>
      <c r="F591" s="15">
        <f>D591-E591</f>
        <v>670461960</v>
      </c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</row>
    <row r="592" spans="1:37" x14ac:dyDescent="0.35">
      <c r="A592" s="8" t="s">
        <v>760</v>
      </c>
      <c r="B592" s="14"/>
      <c r="C592" s="11" t="s">
        <v>762</v>
      </c>
      <c r="D592" s="16">
        <f>SUM(D591)</f>
        <v>670461960</v>
      </c>
      <c r="E592" s="16">
        <f>SUM(E591)</f>
        <v>0</v>
      </c>
      <c r="F592" s="16">
        <f>SUM(F591)</f>
        <v>670461960</v>
      </c>
      <c r="G592" s="2">
        <f>VLOOKUP(A592,ByDistrict!$A$3:$AA$180,8,FALSE)</f>
        <v>27</v>
      </c>
      <c r="H592" s="2">
        <f>VLOOKUP(A592,ByDistrict!$A$3:$AA$180,9,FALSE)</f>
        <v>5.12</v>
      </c>
      <c r="I592" s="2">
        <f>VLOOKUP(A592,ByDistrict!$A$3:$AA$180,10,FALSE)</f>
        <v>17.638000000000002</v>
      </c>
      <c r="J592" s="2">
        <f>VLOOKUP($A$4,ByDistrict!$A$3:$AA$180,9,FALSE)</f>
        <v>0</v>
      </c>
      <c r="K592" s="2">
        <f>VLOOKUP(A592,ByDistrict!$A$3:$AA$180,11,FALSE)</f>
        <v>0.85299999999999998</v>
      </c>
      <c r="L592" s="2">
        <f>VLOOKUP($A$4,ByDistrict!$A$3:$AA$180,9,FALSE)</f>
        <v>0</v>
      </c>
      <c r="M592" s="2">
        <f>VLOOKUP(A592,ByDistrict!$A$3:$AA$180,12,FALSE)</f>
        <v>3.3889999999999998</v>
      </c>
      <c r="N592" s="2">
        <f>VLOOKUP(A592,ByDistrict!$A$3:$AA$180,13,FALSE)</f>
        <v>0</v>
      </c>
      <c r="O592" s="2">
        <f>VLOOKUP($A$4,ByDistrict!$A$3:$AA$180,9,FALSE)</f>
        <v>0</v>
      </c>
      <c r="P592" s="2">
        <f>VLOOKUP(A592,ByDistrict!$A$3:$AA$180,14,FALSE)</f>
        <v>0</v>
      </c>
      <c r="Q592" s="2">
        <f>VLOOKUP($A$4,ByDistrict!$A$3:$AA$180,9,FALSE)</f>
        <v>0</v>
      </c>
      <c r="R592" s="2">
        <f>VLOOKUP(A592,ByDistrict!$A$3:$AA$180,15,FALSE)</f>
        <v>1.343</v>
      </c>
      <c r="S592" s="2">
        <f>VLOOKUP($A$4,ByDistrict!$A$3:$AA$180,9,FALSE)</f>
        <v>0</v>
      </c>
      <c r="T592" s="2">
        <f>VLOOKUP(A592,ByDistrict!$A$3:$AA$180,16,FALSE)</f>
        <v>1.2999999999999999E-2</v>
      </c>
      <c r="U592" s="2">
        <f>VLOOKUP($A$4,ByDistrict!$A$3:$AA$180,9,FALSE)</f>
        <v>0</v>
      </c>
      <c r="V592" s="2">
        <f>VLOOKUP(A592,ByDistrict!$A$3:$AA$180,18,FALSE)</f>
        <v>10.94</v>
      </c>
      <c r="W592" s="2">
        <f>VLOOKUP($A$4,ByDistrict!$A$3:$AA$180,9,FALSE)</f>
        <v>0</v>
      </c>
      <c r="X592" s="2">
        <f>VLOOKUP(A592,ByDistrict!$A$3:$AA$180,19,FALSE)</f>
        <v>0</v>
      </c>
      <c r="Y592" s="2">
        <f>VLOOKUP($A$4,ByDistrict!$A$3:$AA$180,9,FALSE)</f>
        <v>0</v>
      </c>
      <c r="Z592" s="2">
        <f>VLOOKUP(A592,ByDistrict!$A$3:$AA$180,20,FALSE)</f>
        <v>0</v>
      </c>
      <c r="AA592" s="2">
        <f>VLOOKUP($A$4,ByDistrict!$A$3:$AA$180,9,FALSE)</f>
        <v>0</v>
      </c>
      <c r="AB592" s="2">
        <f>VLOOKUP(A592,ByDistrict!$A$3:$AA$180,21,FALSE)</f>
        <v>0</v>
      </c>
      <c r="AC592" s="2">
        <f>VLOOKUP($A$4,ByDistrict!$A$3:$AA$180,9,FALSE)</f>
        <v>0</v>
      </c>
      <c r="AD592" s="2">
        <f>VLOOKUP(A592,ByDistrict!$A$3:$AA$180,22,FALSE)</f>
        <v>0</v>
      </c>
      <c r="AE592" s="2">
        <f>VLOOKUP($A$4,ByDistrict!$A$3:$AA$180,9,FALSE)</f>
        <v>0</v>
      </c>
      <c r="AF592" s="2">
        <f>VLOOKUP(A592,ByDistrict!$A$3:$AA$180,23,FALSE)</f>
        <v>34.176000000000002</v>
      </c>
      <c r="AG592" s="17"/>
      <c r="AH592" s="17">
        <f>+AF592-R592-V592</f>
        <v>21.893000000000001</v>
      </c>
      <c r="AI592" s="10">
        <f>+AH592/AF592</f>
        <v>0.64059573970037453</v>
      </c>
      <c r="AK592" s="17">
        <f>+N592+P592+R592</f>
        <v>1.343</v>
      </c>
    </row>
    <row r="593" spans="1:37" x14ac:dyDescent="0.35">
      <c r="B593" s="14"/>
      <c r="C593" s="11"/>
      <c r="D593" s="15"/>
      <c r="E593" s="15"/>
      <c r="F593" s="19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</row>
    <row r="594" spans="1:37" x14ac:dyDescent="0.35">
      <c r="A594" s="8" t="s">
        <v>763</v>
      </c>
      <c r="B594" s="14" t="s">
        <v>228</v>
      </c>
      <c r="C594" s="9" t="s">
        <v>764</v>
      </c>
      <c r="D594" s="15">
        <f>SUMIFS('Valuations ByCounty'!$E$2:$E$260,'Valuations ByCounty'!$A$2:$A$260,A594,'Valuations ByCounty'!$B2:$B260,B594)</f>
        <v>482698660</v>
      </c>
      <c r="E594" s="15">
        <f>SUMIFS('Valuations ByCounty'!$F$2:$F$260,'Valuations ByCounty'!$A$2:$A$260,A594,'Valuations ByCounty'!$B2:$B260,B594)</f>
        <v>0</v>
      </c>
      <c r="F594" s="15">
        <f>D594-E594</f>
        <v>482698660</v>
      </c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</row>
    <row r="595" spans="1:37" x14ac:dyDescent="0.35">
      <c r="A595" s="8" t="s">
        <v>763</v>
      </c>
      <c r="B595" s="14" t="s">
        <v>163</v>
      </c>
      <c r="C595" s="9" t="s">
        <v>764</v>
      </c>
      <c r="D595" s="15">
        <f>SUMIFS('Valuations ByCounty'!$E$2:$E$260,'Valuations ByCounty'!$A$2:$A$260,A595,'Valuations ByCounty'!$B2:$B260,B595)</f>
        <v>23970</v>
      </c>
      <c r="E595" s="15">
        <f>SUMIFS('Valuations ByCounty'!$F$2:$F$260,'Valuations ByCounty'!$A$2:$A$260,A595,'Valuations ByCounty'!$B2:$B260,B595)</f>
        <v>0</v>
      </c>
      <c r="F595" s="15">
        <f>D595-E595</f>
        <v>23970</v>
      </c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</row>
    <row r="596" spans="1:37" x14ac:dyDescent="0.35">
      <c r="A596" s="8" t="s">
        <v>763</v>
      </c>
      <c r="B596" s="14"/>
      <c r="C596" s="11" t="s">
        <v>765</v>
      </c>
      <c r="D596" s="16">
        <f>SUM(D594:D595)</f>
        <v>482722630</v>
      </c>
      <c r="E596" s="16">
        <f>SUM(E594:E595)</f>
        <v>0</v>
      </c>
      <c r="F596" s="16">
        <f>SUM(F594:F595)</f>
        <v>482722630</v>
      </c>
      <c r="G596" s="2">
        <f>VLOOKUP(A596,ByDistrict!$A$3:$AA$180,8,FALSE)</f>
        <v>12.375999999999999</v>
      </c>
      <c r="H596" s="2">
        <f>VLOOKUP(A596,ByDistrict!$A$3:$AA$180,9,FALSE)</f>
        <v>0</v>
      </c>
      <c r="I596" s="2">
        <f>VLOOKUP(A596,ByDistrict!$A$3:$AA$180,10,FALSE)</f>
        <v>7.0890000000000004</v>
      </c>
      <c r="J596" s="2">
        <f>VLOOKUP($A$4,ByDistrict!$A$3:$AA$180,9,FALSE)</f>
        <v>0</v>
      </c>
      <c r="K596" s="2">
        <f>VLOOKUP(A596,ByDistrict!$A$3:$AA$180,11,FALSE)</f>
        <v>0.22500000000000001</v>
      </c>
      <c r="L596" s="2">
        <f>VLOOKUP($A$4,ByDistrict!$A$3:$AA$180,9,FALSE)</f>
        <v>0</v>
      </c>
      <c r="M596" s="2">
        <f>VLOOKUP(A596,ByDistrict!$A$3:$AA$180,12,FALSE)</f>
        <v>5.0620000000000003</v>
      </c>
      <c r="N596" s="2">
        <f>VLOOKUP(A596,ByDistrict!$A$3:$AA$180,13,FALSE)</f>
        <v>0</v>
      </c>
      <c r="O596" s="2">
        <f>VLOOKUP($A$4,ByDistrict!$A$3:$AA$180,9,FALSE)</f>
        <v>0</v>
      </c>
      <c r="P596" s="2">
        <f>VLOOKUP(A596,ByDistrict!$A$3:$AA$180,14,FALSE)</f>
        <v>0</v>
      </c>
      <c r="Q596" s="2">
        <f>VLOOKUP($A$4,ByDistrict!$A$3:$AA$180,9,FALSE)</f>
        <v>0</v>
      </c>
      <c r="R596" s="2">
        <f>VLOOKUP(A596,ByDistrict!$A$3:$AA$180,15,FALSE)</f>
        <v>2.1269999999999998</v>
      </c>
      <c r="S596" s="2">
        <f>VLOOKUP($A$4,ByDistrict!$A$3:$AA$180,9,FALSE)</f>
        <v>0</v>
      </c>
      <c r="T596" s="2">
        <f>VLOOKUP(A596,ByDistrict!$A$3:$AA$180,16,FALSE)</f>
        <v>0</v>
      </c>
      <c r="U596" s="2">
        <f>VLOOKUP($A$4,ByDistrict!$A$3:$AA$180,9,FALSE)</f>
        <v>0</v>
      </c>
      <c r="V596" s="2">
        <f>VLOOKUP(A596,ByDistrict!$A$3:$AA$180,18,FALSE)</f>
        <v>2.113</v>
      </c>
      <c r="W596" s="2">
        <f>VLOOKUP($A$4,ByDistrict!$A$3:$AA$180,9,FALSE)</f>
        <v>0</v>
      </c>
      <c r="X596" s="2">
        <f>VLOOKUP(A596,ByDistrict!$A$3:$AA$180,19,FALSE)</f>
        <v>0</v>
      </c>
      <c r="Y596" s="2">
        <f>VLOOKUP($A$4,ByDistrict!$A$3:$AA$180,9,FALSE)</f>
        <v>0</v>
      </c>
      <c r="Z596" s="2">
        <f>VLOOKUP(A596,ByDistrict!$A$3:$AA$180,20,FALSE)</f>
        <v>0</v>
      </c>
      <c r="AA596" s="2">
        <f>VLOOKUP($A$4,ByDistrict!$A$3:$AA$180,9,FALSE)</f>
        <v>0</v>
      </c>
      <c r="AB596" s="2">
        <f>VLOOKUP(A596,ByDistrict!$A$3:$AA$180,21,FALSE)</f>
        <v>0</v>
      </c>
      <c r="AC596" s="2">
        <f>VLOOKUP($A$4,ByDistrict!$A$3:$AA$180,9,FALSE)</f>
        <v>0</v>
      </c>
      <c r="AD596" s="2">
        <f>VLOOKUP(A596,ByDistrict!$A$3:$AA$180,22,FALSE)</f>
        <v>0</v>
      </c>
      <c r="AE596" s="2">
        <f>VLOOKUP($A$4,ByDistrict!$A$3:$AA$180,9,FALSE)</f>
        <v>0</v>
      </c>
      <c r="AF596" s="2">
        <f>VLOOKUP(A596,ByDistrict!$A$3:$AA$180,23,FALSE)</f>
        <v>16.616</v>
      </c>
      <c r="AG596" s="17"/>
      <c r="AH596" s="17">
        <f>+AF596-R596-V596</f>
        <v>12.376000000000001</v>
      </c>
      <c r="AI596" s="10">
        <f>+AH596/AF596</f>
        <v>0.74482426576793459</v>
      </c>
      <c r="AK596" s="17">
        <f>+N596+P596+R596</f>
        <v>2.1269999999999998</v>
      </c>
    </row>
    <row r="597" spans="1:37" x14ac:dyDescent="0.35">
      <c r="B597" s="14"/>
      <c r="C597" s="11"/>
      <c r="D597" s="15"/>
      <c r="E597" s="15"/>
      <c r="F597" s="19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</row>
    <row r="598" spans="1:37" x14ac:dyDescent="0.35">
      <c r="A598" s="8" t="s">
        <v>766</v>
      </c>
      <c r="B598" s="14" t="s">
        <v>228</v>
      </c>
      <c r="C598" s="9" t="s">
        <v>767</v>
      </c>
      <c r="D598" s="15">
        <f>SUMIFS('Valuations ByCounty'!$E$2:$E$260,'Valuations ByCounty'!$A$2:$A$260,A598,'Valuations ByCounty'!$B2:$B260,B598)</f>
        <v>459658450</v>
      </c>
      <c r="E598" s="15">
        <f>SUMIFS('Valuations ByCounty'!$F$2:$F$260,'Valuations ByCounty'!$A$2:$A$260,A598,'Valuations ByCounty'!$B2:$B260,B598)</f>
        <v>0</v>
      </c>
      <c r="F598" s="15">
        <f>D598-E598</f>
        <v>459658450</v>
      </c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</row>
    <row r="599" spans="1:37" x14ac:dyDescent="0.35">
      <c r="A599" s="8" t="s">
        <v>766</v>
      </c>
      <c r="B599" s="14" t="s">
        <v>143</v>
      </c>
      <c r="C599" s="9" t="s">
        <v>767</v>
      </c>
      <c r="D599" s="15">
        <f>SUMIFS('Valuations ByCounty'!$E$2:$E$260,'Valuations ByCounty'!$A$2:$A$260,A599,'Valuations ByCounty'!$B2:$B260,B599)</f>
        <v>909535</v>
      </c>
      <c r="E599" s="15">
        <f>SUMIFS('Valuations ByCounty'!$F$2:$F$260,'Valuations ByCounty'!$A$2:$A$260,A599,'Valuations ByCounty'!$B2:$B260,B599)</f>
        <v>0</v>
      </c>
      <c r="F599" s="15">
        <f>D599-E599</f>
        <v>909535</v>
      </c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</row>
    <row r="600" spans="1:37" x14ac:dyDescent="0.35">
      <c r="A600" s="8" t="s">
        <v>766</v>
      </c>
      <c r="B600" s="14"/>
      <c r="C600" s="11" t="s">
        <v>768</v>
      </c>
      <c r="D600" s="16">
        <f>SUM(D598:D599)</f>
        <v>460567985</v>
      </c>
      <c r="E600" s="16">
        <f>SUM(E598:E599)</f>
        <v>0</v>
      </c>
      <c r="F600" s="16">
        <f>SUM(F598:F599)</f>
        <v>460567985</v>
      </c>
      <c r="G600" s="2">
        <f>VLOOKUP(A600,ByDistrict!$A$3:$AA$180,8,FALSE)</f>
        <v>5.0679999999999996</v>
      </c>
      <c r="H600" s="2">
        <f>VLOOKUP(A600,ByDistrict!$A$3:$AA$180,9,FALSE)</f>
        <v>0</v>
      </c>
      <c r="I600" s="2">
        <f>VLOOKUP(A600,ByDistrict!$A$3:$AA$180,10,FALSE)</f>
        <v>5.0679999999999996</v>
      </c>
      <c r="J600" s="2">
        <f>VLOOKUP($A$4,ByDistrict!$A$3:$AA$180,9,FALSE)</f>
        <v>0</v>
      </c>
      <c r="K600" s="2">
        <f>VLOOKUP(A600,ByDistrict!$A$3:$AA$180,11,FALSE)</f>
        <v>0</v>
      </c>
      <c r="L600" s="2">
        <f>VLOOKUP($A$4,ByDistrict!$A$3:$AA$180,9,FALSE)</f>
        <v>0</v>
      </c>
      <c r="M600" s="2">
        <f>VLOOKUP(A600,ByDistrict!$A$3:$AA$180,12,FALSE)</f>
        <v>0</v>
      </c>
      <c r="N600" s="2">
        <f>VLOOKUP(A600,ByDistrict!$A$3:$AA$180,13,FALSE)</f>
        <v>0</v>
      </c>
      <c r="O600" s="2">
        <f>VLOOKUP($A$4,ByDistrict!$A$3:$AA$180,9,FALSE)</f>
        <v>0</v>
      </c>
      <c r="P600" s="2">
        <f>VLOOKUP(A600,ByDistrict!$A$3:$AA$180,14,FALSE)</f>
        <v>0</v>
      </c>
      <c r="Q600" s="2">
        <f>VLOOKUP($A$4,ByDistrict!$A$3:$AA$180,9,FALSE)</f>
        <v>0</v>
      </c>
      <c r="R600" s="2">
        <f>VLOOKUP(A600,ByDistrict!$A$3:$AA$180,15,FALSE)</f>
        <v>0.16200000000000001</v>
      </c>
      <c r="S600" s="2">
        <f>VLOOKUP($A$4,ByDistrict!$A$3:$AA$180,9,FALSE)</f>
        <v>0</v>
      </c>
      <c r="T600" s="2">
        <f>VLOOKUP(A600,ByDistrict!$A$3:$AA$180,16,FALSE)</f>
        <v>0</v>
      </c>
      <c r="U600" s="2">
        <f>VLOOKUP($A$4,ByDistrict!$A$3:$AA$180,9,FALSE)</f>
        <v>0</v>
      </c>
      <c r="V600" s="2">
        <f>VLOOKUP(A600,ByDistrict!$A$3:$AA$180,18,FALSE)</f>
        <v>0.54900000000000004</v>
      </c>
      <c r="W600" s="2">
        <f>VLOOKUP($A$4,ByDistrict!$A$3:$AA$180,9,FALSE)</f>
        <v>0</v>
      </c>
      <c r="X600" s="2">
        <f>VLOOKUP(A600,ByDistrict!$A$3:$AA$180,19,FALSE)</f>
        <v>0</v>
      </c>
      <c r="Y600" s="2">
        <f>VLOOKUP($A$4,ByDistrict!$A$3:$AA$180,9,FALSE)</f>
        <v>0</v>
      </c>
      <c r="Z600" s="2">
        <f>VLOOKUP(A600,ByDistrict!$A$3:$AA$180,20,FALSE)</f>
        <v>0</v>
      </c>
      <c r="AA600" s="2">
        <f>VLOOKUP($A$4,ByDistrict!$A$3:$AA$180,9,FALSE)</f>
        <v>0</v>
      </c>
      <c r="AB600" s="2">
        <f>VLOOKUP(A600,ByDistrict!$A$3:$AA$180,21,FALSE)</f>
        <v>0</v>
      </c>
      <c r="AC600" s="2">
        <f>VLOOKUP($A$4,ByDistrict!$A$3:$AA$180,9,FALSE)</f>
        <v>0</v>
      </c>
      <c r="AD600" s="2">
        <f>VLOOKUP(A600,ByDistrict!$A$3:$AA$180,22,FALSE)</f>
        <v>0</v>
      </c>
      <c r="AE600" s="2">
        <f>VLOOKUP($A$4,ByDistrict!$A$3:$AA$180,9,FALSE)</f>
        <v>0</v>
      </c>
      <c r="AF600" s="2">
        <f>VLOOKUP(A600,ByDistrict!$A$3:$AA$180,23,FALSE)</f>
        <v>5.7789999999999999</v>
      </c>
      <c r="AG600" s="17"/>
      <c r="AH600" s="17">
        <f>+AF600-R600-V600</f>
        <v>5.0679999999999996</v>
      </c>
      <c r="AI600" s="10">
        <f>+AH600/AF600</f>
        <v>0.87696833362173376</v>
      </c>
      <c r="AK600" s="17">
        <f>+N600+P600+R600</f>
        <v>0.16200000000000001</v>
      </c>
    </row>
    <row r="601" spans="1:37" x14ac:dyDescent="0.35">
      <c r="B601" s="14"/>
      <c r="C601" s="11"/>
      <c r="D601" s="22"/>
      <c r="E601" s="18"/>
      <c r="F601" s="19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</row>
    <row r="602" spans="1:37" x14ac:dyDescent="0.35">
      <c r="A602" s="8" t="s">
        <v>769</v>
      </c>
      <c r="B602" s="14" t="s">
        <v>228</v>
      </c>
      <c r="C602" s="9" t="s">
        <v>770</v>
      </c>
      <c r="D602" s="15">
        <f>SUMIFS('Valuations ByCounty'!$E$2:$E$260,'Valuations ByCounty'!$A$2:$A$260,A602,'Valuations ByCounty'!$B2:$B260,B602)</f>
        <v>668322540</v>
      </c>
      <c r="E602" s="15">
        <f>SUMIFS('Valuations ByCounty'!$F$2:$F$260,'Valuations ByCounty'!$A$2:$A$260,A602,'Valuations ByCounty'!$B2:$B260,B602)</f>
        <v>0</v>
      </c>
      <c r="F602" s="15">
        <f>D602-E602</f>
        <v>668322540</v>
      </c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</row>
    <row r="603" spans="1:37" x14ac:dyDescent="0.35">
      <c r="A603" s="8" t="s">
        <v>769</v>
      </c>
      <c r="B603" s="14"/>
      <c r="C603" s="11" t="s">
        <v>771</v>
      </c>
      <c r="D603" s="16">
        <f>SUM(D602)</f>
        <v>668322540</v>
      </c>
      <c r="E603" s="16">
        <f>SUM(E602)</f>
        <v>0</v>
      </c>
      <c r="F603" s="16">
        <f>SUM(F602)</f>
        <v>668322540</v>
      </c>
      <c r="G603" s="2">
        <f>VLOOKUP(A603,ByDistrict!$A$3:$AA$180,8,FALSE)</f>
        <v>4.2930000000000001</v>
      </c>
      <c r="H603" s="2">
        <f>VLOOKUP(A603,ByDistrict!$A$3:$AA$180,9,FALSE)</f>
        <v>0</v>
      </c>
      <c r="I603" s="2">
        <f>VLOOKUP(A603,ByDistrict!$A$3:$AA$180,10,FALSE)</f>
        <v>2.1190000000000002</v>
      </c>
      <c r="J603" s="2">
        <f>VLOOKUP($A$4,ByDistrict!$A$3:$AA$180,9,FALSE)</f>
        <v>0</v>
      </c>
      <c r="K603" s="2">
        <f>VLOOKUP(A603,ByDistrict!$A$3:$AA$180,11,FALSE)</f>
        <v>0.11899999999999999</v>
      </c>
      <c r="L603" s="2">
        <f>VLOOKUP($A$4,ByDistrict!$A$3:$AA$180,9,FALSE)</f>
        <v>0</v>
      </c>
      <c r="M603" s="2">
        <f>VLOOKUP(A603,ByDistrict!$A$3:$AA$180,12,FALSE)</f>
        <v>2.0550000000000002</v>
      </c>
      <c r="N603" s="2">
        <f>VLOOKUP(A603,ByDistrict!$A$3:$AA$180,13,FALSE)</f>
        <v>0</v>
      </c>
      <c r="O603" s="2">
        <f>VLOOKUP($A$4,ByDistrict!$A$3:$AA$180,9,FALSE)</f>
        <v>0</v>
      </c>
      <c r="P603" s="2">
        <f>VLOOKUP(A603,ByDistrict!$A$3:$AA$180,14,FALSE)</f>
        <v>0</v>
      </c>
      <c r="Q603" s="2">
        <f>VLOOKUP($A$4,ByDistrict!$A$3:$AA$180,9,FALSE)</f>
        <v>0</v>
      </c>
      <c r="R603" s="2">
        <f>VLOOKUP(A603,ByDistrict!$A$3:$AA$180,15,FALSE)</f>
        <v>0.60499999999999998</v>
      </c>
      <c r="S603" s="2">
        <f>VLOOKUP($A$4,ByDistrict!$A$3:$AA$180,9,FALSE)</f>
        <v>0</v>
      </c>
      <c r="T603" s="2">
        <f>VLOOKUP(A603,ByDistrict!$A$3:$AA$180,16,FALSE)</f>
        <v>0</v>
      </c>
      <c r="U603" s="2">
        <f>VLOOKUP($A$4,ByDistrict!$A$3:$AA$180,9,FALSE)</f>
        <v>0</v>
      </c>
      <c r="V603" s="2">
        <f>VLOOKUP(A603,ByDistrict!$A$3:$AA$180,18,FALSE)</f>
        <v>0</v>
      </c>
      <c r="W603" s="2">
        <f>VLOOKUP($A$4,ByDistrict!$A$3:$AA$180,9,FALSE)</f>
        <v>0</v>
      </c>
      <c r="X603" s="2">
        <f>VLOOKUP(A603,ByDistrict!$A$3:$AA$180,19,FALSE)</f>
        <v>0</v>
      </c>
      <c r="Y603" s="2">
        <f>VLOOKUP($A$4,ByDistrict!$A$3:$AA$180,9,FALSE)</f>
        <v>0</v>
      </c>
      <c r="Z603" s="2">
        <f>VLOOKUP(A603,ByDistrict!$A$3:$AA$180,20,FALSE)</f>
        <v>0</v>
      </c>
      <c r="AA603" s="2">
        <f>VLOOKUP($A$4,ByDistrict!$A$3:$AA$180,9,FALSE)</f>
        <v>0</v>
      </c>
      <c r="AB603" s="2">
        <f>VLOOKUP(A603,ByDistrict!$A$3:$AA$180,21,FALSE)</f>
        <v>0</v>
      </c>
      <c r="AC603" s="2">
        <f>VLOOKUP($A$4,ByDistrict!$A$3:$AA$180,9,FALSE)</f>
        <v>0</v>
      </c>
      <c r="AD603" s="2">
        <f>VLOOKUP(A603,ByDistrict!$A$3:$AA$180,22,FALSE)</f>
        <v>0</v>
      </c>
      <c r="AE603" s="2">
        <f>VLOOKUP($A$4,ByDistrict!$A$3:$AA$180,9,FALSE)</f>
        <v>0</v>
      </c>
      <c r="AF603" s="2">
        <f>VLOOKUP(A603,ByDistrict!$A$3:$AA$180,23,FALSE)</f>
        <v>4.8980000000000015</v>
      </c>
      <c r="AG603" s="17"/>
      <c r="AH603" s="17">
        <f>+AF603-R603-V603</f>
        <v>4.293000000000001</v>
      </c>
      <c r="AI603" s="10">
        <f>+AH603/AF603</f>
        <v>0.87648019599836668</v>
      </c>
      <c r="AK603" s="17">
        <f>+N603+P603+R603</f>
        <v>0.60499999999999998</v>
      </c>
    </row>
    <row r="604" spans="1:37" x14ac:dyDescent="0.35">
      <c r="B604" s="14"/>
      <c r="C604" s="11"/>
      <c r="D604" s="15"/>
      <c r="E604" s="15"/>
      <c r="F604" s="19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</row>
    <row r="605" spans="1:37" x14ac:dyDescent="0.35">
      <c r="A605" s="28" t="s">
        <v>772</v>
      </c>
      <c r="B605" s="25" t="s">
        <v>241</v>
      </c>
      <c r="C605" s="25" t="s">
        <v>773</v>
      </c>
      <c r="D605" s="15">
        <f>SUMIFS('Valuations ByCounty'!$E$2:$E$260,'Valuations ByCounty'!$A$2:$A$260,A605,'Valuations ByCounty'!$B2:$B260,B605)</f>
        <v>161479540</v>
      </c>
      <c r="E605" s="15">
        <f>SUMIFS('Valuations ByCounty'!$F$2:$F$260,'Valuations ByCounty'!$A$2:$A$260,A605,'Valuations ByCounty'!$B2:$B260,B605)</f>
        <v>0</v>
      </c>
      <c r="F605" s="15">
        <f>D605-E605</f>
        <v>161479540</v>
      </c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</row>
    <row r="606" spans="1:37" x14ac:dyDescent="0.35">
      <c r="A606" s="28" t="s">
        <v>772</v>
      </c>
      <c r="B606" s="14"/>
      <c r="C606" s="11" t="s">
        <v>774</v>
      </c>
      <c r="D606" s="16">
        <f>SUM(D605)</f>
        <v>161479540</v>
      </c>
      <c r="E606" s="16">
        <f>SUM(E605)</f>
        <v>0</v>
      </c>
      <c r="F606" s="16">
        <f>SUM(F605)</f>
        <v>161479540</v>
      </c>
      <c r="G606" s="2">
        <v>27</v>
      </c>
      <c r="H606" s="2">
        <f>G606-I606</f>
        <v>3.6550000000000011</v>
      </c>
      <c r="I606" s="2">
        <f>VLOOKUP(A606,ByDistrict!$A$3:$AA$180,10,FALSE)</f>
        <v>23.344999999999999</v>
      </c>
      <c r="J606" s="2">
        <f>VLOOKUP($A$4,ByDistrict!$A$3:$AA$180,9,FALSE)</f>
        <v>0</v>
      </c>
      <c r="K606" s="2">
        <f>VLOOKUP(A606,ByDistrict!$A$3:$AA$180,11,FALSE)</f>
        <v>0</v>
      </c>
      <c r="L606" s="2">
        <f>VLOOKUP($A$4,ByDistrict!$A$3:$AA$180,9,FALSE)</f>
        <v>0</v>
      </c>
      <c r="M606" s="2">
        <f>VLOOKUP(A606,ByDistrict!$A$3:$AA$180,12,FALSE)</f>
        <v>0</v>
      </c>
      <c r="N606" s="2">
        <f>VLOOKUP(A606,ByDistrict!$A$3:$AA$180,13,FALSE)</f>
        <v>0</v>
      </c>
      <c r="O606" s="2">
        <f>VLOOKUP($A$4,ByDistrict!$A$3:$AA$180,9,FALSE)</f>
        <v>0</v>
      </c>
      <c r="P606" s="2">
        <f>VLOOKUP(A606,ByDistrict!$A$3:$AA$180,14,FALSE)</f>
        <v>0</v>
      </c>
      <c r="Q606" s="2">
        <f>VLOOKUP($A$4,ByDistrict!$A$3:$AA$180,9,FALSE)</f>
        <v>0</v>
      </c>
      <c r="R606" s="2">
        <f>VLOOKUP(A606,ByDistrict!$A$3:$AA$180,15,FALSE)</f>
        <v>7.3940000000000001</v>
      </c>
      <c r="S606" s="2">
        <f>VLOOKUP($A$4,ByDistrict!$A$3:$AA$180,9,FALSE)</f>
        <v>0</v>
      </c>
      <c r="T606" s="2">
        <f>VLOOKUP(A606,ByDistrict!$A$3:$AA$180,16,FALSE)</f>
        <v>5.2999999999999999E-2</v>
      </c>
      <c r="U606" s="2">
        <f>VLOOKUP($A$4,ByDistrict!$A$3:$AA$180,9,FALSE)</f>
        <v>0</v>
      </c>
      <c r="V606" s="2">
        <f>VLOOKUP(A606,ByDistrict!$A$3:$AA$180,18,FALSE)</f>
        <v>8.4939999999999998</v>
      </c>
      <c r="W606" s="2">
        <f>VLOOKUP($A$4,ByDistrict!$A$3:$AA$180,9,FALSE)</f>
        <v>0</v>
      </c>
      <c r="X606" s="2">
        <f>VLOOKUP(A606,ByDistrict!$A$3:$AA$180,19,FALSE)</f>
        <v>0</v>
      </c>
      <c r="Y606" s="2">
        <f>VLOOKUP($A$4,ByDistrict!$A$3:$AA$180,9,FALSE)</f>
        <v>0</v>
      </c>
      <c r="Z606" s="2">
        <f>VLOOKUP(A606,ByDistrict!$A$3:$AA$180,20,FALSE)</f>
        <v>0</v>
      </c>
      <c r="AA606" s="2">
        <f>VLOOKUP($A$4,ByDistrict!$A$3:$AA$180,9,FALSE)</f>
        <v>0</v>
      </c>
      <c r="AB606" s="2">
        <f>VLOOKUP(A606,ByDistrict!$A$3:$AA$180,21,FALSE)</f>
        <v>0</v>
      </c>
      <c r="AC606" s="2">
        <f>VLOOKUP($A$4,ByDistrict!$A$3:$AA$180,9,FALSE)</f>
        <v>0</v>
      </c>
      <c r="AD606" s="2">
        <f>VLOOKUP(A606,ByDistrict!$A$3:$AA$180,22,FALSE)</f>
        <v>0</v>
      </c>
      <c r="AE606" s="2">
        <f>VLOOKUP($A$4,ByDistrict!$A$3:$AA$180,9,FALSE)</f>
        <v>0</v>
      </c>
      <c r="AF606" s="2">
        <f>VLOOKUP(A606,ByDistrict!$A$3:$AA$180,23,FALSE)</f>
        <v>39.286000000000001</v>
      </c>
      <c r="AG606" s="17"/>
      <c r="AH606" s="17">
        <f>+AF606-R606-V606</f>
        <v>23.398000000000003</v>
      </c>
      <c r="AI606" s="10">
        <f>+AH606/AF606</f>
        <v>0.59558112304637789</v>
      </c>
      <c r="AK606" s="17">
        <f>+N606+P606+R606</f>
        <v>7.3940000000000001</v>
      </c>
    </row>
    <row r="607" spans="1:37" x14ac:dyDescent="0.35">
      <c r="B607" s="14"/>
      <c r="C607" s="11"/>
      <c r="D607" s="15"/>
      <c r="E607" s="15"/>
      <c r="F607" s="19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</row>
    <row r="608" spans="1:37" x14ac:dyDescent="0.35">
      <c r="A608" s="8" t="s">
        <v>775</v>
      </c>
      <c r="B608" s="14" t="s">
        <v>241</v>
      </c>
      <c r="C608" s="9" t="s">
        <v>776</v>
      </c>
      <c r="D608" s="15">
        <f>SUMIFS('Valuations ByCounty'!$E$2:$E$260,'Valuations ByCounty'!$A$2:$A$260,A608,'Valuations ByCounty'!$B2:$B260,B608)</f>
        <v>136209260</v>
      </c>
      <c r="E608" s="15">
        <f>SUMIFS('Valuations ByCounty'!$F$2:$F$260,'Valuations ByCounty'!$A$2:$A$260,A608,'Valuations ByCounty'!$B2:$B260,B608)</f>
        <v>0</v>
      </c>
      <c r="F608" s="15">
        <f>D608-E608</f>
        <v>136209260</v>
      </c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</row>
    <row r="609" spans="1:37" x14ac:dyDescent="0.35">
      <c r="A609" s="8" t="s">
        <v>775</v>
      </c>
      <c r="B609" s="14"/>
      <c r="C609" s="11" t="s">
        <v>777</v>
      </c>
      <c r="D609" s="16">
        <f>SUM(D608)</f>
        <v>136209260</v>
      </c>
      <c r="E609" s="16">
        <f>SUM(E608)</f>
        <v>0</v>
      </c>
      <c r="F609" s="16">
        <f>SUM(F608)</f>
        <v>136209260</v>
      </c>
      <c r="G609" s="2">
        <f>VLOOKUP(A609,ByDistrict!$A$3:$AA$180,8,FALSE)</f>
        <v>27</v>
      </c>
      <c r="H609" s="2">
        <f>VLOOKUP(A609,ByDistrict!$A$3:$AA$180,9,FALSE)</f>
        <v>6.968</v>
      </c>
      <c r="I609" s="2">
        <f>VLOOKUP(A609,ByDistrict!$A$3:$AA$180,10,FALSE)</f>
        <v>20.032</v>
      </c>
      <c r="J609" s="2">
        <f>VLOOKUP($A$4,ByDistrict!$A$3:$AA$180,9,FALSE)</f>
        <v>0</v>
      </c>
      <c r="K609" s="2">
        <f>VLOOKUP(A609,ByDistrict!$A$3:$AA$180,11,FALSE)</f>
        <v>0</v>
      </c>
      <c r="L609" s="2">
        <f>VLOOKUP($A$4,ByDistrict!$A$3:$AA$180,9,FALSE)</f>
        <v>0</v>
      </c>
      <c r="M609" s="2">
        <f>VLOOKUP(A609,ByDistrict!$A$3:$AA$180,12,FALSE)</f>
        <v>0</v>
      </c>
      <c r="N609" s="2">
        <f>VLOOKUP(A609,ByDistrict!$A$3:$AA$180,13,FALSE)</f>
        <v>0</v>
      </c>
      <c r="O609" s="2">
        <f>VLOOKUP($A$4,ByDistrict!$A$3:$AA$180,9,FALSE)</f>
        <v>0</v>
      </c>
      <c r="P609" s="2">
        <f>VLOOKUP(A609,ByDistrict!$A$3:$AA$180,14,FALSE)</f>
        <v>0</v>
      </c>
      <c r="Q609" s="2">
        <f>VLOOKUP($A$4,ByDistrict!$A$3:$AA$180,9,FALSE)</f>
        <v>0</v>
      </c>
      <c r="R609" s="2">
        <f>VLOOKUP(A609,ByDistrict!$A$3:$AA$180,15,FALSE)</f>
        <v>13.7</v>
      </c>
      <c r="S609" s="2">
        <f>VLOOKUP($A$4,ByDistrict!$A$3:$AA$180,9,FALSE)</f>
        <v>0</v>
      </c>
      <c r="T609" s="2">
        <f>VLOOKUP(A609,ByDistrict!$A$3:$AA$180,16,FALSE)</f>
        <v>0.111</v>
      </c>
      <c r="U609" s="2">
        <f>VLOOKUP($A$4,ByDistrict!$A$3:$AA$180,9,FALSE)</f>
        <v>0</v>
      </c>
      <c r="V609" s="2">
        <f>VLOOKUP(A609,ByDistrict!$A$3:$AA$180,18,FALSE)</f>
        <v>8.3040000000000003</v>
      </c>
      <c r="W609" s="2">
        <f>VLOOKUP($A$4,ByDistrict!$A$3:$AA$180,9,FALSE)</f>
        <v>0</v>
      </c>
      <c r="X609" s="2">
        <f>VLOOKUP(A609,ByDistrict!$A$3:$AA$180,19,FALSE)</f>
        <v>0</v>
      </c>
      <c r="Y609" s="2">
        <f>VLOOKUP($A$4,ByDistrict!$A$3:$AA$180,9,FALSE)</f>
        <v>0</v>
      </c>
      <c r="Z609" s="2">
        <f>VLOOKUP(A609,ByDistrict!$A$3:$AA$180,20,FALSE)</f>
        <v>0</v>
      </c>
      <c r="AA609" s="2">
        <f>VLOOKUP($A$4,ByDistrict!$A$3:$AA$180,9,FALSE)</f>
        <v>0</v>
      </c>
      <c r="AB609" s="2">
        <f>VLOOKUP(A609,ByDistrict!$A$3:$AA$180,21,FALSE)</f>
        <v>0</v>
      </c>
      <c r="AC609" s="2">
        <f>VLOOKUP($A$4,ByDistrict!$A$3:$AA$180,9,FALSE)</f>
        <v>0</v>
      </c>
      <c r="AD609" s="2">
        <f>VLOOKUP(A609,ByDistrict!$A$3:$AA$180,22,FALSE)</f>
        <v>0</v>
      </c>
      <c r="AE609" s="2">
        <f>VLOOKUP($A$4,ByDistrict!$A$3:$AA$180,9,FALSE)</f>
        <v>0</v>
      </c>
      <c r="AF609" s="2">
        <f>VLOOKUP(A609,ByDistrict!$A$3:$AA$180,23,FALSE)</f>
        <v>42.146999999999998</v>
      </c>
      <c r="AG609" s="17"/>
      <c r="AH609" s="17">
        <f>+AF609-R609-V609</f>
        <v>20.143000000000001</v>
      </c>
      <c r="AI609" s="10">
        <f>+AH609/AF609</f>
        <v>0.47792250931264385</v>
      </c>
      <c r="AK609" s="17">
        <f>+N609+P609+R609</f>
        <v>13.7</v>
      </c>
    </row>
    <row r="610" spans="1:37" x14ac:dyDescent="0.35">
      <c r="B610" s="14"/>
      <c r="C610" s="11"/>
      <c r="D610" s="15"/>
      <c r="E610" s="15"/>
      <c r="F610" s="16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</row>
    <row r="611" spans="1:37" x14ac:dyDescent="0.35">
      <c r="A611" s="8" t="s">
        <v>778</v>
      </c>
      <c r="B611" s="14" t="s">
        <v>241</v>
      </c>
      <c r="C611" s="9" t="s">
        <v>779</v>
      </c>
      <c r="D611" s="15">
        <f>SUMIFS('Valuations ByCounty'!$E$2:$E$260,'Valuations ByCounty'!$A$2:$A$260,A611,'Valuations ByCounty'!$B2:$B260,B611)</f>
        <v>17884640</v>
      </c>
      <c r="E611" s="15">
        <f>SUMIFS('Valuations ByCounty'!$F$2:$F$260,'Valuations ByCounty'!$A$2:$A$260,A611,'Valuations ByCounty'!$B2:$B260,B611)</f>
        <v>0</v>
      </c>
      <c r="F611" s="15">
        <f>D611-E611</f>
        <v>17884640</v>
      </c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</row>
    <row r="612" spans="1:37" x14ac:dyDescent="0.35">
      <c r="A612" s="8" t="s">
        <v>778</v>
      </c>
      <c r="B612" s="14" t="s">
        <v>116</v>
      </c>
      <c r="C612" s="9" t="s">
        <v>779</v>
      </c>
      <c r="D612" s="15">
        <f>SUMIFS('Valuations ByCounty'!$E$2:$E$260,'Valuations ByCounty'!$A$2:$A$260,A612,'Valuations ByCounty'!$B2:$B260,B612)</f>
        <v>36446</v>
      </c>
      <c r="E612" s="15">
        <f>SUMIFS('Valuations ByCounty'!$F$2:$F$260,'Valuations ByCounty'!$A$2:$A$260,A612,'Valuations ByCounty'!$B2:$B260,B612)</f>
        <v>0</v>
      </c>
      <c r="F612" s="15">
        <f>D612-E612</f>
        <v>36446</v>
      </c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</row>
    <row r="613" spans="1:37" x14ac:dyDescent="0.35">
      <c r="A613" s="8" t="s">
        <v>778</v>
      </c>
      <c r="B613" s="14"/>
      <c r="C613" s="11" t="s">
        <v>780</v>
      </c>
      <c r="D613" s="16">
        <f>SUM(D611:D612)</f>
        <v>17921086</v>
      </c>
      <c r="E613" s="16">
        <f>SUM(E611:E612)</f>
        <v>0</v>
      </c>
      <c r="F613" s="16">
        <f>SUM(F611:F612)</f>
        <v>17921086</v>
      </c>
      <c r="G613" s="2">
        <f>VLOOKUP(A613,ByDistrict!$A$3:$AA$180,8,FALSE)</f>
        <v>27</v>
      </c>
      <c r="H613" s="2">
        <f>VLOOKUP(A613,ByDistrict!$A$3:$AA$180,9,FALSE)</f>
        <v>0.502</v>
      </c>
      <c r="I613" s="2">
        <f>VLOOKUP(A613,ByDistrict!$A$3:$AA$180,10,FALSE)</f>
        <v>26.498000000000001</v>
      </c>
      <c r="J613" s="2">
        <f>VLOOKUP($A$4,ByDistrict!$A$3:$AA$180,9,FALSE)</f>
        <v>0</v>
      </c>
      <c r="K613" s="2">
        <f>VLOOKUP(A613,ByDistrict!$A$3:$AA$180,11,FALSE)</f>
        <v>0</v>
      </c>
      <c r="L613" s="2">
        <f>VLOOKUP($A$4,ByDistrict!$A$3:$AA$180,9,FALSE)</f>
        <v>0</v>
      </c>
      <c r="M613" s="2">
        <f>VLOOKUP(A613,ByDistrict!$A$3:$AA$180,12,FALSE)</f>
        <v>0</v>
      </c>
      <c r="N613" s="2">
        <f>VLOOKUP(A613,ByDistrict!$A$3:$AA$180,13,FALSE)</f>
        <v>0</v>
      </c>
      <c r="O613" s="2">
        <f>VLOOKUP($A$4,ByDistrict!$A$3:$AA$180,9,FALSE)</f>
        <v>0</v>
      </c>
      <c r="P613" s="2">
        <f>VLOOKUP(A613,ByDistrict!$A$3:$AA$180,14,FALSE)</f>
        <v>0</v>
      </c>
      <c r="Q613" s="2">
        <f>VLOOKUP($A$4,ByDistrict!$A$3:$AA$180,9,FALSE)</f>
        <v>0</v>
      </c>
      <c r="R613" s="2">
        <f>VLOOKUP(A613,ByDistrict!$A$3:$AA$180,15,FALSE)</f>
        <v>0</v>
      </c>
      <c r="S613" s="2">
        <f>VLOOKUP($A$4,ByDistrict!$A$3:$AA$180,9,FALSE)</f>
        <v>0</v>
      </c>
      <c r="T613" s="2">
        <f>VLOOKUP(A613,ByDistrict!$A$3:$AA$180,16,FALSE)</f>
        <v>0.18720000000000001</v>
      </c>
      <c r="U613" s="2">
        <f>VLOOKUP($A$4,ByDistrict!$A$3:$AA$180,9,FALSE)</f>
        <v>0</v>
      </c>
      <c r="V613" s="2">
        <f>VLOOKUP(A613,ByDistrict!$A$3:$AA$180,18,FALSE)</f>
        <v>14.7</v>
      </c>
      <c r="W613" s="2">
        <f>VLOOKUP($A$4,ByDistrict!$A$3:$AA$180,9,FALSE)</f>
        <v>0</v>
      </c>
      <c r="X613" s="2">
        <f>VLOOKUP(A613,ByDistrict!$A$3:$AA$180,19,FALSE)</f>
        <v>0</v>
      </c>
      <c r="Y613" s="2">
        <f>VLOOKUP($A$4,ByDistrict!$A$3:$AA$180,9,FALSE)</f>
        <v>0</v>
      </c>
      <c r="Z613" s="2">
        <f>VLOOKUP(A613,ByDistrict!$A$3:$AA$180,20,FALSE)</f>
        <v>0</v>
      </c>
      <c r="AA613" s="2">
        <f>VLOOKUP($A$4,ByDistrict!$A$3:$AA$180,9,FALSE)</f>
        <v>0</v>
      </c>
      <c r="AB613" s="2">
        <f>VLOOKUP(A613,ByDistrict!$A$3:$AA$180,21,FALSE)</f>
        <v>0</v>
      </c>
      <c r="AC613" s="2">
        <f>VLOOKUP($A$4,ByDistrict!$A$3:$AA$180,9,FALSE)</f>
        <v>0</v>
      </c>
      <c r="AD613" s="2">
        <f>VLOOKUP(A613,ByDistrict!$A$3:$AA$180,22,FALSE)</f>
        <v>0</v>
      </c>
      <c r="AE613" s="2">
        <f>VLOOKUP($A$4,ByDistrict!$A$3:$AA$180,9,FALSE)</f>
        <v>0</v>
      </c>
      <c r="AF613" s="2">
        <f>VLOOKUP(A613,ByDistrict!$A$3:$AA$180,23,FALSE)</f>
        <v>41.385199999999998</v>
      </c>
      <c r="AG613" s="17"/>
      <c r="AH613" s="17">
        <f>+AF613-R613-V613</f>
        <v>26.685199999999998</v>
      </c>
      <c r="AI613" s="10">
        <f>+AH613/AF613</f>
        <v>0.64480055672076009</v>
      </c>
      <c r="AK613" s="17">
        <f>+N613+P613+R613</f>
        <v>0</v>
      </c>
    </row>
    <row r="614" spans="1:37" x14ac:dyDescent="0.35">
      <c r="B614" s="14"/>
      <c r="C614" s="11"/>
      <c r="D614" s="15"/>
      <c r="E614" s="15"/>
      <c r="F614" s="15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</row>
    <row r="615" spans="1:37" x14ac:dyDescent="0.35">
      <c r="A615" s="28" t="s">
        <v>781</v>
      </c>
      <c r="B615" s="14" t="s">
        <v>241</v>
      </c>
      <c r="C615" s="9" t="s">
        <v>782</v>
      </c>
      <c r="D615" s="15">
        <f>SUMIFS('Valuations ByCounty'!$E$2:$E$260,'Valuations ByCounty'!$A$2:$A$260,A615,'Valuations ByCounty'!$B2:$B260,B615)</f>
        <v>0</v>
      </c>
      <c r="E615" s="15">
        <f>SUMIFS('Valuations ByCounty'!$F$2:$F$260,'Valuations ByCounty'!$A$2:$A$260,A615,'Valuations ByCounty'!$B2:$B260,B615)</f>
        <v>0</v>
      </c>
      <c r="F615" s="15">
        <f>D615-E615</f>
        <v>0</v>
      </c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</row>
    <row r="616" spans="1:37" x14ac:dyDescent="0.35">
      <c r="A616" s="28" t="s">
        <v>781</v>
      </c>
      <c r="B616" s="14" t="s">
        <v>116</v>
      </c>
      <c r="C616" s="9" t="s">
        <v>782</v>
      </c>
      <c r="D616" s="15">
        <f>SUMIFS('Valuations ByCounty'!$E$2:$E$260,'Valuations ByCounty'!$A$2:$A$260,A616,'Valuations ByCounty'!$B2:$B260,B616)</f>
        <v>1352604</v>
      </c>
      <c r="E616" s="15">
        <f>SUMIFS('Valuations ByCounty'!$F$2:$F$260,'Valuations ByCounty'!$A$2:$A$260,A616,'Valuations ByCounty'!$B2:$B260,B616)</f>
        <v>0</v>
      </c>
      <c r="F616" s="15">
        <f>D616-E616</f>
        <v>1352604</v>
      </c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</row>
    <row r="617" spans="1:37" x14ac:dyDescent="0.35">
      <c r="A617" s="28" t="s">
        <v>781</v>
      </c>
      <c r="B617" s="14"/>
      <c r="C617" s="11" t="s">
        <v>783</v>
      </c>
      <c r="D617" s="16">
        <f>SUM(D615:D616)</f>
        <v>1352604</v>
      </c>
      <c r="E617" s="16">
        <f>SUM(E615:E616)</f>
        <v>0</v>
      </c>
      <c r="F617" s="16">
        <f>SUM(F615:F616)</f>
        <v>1352604</v>
      </c>
      <c r="G617" s="2">
        <f>VLOOKUP(A617,ByDistrict!$A$3:$AA$180,8,FALSE)</f>
        <v>27</v>
      </c>
      <c r="H617" s="2">
        <f>VLOOKUP(A617,ByDistrict!$A$3:$AA$180,9,FALSE)</f>
        <v>2.3250000000000002</v>
      </c>
      <c r="I617" s="2">
        <f>VLOOKUP(A617,ByDistrict!$A$3:$AA$180,10,FALSE)</f>
        <v>24.675000000000001</v>
      </c>
      <c r="J617" s="2">
        <f>VLOOKUP($A$4,ByDistrict!$A$3:$AA$180,9,FALSE)</f>
        <v>0</v>
      </c>
      <c r="K617" s="2">
        <f>VLOOKUP(A617,ByDistrict!$A$3:$AA$180,11,FALSE)</f>
        <v>0</v>
      </c>
      <c r="L617" s="2">
        <f>VLOOKUP($A$4,ByDistrict!$A$3:$AA$180,9,FALSE)</f>
        <v>0</v>
      </c>
      <c r="M617" s="2">
        <f>VLOOKUP(A617,ByDistrict!$A$3:$AA$180,12,FALSE)</f>
        <v>0</v>
      </c>
      <c r="N617" s="2">
        <f>VLOOKUP(A617,ByDistrict!$A$3:$AA$180,13,FALSE)</f>
        <v>0</v>
      </c>
      <c r="O617" s="2">
        <f>VLOOKUP($A$4,ByDistrict!$A$3:$AA$180,9,FALSE)</f>
        <v>0</v>
      </c>
      <c r="P617" s="2">
        <f>VLOOKUP(A617,ByDistrict!$A$3:$AA$180,14,FALSE)</f>
        <v>0</v>
      </c>
      <c r="Q617" s="2">
        <f>VLOOKUP($A$4,ByDistrict!$A$3:$AA$180,9,FALSE)</f>
        <v>0</v>
      </c>
      <c r="R617" s="2">
        <f>VLOOKUP(A617,ByDistrict!$A$3:$AA$180,15,FALSE)</f>
        <v>0</v>
      </c>
      <c r="S617" s="2">
        <f>VLOOKUP($A$4,ByDistrict!$A$3:$AA$180,9,FALSE)</f>
        <v>0</v>
      </c>
      <c r="T617" s="2">
        <f>VLOOKUP(A617,ByDistrict!$A$3:$AA$180,16,FALSE)</f>
        <v>0</v>
      </c>
      <c r="U617" s="2">
        <f>VLOOKUP($A$4,ByDistrict!$A$3:$AA$180,9,FALSE)</f>
        <v>0</v>
      </c>
      <c r="V617" s="2">
        <f>VLOOKUP(A617,ByDistrict!$A$3:$AA$180,18,FALSE)</f>
        <v>0</v>
      </c>
      <c r="W617" s="2">
        <f>VLOOKUP($A$4,ByDistrict!$A$3:$AA$180,9,FALSE)</f>
        <v>0</v>
      </c>
      <c r="X617" s="2">
        <f>VLOOKUP(A617,ByDistrict!$A$3:$AA$180,19,FALSE)</f>
        <v>0</v>
      </c>
      <c r="Y617" s="2">
        <f>VLOOKUP($A$4,ByDistrict!$A$3:$AA$180,9,FALSE)</f>
        <v>0</v>
      </c>
      <c r="Z617" s="2">
        <f>VLOOKUP(A617,ByDistrict!$A$3:$AA$180,20,FALSE)</f>
        <v>0</v>
      </c>
      <c r="AA617" s="2">
        <f>VLOOKUP($A$4,ByDistrict!$A$3:$AA$180,9,FALSE)</f>
        <v>0</v>
      </c>
      <c r="AB617" s="2">
        <f>VLOOKUP(A617,ByDistrict!$A$3:$AA$180,21,FALSE)</f>
        <v>0</v>
      </c>
      <c r="AC617" s="2">
        <f>VLOOKUP($A$4,ByDistrict!$A$3:$AA$180,9,FALSE)</f>
        <v>0</v>
      </c>
      <c r="AD617" s="2">
        <f>VLOOKUP(A617,ByDistrict!$A$3:$AA$180,22,FALSE)</f>
        <v>0</v>
      </c>
      <c r="AE617" s="2">
        <f>VLOOKUP($A$4,ByDistrict!$A$3:$AA$180,9,FALSE)</f>
        <v>0</v>
      </c>
      <c r="AF617" s="2">
        <f>VLOOKUP(A617,ByDistrict!$A$3:$AA$180,23,FALSE)</f>
        <v>24.675000000000001</v>
      </c>
      <c r="AG617" s="17"/>
      <c r="AH617" s="17">
        <f>+AF617-R617-V617</f>
        <v>24.675000000000001</v>
      </c>
      <c r="AI617" s="10">
        <f>+AH617/AF617</f>
        <v>1</v>
      </c>
      <c r="AK617" s="17">
        <f>+N617+P617+R617</f>
        <v>0</v>
      </c>
    </row>
    <row r="618" spans="1:37" x14ac:dyDescent="0.35">
      <c r="B618" s="14"/>
      <c r="C618" s="11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</row>
    <row r="619" spans="1:37" x14ac:dyDescent="0.35">
      <c r="B619" s="14"/>
      <c r="C619" s="11"/>
      <c r="G619" s="17">
        <f>SUM(G4:G617)</f>
        <v>4139.2799999999988</v>
      </c>
      <c r="H619" s="17">
        <f t="shared" ref="H619:AF619" si="0">SUM(H4:H617)</f>
        <v>206.74399999999997</v>
      </c>
      <c r="I619" s="17">
        <f t="shared" si="0"/>
        <v>3907.3889999999983</v>
      </c>
      <c r="J619" s="17">
        <f t="shared" si="0"/>
        <v>0</v>
      </c>
      <c r="K619" s="17">
        <f t="shared" si="0"/>
        <v>5.3439999999999985</v>
      </c>
      <c r="L619" s="17">
        <f t="shared" si="0"/>
        <v>0</v>
      </c>
      <c r="M619" s="17">
        <f t="shared" si="0"/>
        <v>19.802999999999997</v>
      </c>
      <c r="N619" s="17">
        <f t="shared" si="0"/>
        <v>31.081000000000003</v>
      </c>
      <c r="O619" s="17">
        <f t="shared" si="0"/>
        <v>0</v>
      </c>
      <c r="P619" s="17">
        <f t="shared" si="0"/>
        <v>4.1000000000000002E-2</v>
      </c>
      <c r="Q619" s="17">
        <f t="shared" si="0"/>
        <v>0</v>
      </c>
      <c r="R619" s="17">
        <f t="shared" si="0"/>
        <v>732.32119999999975</v>
      </c>
      <c r="S619" s="17">
        <f t="shared" si="0"/>
        <v>0</v>
      </c>
      <c r="T619" s="17">
        <f t="shared" si="0"/>
        <v>40.35629999999999</v>
      </c>
      <c r="U619" s="17">
        <f t="shared" si="0"/>
        <v>0</v>
      </c>
      <c r="V619" s="17">
        <f t="shared" si="0"/>
        <v>1071.6946000000003</v>
      </c>
      <c r="W619" s="17">
        <f t="shared" si="0"/>
        <v>0</v>
      </c>
      <c r="X619" s="17">
        <f t="shared" si="0"/>
        <v>9.370000000000001</v>
      </c>
      <c r="Y619" s="17">
        <f t="shared" si="0"/>
        <v>0</v>
      </c>
      <c r="Z619" s="17">
        <f t="shared" si="0"/>
        <v>6</v>
      </c>
      <c r="AA619" s="17">
        <f t="shared" si="0"/>
        <v>0</v>
      </c>
      <c r="AB619" s="17">
        <f t="shared" si="0"/>
        <v>51.432000000000002</v>
      </c>
      <c r="AC619" s="17">
        <f t="shared" si="0"/>
        <v>0</v>
      </c>
      <c r="AD619" s="17">
        <f t="shared" si="0"/>
        <v>6.6550000000000002</v>
      </c>
      <c r="AE619" s="17">
        <f t="shared" si="0"/>
        <v>0</v>
      </c>
      <c r="AF619" s="17">
        <f t="shared" si="0"/>
        <v>5879.5199999999995</v>
      </c>
      <c r="AG619" s="17"/>
    </row>
    <row r="620" spans="1:37" x14ac:dyDescent="0.35">
      <c r="B620" s="14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7" x14ac:dyDescent="0.35">
      <c r="B621" s="14"/>
    </row>
    <row r="622" spans="1:37" x14ac:dyDescent="0.35">
      <c r="B622" s="14"/>
    </row>
    <row r="623" spans="1:37" x14ac:dyDescent="0.35">
      <c r="B623" s="14"/>
    </row>
    <row r="624" spans="1:37" x14ac:dyDescent="0.35">
      <c r="B624" s="14"/>
    </row>
    <row r="625" spans="2:2" x14ac:dyDescent="0.35">
      <c r="B625" s="14"/>
    </row>
    <row r="626" spans="2:2" x14ac:dyDescent="0.35">
      <c r="B626" s="14"/>
    </row>
    <row r="627" spans="2:2" x14ac:dyDescent="0.35">
      <c r="B627" s="14"/>
    </row>
    <row r="628" spans="2:2" x14ac:dyDescent="0.35">
      <c r="B628" s="14"/>
    </row>
    <row r="629" spans="2:2" x14ac:dyDescent="0.35">
      <c r="B629" s="14"/>
    </row>
    <row r="630" spans="2:2" x14ac:dyDescent="0.35">
      <c r="B630" s="14"/>
    </row>
    <row r="631" spans="2:2" x14ac:dyDescent="0.35">
      <c r="B631" s="14"/>
    </row>
    <row r="632" spans="2:2" x14ac:dyDescent="0.35">
      <c r="B632" s="14"/>
    </row>
    <row r="633" spans="2:2" x14ac:dyDescent="0.35">
      <c r="B633" s="14"/>
    </row>
    <row r="634" spans="2:2" x14ac:dyDescent="0.35">
      <c r="B634" s="14"/>
    </row>
    <row r="635" spans="2:2" x14ac:dyDescent="0.35">
      <c r="B635" s="14"/>
    </row>
    <row r="636" spans="2:2" x14ac:dyDescent="0.35">
      <c r="B636" s="14"/>
    </row>
    <row r="637" spans="2:2" x14ac:dyDescent="0.35">
      <c r="B637" s="14"/>
    </row>
    <row r="638" spans="2:2" x14ac:dyDescent="0.35">
      <c r="B638" s="14"/>
    </row>
    <row r="639" spans="2:2" x14ac:dyDescent="0.35">
      <c r="B639" s="14"/>
    </row>
    <row r="640" spans="2:2" x14ac:dyDescent="0.35">
      <c r="B640" s="14"/>
    </row>
    <row r="641" spans="2:2" x14ac:dyDescent="0.35">
      <c r="B641" s="14"/>
    </row>
    <row r="642" spans="2:2" x14ac:dyDescent="0.35">
      <c r="B642" s="14"/>
    </row>
    <row r="643" spans="2:2" x14ac:dyDescent="0.35">
      <c r="B643" s="14"/>
    </row>
    <row r="644" spans="2:2" x14ac:dyDescent="0.35">
      <c r="B644" s="14"/>
    </row>
    <row r="645" spans="2:2" x14ac:dyDescent="0.35">
      <c r="B645" s="14"/>
    </row>
    <row r="646" spans="2:2" x14ac:dyDescent="0.35">
      <c r="B646" s="14"/>
    </row>
    <row r="647" spans="2:2" x14ac:dyDescent="0.35">
      <c r="B647" s="14"/>
    </row>
    <row r="648" spans="2:2" x14ac:dyDescent="0.35">
      <c r="B648" s="14"/>
    </row>
    <row r="649" spans="2:2" x14ac:dyDescent="0.35">
      <c r="B649" s="14"/>
    </row>
    <row r="650" spans="2:2" x14ac:dyDescent="0.35">
      <c r="B650" s="14"/>
    </row>
    <row r="651" spans="2:2" x14ac:dyDescent="0.35">
      <c r="B651" s="14"/>
    </row>
    <row r="652" spans="2:2" x14ac:dyDescent="0.35">
      <c r="B652" s="14"/>
    </row>
    <row r="653" spans="2:2" x14ac:dyDescent="0.35">
      <c r="B653" s="14"/>
    </row>
    <row r="654" spans="2:2" x14ac:dyDescent="0.35">
      <c r="B654" s="14"/>
    </row>
    <row r="655" spans="2:2" x14ac:dyDescent="0.35">
      <c r="B655" s="14"/>
    </row>
    <row r="656" spans="2:2" x14ac:dyDescent="0.35">
      <c r="B656" s="14"/>
    </row>
    <row r="657" spans="2:2" x14ac:dyDescent="0.35">
      <c r="B657" s="14"/>
    </row>
    <row r="658" spans="2:2" x14ac:dyDescent="0.35">
      <c r="B658" s="14"/>
    </row>
    <row r="659" spans="2:2" x14ac:dyDescent="0.35">
      <c r="B659" s="14"/>
    </row>
    <row r="660" spans="2:2" x14ac:dyDescent="0.35">
      <c r="B660" s="14"/>
    </row>
    <row r="661" spans="2:2" x14ac:dyDescent="0.35">
      <c r="B661" s="14"/>
    </row>
    <row r="662" spans="2:2" x14ac:dyDescent="0.35">
      <c r="B662" s="14"/>
    </row>
    <row r="663" spans="2:2" x14ac:dyDescent="0.35">
      <c r="B663" s="14"/>
    </row>
    <row r="664" spans="2:2" x14ac:dyDescent="0.35">
      <c r="B664" s="14"/>
    </row>
    <row r="665" spans="2:2" x14ac:dyDescent="0.35">
      <c r="B665" s="14"/>
    </row>
    <row r="666" spans="2:2" x14ac:dyDescent="0.35">
      <c r="B666" s="14"/>
    </row>
    <row r="667" spans="2:2" x14ac:dyDescent="0.35">
      <c r="B667" s="14"/>
    </row>
    <row r="668" spans="2:2" x14ac:dyDescent="0.35">
      <c r="B668" s="14"/>
    </row>
    <row r="669" spans="2:2" x14ac:dyDescent="0.35">
      <c r="B669" s="14"/>
    </row>
    <row r="670" spans="2:2" x14ac:dyDescent="0.35">
      <c r="B670" s="14"/>
    </row>
    <row r="671" spans="2:2" x14ac:dyDescent="0.35">
      <c r="B671" s="14"/>
    </row>
    <row r="672" spans="2:2" x14ac:dyDescent="0.35">
      <c r="B672" s="14"/>
    </row>
    <row r="673" spans="2:2" x14ac:dyDescent="0.35">
      <c r="B673" s="14"/>
    </row>
    <row r="674" spans="2:2" x14ac:dyDescent="0.35">
      <c r="B674" s="14"/>
    </row>
    <row r="675" spans="2:2" x14ac:dyDescent="0.35">
      <c r="B675" s="14"/>
    </row>
    <row r="676" spans="2:2" x14ac:dyDescent="0.35">
      <c r="B676" s="14"/>
    </row>
    <row r="677" spans="2:2" x14ac:dyDescent="0.35">
      <c r="B677" s="14"/>
    </row>
    <row r="678" spans="2:2" x14ac:dyDescent="0.35">
      <c r="B678" s="14"/>
    </row>
    <row r="679" spans="2:2" x14ac:dyDescent="0.35">
      <c r="B679" s="14"/>
    </row>
    <row r="680" spans="2:2" x14ac:dyDescent="0.35">
      <c r="B680" s="14"/>
    </row>
    <row r="681" spans="2:2" x14ac:dyDescent="0.35">
      <c r="B681" s="14"/>
    </row>
    <row r="682" spans="2:2" x14ac:dyDescent="0.35">
      <c r="B682" s="14"/>
    </row>
    <row r="683" spans="2:2" x14ac:dyDescent="0.35">
      <c r="B683" s="14"/>
    </row>
    <row r="684" spans="2:2" x14ac:dyDescent="0.35">
      <c r="B684" s="14"/>
    </row>
    <row r="685" spans="2:2" x14ac:dyDescent="0.35">
      <c r="B685" s="14"/>
    </row>
    <row r="686" spans="2:2" x14ac:dyDescent="0.35">
      <c r="B686" s="14"/>
    </row>
    <row r="687" spans="2:2" x14ac:dyDescent="0.35">
      <c r="B687" s="14"/>
    </row>
    <row r="688" spans="2:2" x14ac:dyDescent="0.35">
      <c r="B688" s="14"/>
    </row>
    <row r="689" spans="2:2" x14ac:dyDescent="0.35">
      <c r="B689" s="14"/>
    </row>
    <row r="690" spans="2:2" x14ac:dyDescent="0.35">
      <c r="B690" s="14"/>
    </row>
    <row r="691" spans="2:2" x14ac:dyDescent="0.35">
      <c r="B691" s="14"/>
    </row>
    <row r="692" spans="2:2" x14ac:dyDescent="0.35">
      <c r="B692" s="14"/>
    </row>
    <row r="693" spans="2:2" x14ac:dyDescent="0.35">
      <c r="B693" s="14"/>
    </row>
    <row r="694" spans="2:2" x14ac:dyDescent="0.35">
      <c r="B694" s="14"/>
    </row>
    <row r="695" spans="2:2" x14ac:dyDescent="0.35">
      <c r="B695" s="14"/>
    </row>
    <row r="696" spans="2:2" x14ac:dyDescent="0.35">
      <c r="B696" s="14"/>
    </row>
    <row r="697" spans="2:2" x14ac:dyDescent="0.35">
      <c r="B697" s="14"/>
    </row>
    <row r="698" spans="2:2" x14ac:dyDescent="0.35">
      <c r="B698" s="14"/>
    </row>
    <row r="699" spans="2:2" x14ac:dyDescent="0.35">
      <c r="B699" s="14"/>
    </row>
    <row r="700" spans="2:2" x14ac:dyDescent="0.35">
      <c r="B700" s="14"/>
    </row>
    <row r="701" spans="2:2" x14ac:dyDescent="0.35">
      <c r="B701" s="14"/>
    </row>
    <row r="702" spans="2:2" x14ac:dyDescent="0.35">
      <c r="B702" s="14"/>
    </row>
    <row r="703" spans="2:2" x14ac:dyDescent="0.35">
      <c r="B703" s="14"/>
    </row>
    <row r="704" spans="2:2" x14ac:dyDescent="0.35">
      <c r="B704" s="14"/>
    </row>
    <row r="705" spans="2:2" x14ac:dyDescent="0.35">
      <c r="B705" s="14"/>
    </row>
    <row r="706" spans="2:2" x14ac:dyDescent="0.35">
      <c r="B706" s="14"/>
    </row>
    <row r="707" spans="2:2" x14ac:dyDescent="0.35">
      <c r="B707" s="14"/>
    </row>
    <row r="708" spans="2:2" x14ac:dyDescent="0.35">
      <c r="B708" s="14"/>
    </row>
    <row r="709" spans="2:2" x14ac:dyDescent="0.35">
      <c r="B709" s="14"/>
    </row>
    <row r="710" spans="2:2" x14ac:dyDescent="0.35">
      <c r="B710" s="14"/>
    </row>
    <row r="711" spans="2:2" x14ac:dyDescent="0.35">
      <c r="B711" s="14"/>
    </row>
    <row r="712" spans="2:2" x14ac:dyDescent="0.35">
      <c r="B712" s="14"/>
    </row>
    <row r="713" spans="2:2" x14ac:dyDescent="0.35">
      <c r="B713" s="14"/>
    </row>
    <row r="714" spans="2:2" x14ac:dyDescent="0.35">
      <c r="B714" s="14"/>
    </row>
    <row r="715" spans="2:2" x14ac:dyDescent="0.35">
      <c r="B715" s="14"/>
    </row>
    <row r="716" spans="2:2" x14ac:dyDescent="0.35">
      <c r="B716" s="14"/>
    </row>
    <row r="717" spans="2:2" x14ac:dyDescent="0.35">
      <c r="B717" s="14"/>
    </row>
    <row r="718" spans="2:2" x14ac:dyDescent="0.35">
      <c r="B718" s="14"/>
    </row>
    <row r="719" spans="2:2" x14ac:dyDescent="0.35">
      <c r="B719" s="14"/>
    </row>
    <row r="720" spans="2:2" x14ac:dyDescent="0.35">
      <c r="B720" s="14"/>
    </row>
    <row r="721" spans="2:2" x14ac:dyDescent="0.35">
      <c r="B721" s="14"/>
    </row>
    <row r="722" spans="2:2" x14ac:dyDescent="0.35">
      <c r="B722" s="14"/>
    </row>
    <row r="723" spans="2:2" x14ac:dyDescent="0.35">
      <c r="B723" s="14"/>
    </row>
    <row r="724" spans="2:2" x14ac:dyDescent="0.35">
      <c r="B724" s="14"/>
    </row>
    <row r="725" spans="2:2" x14ac:dyDescent="0.35">
      <c r="B725" s="14"/>
    </row>
    <row r="726" spans="2:2" x14ac:dyDescent="0.35">
      <c r="B726" s="14"/>
    </row>
    <row r="727" spans="2:2" x14ac:dyDescent="0.35">
      <c r="B727" s="14"/>
    </row>
    <row r="728" spans="2:2" x14ac:dyDescent="0.35">
      <c r="B728" s="14"/>
    </row>
    <row r="729" spans="2:2" x14ac:dyDescent="0.35">
      <c r="B729" s="14"/>
    </row>
    <row r="730" spans="2:2" x14ac:dyDescent="0.35">
      <c r="B730" s="14"/>
    </row>
    <row r="731" spans="2:2" x14ac:dyDescent="0.35">
      <c r="B731" s="14"/>
    </row>
    <row r="732" spans="2:2" x14ac:dyDescent="0.35">
      <c r="B732" s="14"/>
    </row>
    <row r="733" spans="2:2" x14ac:dyDescent="0.35">
      <c r="B733" s="14"/>
    </row>
    <row r="734" spans="2:2" x14ac:dyDescent="0.35">
      <c r="B734" s="14"/>
    </row>
    <row r="735" spans="2:2" x14ac:dyDescent="0.35">
      <c r="B735" s="14"/>
    </row>
    <row r="736" spans="2:2" x14ac:dyDescent="0.35">
      <c r="B736" s="14"/>
    </row>
    <row r="737" spans="2:2" x14ac:dyDescent="0.35">
      <c r="B737" s="14"/>
    </row>
    <row r="738" spans="2:2" x14ac:dyDescent="0.35">
      <c r="B738" s="14"/>
    </row>
    <row r="739" spans="2:2" x14ac:dyDescent="0.35">
      <c r="B739" s="14"/>
    </row>
  </sheetData>
  <sheetProtection algorithmName="SHA-512" hashValue="QQ2/+IBu8L1eqjjxtJFI/3yt4d+wuutC4mA9eo8f+Bf7g8V8UJ46H7UArNvJiP7Ju/xVRCMSza3Qen0uxx98HA==" saltValue="/4dv6H2qTScZZ3vkRR05yw==" spinCount="100000" sheet="1" objects="1" scenario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868F-2032-417C-A4BA-3A2966040136}">
  <dimension ref="A1:AB181"/>
  <sheetViews>
    <sheetView topLeftCell="I1" workbookViewId="0">
      <pane ySplit="2" topLeftCell="A45" activePane="bottomLeft" state="frozen"/>
      <selection pane="bottomLeft" activeCell="X47" sqref="X47"/>
    </sheetView>
  </sheetViews>
  <sheetFormatPr defaultRowHeight="14.5" x14ac:dyDescent="0.35"/>
  <cols>
    <col min="1" max="1" width="7.1796875" style="1" bestFit="1" customWidth="1"/>
    <col min="2" max="2" width="19.81640625" bestFit="1" customWidth="1"/>
    <col min="3" max="3" width="33.54296875" bestFit="1" customWidth="1"/>
    <col min="4" max="4" width="18.54296875" style="4" bestFit="1" customWidth="1"/>
    <col min="5" max="5" width="15.7265625" style="4" bestFit="1" customWidth="1"/>
    <col min="6" max="6" width="28.1796875" style="4" bestFit="1" customWidth="1"/>
    <col min="7" max="7" width="14.26953125" style="4" bestFit="1" customWidth="1"/>
    <col min="8" max="8" width="12.7265625" style="5" bestFit="1" customWidth="1"/>
    <col min="9" max="9" width="14.453125" style="5" bestFit="1" customWidth="1"/>
    <col min="10" max="10" width="17.1796875" style="5" bestFit="1" customWidth="1"/>
    <col min="11" max="11" width="16.54296875" style="5" bestFit="1" customWidth="1"/>
    <col min="12" max="12" width="18.81640625" style="5" bestFit="1" customWidth="1"/>
    <col min="13" max="13" width="12.7265625" style="5" bestFit="1" customWidth="1"/>
    <col min="14" max="14" width="15" style="5" bestFit="1" customWidth="1"/>
    <col min="15" max="15" width="19.54296875" style="5" bestFit="1" customWidth="1"/>
    <col min="16" max="16" width="14.1796875" style="5" customWidth="1"/>
    <col min="17" max="17" width="27.453125" style="5" customWidth="1"/>
    <col min="18" max="18" width="9.453125" style="5" bestFit="1" customWidth="1"/>
    <col min="19" max="19" width="18.453125" style="5" bestFit="1" customWidth="1"/>
    <col min="20" max="20" width="23.1796875" style="5" customWidth="1"/>
    <col min="21" max="21" width="23.7265625" style="5" customWidth="1"/>
    <col min="22" max="22" width="9.453125" style="5" bestFit="1" customWidth="1"/>
    <col min="23" max="23" width="20.26953125" style="5" bestFit="1" customWidth="1"/>
    <col min="24" max="24" width="25.453125" style="5" bestFit="1" customWidth="1"/>
    <col min="25" max="25" width="19.81640625" style="4" bestFit="1" customWidth="1"/>
    <col min="26" max="26" width="26.81640625" customWidth="1"/>
    <col min="27" max="27" width="9.7265625" hidden="1" customWidth="1"/>
    <col min="28" max="28" width="0" hidden="1" customWidth="1"/>
  </cols>
  <sheetData>
    <row r="1" spans="1:28" s="3" customFormat="1" x14ac:dyDescent="0.35">
      <c r="A1" s="3">
        <v>1</v>
      </c>
      <c r="B1" s="3">
        <v>2</v>
      </c>
      <c r="C1" s="3">
        <v>3</v>
      </c>
      <c r="D1" s="37">
        <v>4</v>
      </c>
      <c r="E1" s="37">
        <v>5</v>
      </c>
      <c r="F1" s="38">
        <v>6</v>
      </c>
      <c r="G1" s="39">
        <v>7</v>
      </c>
      <c r="H1" s="3">
        <v>8</v>
      </c>
      <c r="I1" s="3">
        <v>9</v>
      </c>
      <c r="J1" s="3">
        <v>10</v>
      </c>
      <c r="K1" s="3">
        <v>11</v>
      </c>
      <c r="L1" s="3">
        <v>12</v>
      </c>
      <c r="M1" s="3">
        <v>13</v>
      </c>
      <c r="N1" s="3">
        <v>14</v>
      </c>
      <c r="O1" s="29">
        <v>15</v>
      </c>
      <c r="P1" s="3">
        <v>16</v>
      </c>
      <c r="Q1" s="3">
        <v>17</v>
      </c>
      <c r="R1" s="3">
        <v>18</v>
      </c>
      <c r="S1" s="3">
        <v>19</v>
      </c>
      <c r="T1" s="29">
        <v>20</v>
      </c>
      <c r="U1" s="29">
        <v>21</v>
      </c>
      <c r="V1" s="3">
        <v>22</v>
      </c>
      <c r="W1" s="3">
        <v>23</v>
      </c>
      <c r="X1" s="3">
        <v>24</v>
      </c>
      <c r="Y1" s="3">
        <v>25</v>
      </c>
      <c r="Z1" s="3">
        <v>26</v>
      </c>
    </row>
    <row r="2" spans="1:28" s="31" customFormat="1" ht="55.5" customHeight="1" x14ac:dyDescent="0.35">
      <c r="A2" s="52" t="s">
        <v>0</v>
      </c>
      <c r="B2" s="53" t="s">
        <v>785</v>
      </c>
      <c r="C2" s="53" t="s">
        <v>1</v>
      </c>
      <c r="D2" s="40" t="s">
        <v>2</v>
      </c>
      <c r="E2" s="40" t="s">
        <v>3</v>
      </c>
      <c r="F2" s="40" t="s">
        <v>1048</v>
      </c>
      <c r="G2" s="40" t="s">
        <v>1049</v>
      </c>
      <c r="H2" s="41" t="s">
        <v>1069</v>
      </c>
      <c r="I2" s="41" t="s">
        <v>1063</v>
      </c>
      <c r="J2" s="41" t="s">
        <v>1071</v>
      </c>
      <c r="K2" s="43" t="s">
        <v>1064</v>
      </c>
      <c r="L2" s="43" t="s">
        <v>1065</v>
      </c>
      <c r="M2" s="43" t="s">
        <v>1066</v>
      </c>
      <c r="N2" s="43" t="s">
        <v>1067</v>
      </c>
      <c r="O2" s="43" t="s">
        <v>1062</v>
      </c>
      <c r="P2" s="43" t="s">
        <v>1050</v>
      </c>
      <c r="Q2" s="42" t="s">
        <v>1051</v>
      </c>
      <c r="R2" s="43" t="s">
        <v>4</v>
      </c>
      <c r="S2" s="43" t="s">
        <v>1052</v>
      </c>
      <c r="T2" s="43" t="s">
        <v>1053</v>
      </c>
      <c r="U2" s="43" t="s">
        <v>1054</v>
      </c>
      <c r="V2" s="43" t="s">
        <v>1068</v>
      </c>
      <c r="W2" s="42" t="s">
        <v>1055</v>
      </c>
      <c r="X2" s="44" t="s">
        <v>1056</v>
      </c>
      <c r="Y2" s="45" t="s">
        <v>1057</v>
      </c>
      <c r="Z2" s="45" t="s">
        <v>1058</v>
      </c>
      <c r="AA2" s="32" t="s">
        <v>1070</v>
      </c>
      <c r="AB2" s="32"/>
    </row>
    <row r="3" spans="1:28" x14ac:dyDescent="0.35">
      <c r="A3" s="6" t="s">
        <v>250</v>
      </c>
      <c r="B3" t="s">
        <v>5</v>
      </c>
      <c r="C3" t="s">
        <v>6</v>
      </c>
      <c r="D3" s="33">
        <v>1417864834.28</v>
      </c>
      <c r="E3" s="33">
        <v>29695478.93</v>
      </c>
      <c r="F3" s="33">
        <v>1388169355.3499999</v>
      </c>
      <c r="G3" s="33">
        <v>2022933.97</v>
      </c>
      <c r="H3" s="5">
        <v>27</v>
      </c>
      <c r="I3" s="5">
        <v>0</v>
      </c>
      <c r="J3" s="5">
        <v>27</v>
      </c>
      <c r="K3" s="5">
        <v>0</v>
      </c>
      <c r="L3" s="5">
        <v>0</v>
      </c>
      <c r="M3" s="5">
        <v>0.154</v>
      </c>
      <c r="N3" s="5">
        <v>0</v>
      </c>
      <c r="O3" s="5">
        <v>14.432</v>
      </c>
      <c r="P3" s="5">
        <v>1.4570000000000001</v>
      </c>
      <c r="Q3" s="5">
        <v>43.042999999999999</v>
      </c>
      <c r="R3" s="5">
        <v>10.680999999999999</v>
      </c>
      <c r="S3" s="5">
        <v>0</v>
      </c>
      <c r="T3" s="5">
        <v>0</v>
      </c>
      <c r="U3" s="5">
        <v>0</v>
      </c>
      <c r="V3" s="5">
        <v>0</v>
      </c>
      <c r="W3" s="5">
        <v>53.723999999999997</v>
      </c>
      <c r="X3" s="5">
        <v>62.795999999999999</v>
      </c>
      <c r="Y3" s="36">
        <v>80653886.700000003</v>
      </c>
      <c r="Z3" s="36">
        <v>44515956.469999999</v>
      </c>
      <c r="AA3" s="5">
        <f>SUM(J3,K3,L3)</f>
        <v>27</v>
      </c>
      <c r="AB3" s="5">
        <f>H3-AA3</f>
        <v>0</v>
      </c>
    </row>
    <row r="4" spans="1:28" x14ac:dyDescent="0.35">
      <c r="A4" s="6" t="s">
        <v>253</v>
      </c>
      <c r="B4" t="s">
        <v>5</v>
      </c>
      <c r="C4" t="s">
        <v>7</v>
      </c>
      <c r="D4" s="33">
        <v>4984071569</v>
      </c>
      <c r="E4" s="33">
        <v>502144218</v>
      </c>
      <c r="F4" s="33">
        <v>4481927351</v>
      </c>
      <c r="G4" s="33">
        <v>3864799.74</v>
      </c>
      <c r="H4" s="5">
        <v>27</v>
      </c>
      <c r="I4" s="5">
        <v>0</v>
      </c>
      <c r="J4" s="5">
        <v>27</v>
      </c>
      <c r="K4" s="5">
        <v>0</v>
      </c>
      <c r="L4" s="5">
        <v>0</v>
      </c>
      <c r="M4" s="5">
        <v>0</v>
      </c>
      <c r="N4" s="5">
        <v>0</v>
      </c>
      <c r="O4" s="5">
        <v>24.428999999999998</v>
      </c>
      <c r="P4" s="5">
        <v>0.86199999999999999</v>
      </c>
      <c r="Q4" s="5">
        <v>52.291000000000004</v>
      </c>
      <c r="R4" s="5">
        <v>18.664999999999999</v>
      </c>
      <c r="S4" s="5">
        <v>0</v>
      </c>
      <c r="T4" s="5">
        <v>0</v>
      </c>
      <c r="U4" s="5">
        <v>0</v>
      </c>
      <c r="V4" s="5">
        <v>0</v>
      </c>
      <c r="W4" s="5">
        <v>70.956000000000003</v>
      </c>
      <c r="X4" s="5">
        <v>101.749</v>
      </c>
      <c r="Y4" s="36">
        <v>449772841.01999998</v>
      </c>
      <c r="Z4" s="36">
        <v>326091551.14999998</v>
      </c>
      <c r="AA4" s="5">
        <f t="shared" ref="AA4:AA39" si="0">SUM(J4,K4,L4)</f>
        <v>27</v>
      </c>
      <c r="AB4" s="5">
        <f t="shared" ref="AB4:AB39" si="1">H4-AA4</f>
        <v>0</v>
      </c>
    </row>
    <row r="5" spans="1:28" x14ac:dyDescent="0.35">
      <c r="A5" s="7" t="s">
        <v>256</v>
      </c>
      <c r="B5" t="s">
        <v>5</v>
      </c>
      <c r="C5" t="s">
        <v>8</v>
      </c>
      <c r="D5" s="33">
        <v>1451359596</v>
      </c>
      <c r="E5" s="33">
        <v>14541390</v>
      </c>
      <c r="F5" s="33">
        <v>1436818206</v>
      </c>
      <c r="G5" s="33">
        <v>861862.5</v>
      </c>
      <c r="H5" s="5">
        <v>27</v>
      </c>
      <c r="I5" s="5">
        <v>0</v>
      </c>
      <c r="J5" s="5">
        <v>27</v>
      </c>
      <c r="K5" s="5">
        <v>0</v>
      </c>
      <c r="L5" s="5">
        <v>0</v>
      </c>
      <c r="M5" s="5">
        <v>0</v>
      </c>
      <c r="N5" s="5">
        <v>0</v>
      </c>
      <c r="O5" s="5">
        <v>10.362</v>
      </c>
      <c r="P5" s="5">
        <v>0.6</v>
      </c>
      <c r="Q5" s="5">
        <v>37.962000000000003</v>
      </c>
      <c r="R5" s="5">
        <v>9.4339999999999993</v>
      </c>
      <c r="S5" s="5">
        <v>0</v>
      </c>
      <c r="T5" s="5">
        <v>0</v>
      </c>
      <c r="U5" s="5">
        <v>0</v>
      </c>
      <c r="V5" s="5">
        <v>0</v>
      </c>
      <c r="W5" s="5">
        <v>47.396000000000001</v>
      </c>
      <c r="X5" s="5">
        <v>55.529000000000003</v>
      </c>
      <c r="Y5" s="36">
        <v>72711906.049999997</v>
      </c>
      <c r="Z5" s="36">
        <v>36569224.210000001</v>
      </c>
      <c r="AA5" s="5">
        <f t="shared" si="0"/>
        <v>27</v>
      </c>
      <c r="AB5" s="5">
        <f t="shared" si="1"/>
        <v>0</v>
      </c>
    </row>
    <row r="6" spans="1:28" x14ac:dyDescent="0.35">
      <c r="A6" s="7" t="s">
        <v>259</v>
      </c>
      <c r="B6" t="s">
        <v>5</v>
      </c>
      <c r="C6" t="s">
        <v>9</v>
      </c>
      <c r="D6" s="33">
        <v>3603414000</v>
      </c>
      <c r="E6" s="33">
        <v>264297257</v>
      </c>
      <c r="F6" s="33">
        <v>3339116743</v>
      </c>
      <c r="G6" s="33">
        <v>3419376.7</v>
      </c>
      <c r="H6" s="5">
        <v>27</v>
      </c>
      <c r="I6" s="5">
        <v>0</v>
      </c>
      <c r="J6" s="5">
        <v>27</v>
      </c>
      <c r="K6" s="5">
        <v>0</v>
      </c>
      <c r="L6" s="5">
        <v>0</v>
      </c>
      <c r="M6" s="5">
        <v>0</v>
      </c>
      <c r="N6" s="5">
        <v>0</v>
      </c>
      <c r="O6" s="5">
        <v>8.2249999999999996</v>
      </c>
      <c r="P6" s="5">
        <v>1.024</v>
      </c>
      <c r="Q6" s="5">
        <v>36.249000000000002</v>
      </c>
      <c r="R6" s="5">
        <v>20.041</v>
      </c>
      <c r="S6" s="5">
        <v>0</v>
      </c>
      <c r="T6" s="5">
        <v>0</v>
      </c>
      <c r="U6" s="5">
        <v>0</v>
      </c>
      <c r="V6" s="5">
        <v>0</v>
      </c>
      <c r="W6" s="5">
        <v>56.290000000000006</v>
      </c>
      <c r="X6" s="5">
        <v>82.369</v>
      </c>
      <c r="Y6" s="36">
        <v>281818758.99000001</v>
      </c>
      <c r="Z6" s="36">
        <v>183644483.94999999</v>
      </c>
      <c r="AA6" s="5">
        <f t="shared" si="0"/>
        <v>27</v>
      </c>
      <c r="AB6" s="5">
        <f t="shared" si="1"/>
        <v>0</v>
      </c>
    </row>
    <row r="7" spans="1:28" x14ac:dyDescent="0.35">
      <c r="A7" s="1" t="s">
        <v>262</v>
      </c>
      <c r="B7" t="s">
        <v>5</v>
      </c>
      <c r="C7" t="s">
        <v>10</v>
      </c>
      <c r="D7" s="33">
        <v>855387668</v>
      </c>
      <c r="E7" s="33">
        <v>0</v>
      </c>
      <c r="F7" s="33">
        <v>855387668</v>
      </c>
      <c r="G7" s="33">
        <v>98121.159999999989</v>
      </c>
      <c r="H7" s="5">
        <v>25.265000000000001</v>
      </c>
      <c r="I7" s="5">
        <v>0</v>
      </c>
      <c r="J7" s="5">
        <v>25.058</v>
      </c>
      <c r="K7" s="5">
        <v>0.20699999999999999</v>
      </c>
      <c r="L7" s="5">
        <v>0</v>
      </c>
      <c r="M7" s="5">
        <v>0</v>
      </c>
      <c r="N7" s="5">
        <v>0</v>
      </c>
      <c r="O7" s="5">
        <v>0</v>
      </c>
      <c r="P7" s="5">
        <v>0.115</v>
      </c>
      <c r="Q7" s="5">
        <v>25.38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25.38</v>
      </c>
      <c r="X7" s="5">
        <v>53.401000000000003</v>
      </c>
      <c r="Y7" s="36">
        <v>22749083.649999999</v>
      </c>
      <c r="Z7" s="36">
        <v>11666262.289999999</v>
      </c>
      <c r="AA7" s="5">
        <f t="shared" si="0"/>
        <v>25.265000000000001</v>
      </c>
      <c r="AB7" s="5">
        <f t="shared" si="1"/>
        <v>0</v>
      </c>
    </row>
    <row r="8" spans="1:28" x14ac:dyDescent="0.35">
      <c r="A8" s="1" t="s">
        <v>265</v>
      </c>
      <c r="B8" t="s">
        <v>5</v>
      </c>
      <c r="C8" t="s">
        <v>11</v>
      </c>
      <c r="D8" s="33">
        <v>144453083</v>
      </c>
      <c r="E8" s="33">
        <v>0</v>
      </c>
      <c r="F8" s="33">
        <v>144453083</v>
      </c>
      <c r="G8" s="33">
        <v>15757.880000000001</v>
      </c>
      <c r="H8" s="5">
        <v>27</v>
      </c>
      <c r="I8" s="5">
        <v>0</v>
      </c>
      <c r="J8" s="5">
        <v>27</v>
      </c>
      <c r="K8" s="5">
        <v>0</v>
      </c>
      <c r="L8" s="5">
        <v>0</v>
      </c>
      <c r="M8" s="5">
        <v>0</v>
      </c>
      <c r="N8" s="5">
        <v>0</v>
      </c>
      <c r="O8" s="5">
        <v>2.0760000000000001</v>
      </c>
      <c r="P8" s="5">
        <v>0.109</v>
      </c>
      <c r="Q8" s="5">
        <v>29.185000000000002</v>
      </c>
      <c r="R8" s="5">
        <v>9.3460000000000001</v>
      </c>
      <c r="S8" s="5">
        <v>0</v>
      </c>
      <c r="T8" s="5">
        <v>0</v>
      </c>
      <c r="U8" s="5">
        <v>0</v>
      </c>
      <c r="V8" s="5">
        <v>0</v>
      </c>
      <c r="W8" s="5">
        <v>38.531000000000006</v>
      </c>
      <c r="X8" s="5">
        <v>92.5</v>
      </c>
      <c r="Y8" s="36">
        <v>13754347.65</v>
      </c>
      <c r="Z8" s="36">
        <v>9700284.8499999996</v>
      </c>
      <c r="AA8" s="5">
        <f t="shared" si="0"/>
        <v>27</v>
      </c>
      <c r="AB8" s="5">
        <f t="shared" si="1"/>
        <v>0</v>
      </c>
    </row>
    <row r="9" spans="1:28" x14ac:dyDescent="0.35">
      <c r="A9" s="1" t="s">
        <v>268</v>
      </c>
      <c r="B9" t="s">
        <v>5</v>
      </c>
      <c r="C9" t="s">
        <v>12</v>
      </c>
      <c r="D9" s="33">
        <v>1254906978</v>
      </c>
      <c r="E9" s="33">
        <v>1107911</v>
      </c>
      <c r="F9" s="33">
        <v>1253799067</v>
      </c>
      <c r="G9" s="33">
        <v>1006852.88</v>
      </c>
      <c r="H9" s="5">
        <v>27</v>
      </c>
      <c r="I9" s="5">
        <v>0</v>
      </c>
      <c r="J9" s="5">
        <v>27</v>
      </c>
      <c r="K9" s="5">
        <v>0</v>
      </c>
      <c r="L9" s="5">
        <v>0</v>
      </c>
      <c r="M9" s="5">
        <v>0.41399999999999998</v>
      </c>
      <c r="N9" s="5">
        <v>0</v>
      </c>
      <c r="O9" s="5">
        <v>22.44</v>
      </c>
      <c r="P9" s="5">
        <v>0.79700000000000004</v>
      </c>
      <c r="Q9" s="5">
        <v>50.650999999999996</v>
      </c>
      <c r="R9" s="5">
        <v>7.0190000000000001</v>
      </c>
      <c r="S9" s="5">
        <v>0</v>
      </c>
      <c r="T9" s="5">
        <v>0</v>
      </c>
      <c r="U9" s="5">
        <v>0</v>
      </c>
      <c r="V9" s="5">
        <v>0</v>
      </c>
      <c r="W9" s="5">
        <v>57.669999999999995</v>
      </c>
      <c r="X9" s="5">
        <v>80.710999999999999</v>
      </c>
      <c r="Y9" s="36">
        <v>99836562.569999993</v>
      </c>
      <c r="Z9" s="36">
        <v>65340419.719999999</v>
      </c>
      <c r="AA9" s="5">
        <f t="shared" si="0"/>
        <v>27</v>
      </c>
      <c r="AB9" s="5">
        <f t="shared" si="1"/>
        <v>0</v>
      </c>
    </row>
    <row r="10" spans="1:28" x14ac:dyDescent="0.35">
      <c r="A10" s="1" t="s">
        <v>271</v>
      </c>
      <c r="B10" t="s">
        <v>13</v>
      </c>
      <c r="C10" t="s">
        <v>14</v>
      </c>
      <c r="D10" s="33">
        <v>195555745</v>
      </c>
      <c r="E10" s="33">
        <v>0</v>
      </c>
      <c r="F10" s="33">
        <v>195555745</v>
      </c>
      <c r="G10" s="33">
        <v>13159.07</v>
      </c>
      <c r="H10" s="5">
        <v>27</v>
      </c>
      <c r="I10" s="5">
        <v>0</v>
      </c>
      <c r="J10" s="5">
        <v>27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6.7000000000000004E-2</v>
      </c>
      <c r="Q10" s="5">
        <v>27.067</v>
      </c>
      <c r="R10" s="5">
        <v>5.0640000000000001</v>
      </c>
      <c r="S10" s="5">
        <v>0</v>
      </c>
      <c r="T10" s="5">
        <v>0</v>
      </c>
      <c r="U10" s="5">
        <v>0</v>
      </c>
      <c r="V10" s="5">
        <v>0</v>
      </c>
      <c r="W10" s="5">
        <v>32.131</v>
      </c>
      <c r="X10" s="5">
        <v>122.267</v>
      </c>
      <c r="Y10" s="36">
        <v>24863991.039999999</v>
      </c>
      <c r="Z10" s="36">
        <v>18946441.850000001</v>
      </c>
      <c r="AA10" s="5">
        <f t="shared" si="0"/>
        <v>27</v>
      </c>
      <c r="AB10" s="5">
        <f t="shared" si="1"/>
        <v>0</v>
      </c>
    </row>
    <row r="11" spans="1:28" x14ac:dyDescent="0.35">
      <c r="A11" s="1" t="s">
        <v>274</v>
      </c>
      <c r="B11" t="s">
        <v>13</v>
      </c>
      <c r="C11" t="s">
        <v>15</v>
      </c>
      <c r="D11" s="33">
        <v>51737552</v>
      </c>
      <c r="E11" s="33">
        <v>0</v>
      </c>
      <c r="F11" s="33">
        <v>51737552</v>
      </c>
      <c r="G11" s="33">
        <v>6712</v>
      </c>
      <c r="H11" s="5">
        <v>27</v>
      </c>
      <c r="I11" s="5">
        <v>0</v>
      </c>
      <c r="J11" s="5">
        <v>27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0.13</v>
      </c>
      <c r="Q11" s="5">
        <v>27.13</v>
      </c>
      <c r="R11" s="5">
        <v>6.13</v>
      </c>
      <c r="S11" s="5">
        <v>0</v>
      </c>
      <c r="T11" s="5">
        <v>0</v>
      </c>
      <c r="U11" s="5">
        <v>0</v>
      </c>
      <c r="V11" s="5">
        <v>0</v>
      </c>
      <c r="W11" s="5">
        <v>33.26</v>
      </c>
      <c r="X11" s="5">
        <v>80.772000000000006</v>
      </c>
      <c r="Y11" s="36">
        <v>4375286.1900000004</v>
      </c>
      <c r="Z11" s="36">
        <v>2813489.04</v>
      </c>
      <c r="AA11" s="5">
        <f t="shared" si="0"/>
        <v>27</v>
      </c>
      <c r="AB11" s="5">
        <f t="shared" si="1"/>
        <v>0</v>
      </c>
    </row>
    <row r="12" spans="1:28" x14ac:dyDescent="0.35">
      <c r="A12" s="1" t="s">
        <v>277</v>
      </c>
      <c r="B12" t="s">
        <v>16</v>
      </c>
      <c r="C12" t="s">
        <v>17</v>
      </c>
      <c r="D12" s="33">
        <v>989506267</v>
      </c>
      <c r="E12" s="33">
        <v>68648495</v>
      </c>
      <c r="F12" s="33">
        <v>920857772</v>
      </c>
      <c r="G12" s="33">
        <v>633022.86</v>
      </c>
      <c r="H12" s="5">
        <v>27</v>
      </c>
      <c r="I12" s="5">
        <v>0.105</v>
      </c>
      <c r="J12" s="5">
        <v>26.895</v>
      </c>
      <c r="K12" s="5">
        <v>0</v>
      </c>
      <c r="L12" s="5">
        <v>0</v>
      </c>
      <c r="M12" s="5">
        <v>0</v>
      </c>
      <c r="N12" s="5">
        <v>0</v>
      </c>
      <c r="O12" s="5">
        <v>6.6849999999999996</v>
      </c>
      <c r="P12" s="5">
        <v>0.68700000000000006</v>
      </c>
      <c r="Q12" s="5">
        <v>34.266999999999996</v>
      </c>
      <c r="R12" s="5">
        <v>9.9849999999999994</v>
      </c>
      <c r="S12" s="5">
        <v>0</v>
      </c>
      <c r="T12" s="5">
        <v>0</v>
      </c>
      <c r="U12" s="5">
        <v>6.819</v>
      </c>
      <c r="V12" s="5">
        <v>0</v>
      </c>
      <c r="W12" s="5">
        <v>51.070999999999998</v>
      </c>
      <c r="X12" s="5">
        <v>26.885999999999999</v>
      </c>
      <c r="Y12" s="36">
        <v>26455657.420000002</v>
      </c>
      <c r="Z12" s="36">
        <v>427.8</v>
      </c>
      <c r="AA12" s="5">
        <f t="shared" si="0"/>
        <v>26.895</v>
      </c>
      <c r="AB12" s="5">
        <f t="shared" si="1"/>
        <v>0.10500000000000043</v>
      </c>
    </row>
    <row r="13" spans="1:28" x14ac:dyDescent="0.35">
      <c r="A13" s="1" t="s">
        <v>280</v>
      </c>
      <c r="B13" t="s">
        <v>16</v>
      </c>
      <c r="C13" t="s">
        <v>18</v>
      </c>
      <c r="D13" s="33">
        <v>414343338</v>
      </c>
      <c r="E13" s="33">
        <v>39148802</v>
      </c>
      <c r="F13" s="33">
        <v>375194536</v>
      </c>
      <c r="G13" s="33">
        <v>535393.64</v>
      </c>
      <c r="H13" s="5">
        <v>27</v>
      </c>
      <c r="I13" s="5">
        <v>1.0529999999999999</v>
      </c>
      <c r="J13" s="5">
        <v>25.946999999999999</v>
      </c>
      <c r="K13" s="5">
        <v>0</v>
      </c>
      <c r="L13" s="5">
        <v>0</v>
      </c>
      <c r="M13" s="5">
        <v>0</v>
      </c>
      <c r="N13" s="5">
        <v>0</v>
      </c>
      <c r="O13" s="5">
        <v>10.186999999999999</v>
      </c>
      <c r="P13" s="5">
        <v>1.427</v>
      </c>
      <c r="Q13" s="5">
        <v>37.561</v>
      </c>
      <c r="R13" s="5">
        <v>4.3860000000000001</v>
      </c>
      <c r="S13" s="5">
        <v>0</v>
      </c>
      <c r="T13" s="5">
        <v>0</v>
      </c>
      <c r="U13" s="5">
        <v>0</v>
      </c>
      <c r="V13" s="5">
        <v>0</v>
      </c>
      <c r="W13" s="5">
        <v>41.947000000000003</v>
      </c>
      <c r="X13" s="5">
        <v>36.97</v>
      </c>
      <c r="Y13" s="36">
        <v>13714030.26</v>
      </c>
      <c r="Z13" s="36">
        <v>3940901.57</v>
      </c>
      <c r="AA13" s="5">
        <f t="shared" si="0"/>
        <v>25.946999999999999</v>
      </c>
      <c r="AB13" s="5">
        <f t="shared" si="1"/>
        <v>1.0530000000000008</v>
      </c>
    </row>
    <row r="14" spans="1:28" x14ac:dyDescent="0.35">
      <c r="A14" s="1" t="s">
        <v>283</v>
      </c>
      <c r="B14" t="s">
        <v>16</v>
      </c>
      <c r="C14" t="s">
        <v>19</v>
      </c>
      <c r="D14" s="33">
        <v>9525023544</v>
      </c>
      <c r="E14" s="33">
        <v>65109142</v>
      </c>
      <c r="F14" s="33">
        <v>9459914402</v>
      </c>
      <c r="G14" s="33">
        <v>3232633.24</v>
      </c>
      <c r="H14" s="5">
        <v>18.756</v>
      </c>
      <c r="I14" s="5">
        <v>0</v>
      </c>
      <c r="J14" s="5">
        <v>18.756</v>
      </c>
      <c r="K14" s="5">
        <v>0</v>
      </c>
      <c r="L14" s="5">
        <v>0</v>
      </c>
      <c r="M14" s="5">
        <v>0.68200000000000005</v>
      </c>
      <c r="N14" s="5">
        <v>4.1000000000000002E-2</v>
      </c>
      <c r="O14" s="5">
        <v>17.266999999999999</v>
      </c>
      <c r="P14" s="5">
        <v>0.34200000000000003</v>
      </c>
      <c r="Q14" s="5">
        <v>37.087999999999994</v>
      </c>
      <c r="R14" s="5">
        <v>12.141</v>
      </c>
      <c r="S14" s="5">
        <v>0</v>
      </c>
      <c r="T14" s="5">
        <v>0</v>
      </c>
      <c r="U14" s="5">
        <v>4.8789999999999996</v>
      </c>
      <c r="V14" s="5">
        <v>0</v>
      </c>
      <c r="W14" s="5">
        <v>54.10799999999999</v>
      </c>
      <c r="X14" s="5">
        <v>58.692</v>
      </c>
      <c r="Y14" s="36">
        <v>594074253.87</v>
      </c>
      <c r="Z14" s="36">
        <v>395372209.60000002</v>
      </c>
      <c r="AA14" s="5">
        <f t="shared" si="0"/>
        <v>18.756</v>
      </c>
      <c r="AB14" s="5">
        <f t="shared" si="1"/>
        <v>0</v>
      </c>
    </row>
    <row r="15" spans="1:28" x14ac:dyDescent="0.35">
      <c r="A15" s="1" t="s">
        <v>286</v>
      </c>
      <c r="B15" t="s">
        <v>16</v>
      </c>
      <c r="C15" t="s">
        <v>20</v>
      </c>
      <c r="D15" s="33">
        <v>2794719092</v>
      </c>
      <c r="E15" s="33">
        <v>29867290</v>
      </c>
      <c r="F15" s="33">
        <v>2764851802</v>
      </c>
      <c r="G15" s="33">
        <v>2555535.0099999998</v>
      </c>
      <c r="H15" s="5">
        <v>27</v>
      </c>
      <c r="I15" s="5">
        <v>0</v>
      </c>
      <c r="J15" s="5">
        <v>27</v>
      </c>
      <c r="K15" s="5">
        <v>0</v>
      </c>
      <c r="L15" s="5">
        <v>0</v>
      </c>
      <c r="M15" s="5">
        <v>0.83699999999999997</v>
      </c>
      <c r="N15" s="5">
        <v>0</v>
      </c>
      <c r="O15" s="5">
        <v>9.5850000000000009</v>
      </c>
      <c r="P15" s="5">
        <v>0.92400000000000004</v>
      </c>
      <c r="Q15" s="5">
        <v>38.345999999999997</v>
      </c>
      <c r="R15" s="5">
        <v>15.847</v>
      </c>
      <c r="S15" s="5">
        <v>0</v>
      </c>
      <c r="T15" s="5">
        <v>0</v>
      </c>
      <c r="U15" s="5">
        <v>11</v>
      </c>
      <c r="V15" s="5">
        <v>0</v>
      </c>
      <c r="W15" s="5">
        <v>65.192999999999998</v>
      </c>
      <c r="X15" s="5">
        <v>51.631999999999998</v>
      </c>
      <c r="Y15" s="36">
        <v>144353814.78</v>
      </c>
      <c r="Z15" s="36">
        <v>66227724.280000001</v>
      </c>
      <c r="AA15" s="5">
        <f t="shared" si="0"/>
        <v>27</v>
      </c>
      <c r="AB15" s="5">
        <f t="shared" si="1"/>
        <v>0</v>
      </c>
    </row>
    <row r="16" spans="1:28" x14ac:dyDescent="0.35">
      <c r="A16" s="1" t="s">
        <v>289</v>
      </c>
      <c r="B16" t="s">
        <v>16</v>
      </c>
      <c r="C16" t="s">
        <v>21</v>
      </c>
      <c r="D16" s="33">
        <v>55602832</v>
      </c>
      <c r="E16" s="33">
        <v>0</v>
      </c>
      <c r="F16" s="33">
        <v>55602832</v>
      </c>
      <c r="G16" s="33">
        <v>4849.93</v>
      </c>
      <c r="H16" s="5">
        <v>27</v>
      </c>
      <c r="I16" s="5">
        <v>0</v>
      </c>
      <c r="J16" s="5">
        <v>27</v>
      </c>
      <c r="K16" s="5">
        <v>0</v>
      </c>
      <c r="L16" s="5">
        <v>0</v>
      </c>
      <c r="M16" s="5">
        <v>0.11700000000000001</v>
      </c>
      <c r="N16" s="5">
        <v>0</v>
      </c>
      <c r="O16" s="5">
        <v>0</v>
      </c>
      <c r="P16" s="5">
        <v>8.6999999999999994E-2</v>
      </c>
      <c r="Q16" s="5">
        <v>27.204000000000001</v>
      </c>
      <c r="R16" s="5">
        <v>9.4749999999999996</v>
      </c>
      <c r="S16" s="5">
        <v>0</v>
      </c>
      <c r="T16" s="5">
        <v>0</v>
      </c>
      <c r="U16" s="5">
        <v>0</v>
      </c>
      <c r="V16" s="5">
        <v>0</v>
      </c>
      <c r="W16" s="5">
        <v>36.679000000000002</v>
      </c>
      <c r="X16" s="5">
        <v>89.387</v>
      </c>
      <c r="Y16" s="36">
        <v>5346390.8499999996</v>
      </c>
      <c r="Z16" s="36">
        <v>3669876.18</v>
      </c>
      <c r="AA16" s="5">
        <f t="shared" si="0"/>
        <v>27</v>
      </c>
      <c r="AB16" s="5">
        <f t="shared" si="1"/>
        <v>0</v>
      </c>
    </row>
    <row r="17" spans="1:28" x14ac:dyDescent="0.35">
      <c r="A17" s="1" t="s">
        <v>292</v>
      </c>
      <c r="B17" t="s">
        <v>16</v>
      </c>
      <c r="C17" t="s">
        <v>22</v>
      </c>
      <c r="D17" s="33">
        <v>6270938001.3600006</v>
      </c>
      <c r="E17" s="33">
        <v>167427214.87</v>
      </c>
      <c r="F17" s="33">
        <v>6103510786.4900007</v>
      </c>
      <c r="G17" s="33">
        <v>13534328.380000001</v>
      </c>
      <c r="H17" s="5">
        <v>27</v>
      </c>
      <c r="I17" s="5">
        <v>0</v>
      </c>
      <c r="J17" s="5">
        <v>27</v>
      </c>
      <c r="K17" s="5">
        <v>0</v>
      </c>
      <c r="L17" s="5">
        <v>0</v>
      </c>
      <c r="M17" s="5">
        <v>0</v>
      </c>
      <c r="N17" s="5">
        <v>0</v>
      </c>
      <c r="O17" s="5">
        <v>22.068000000000001</v>
      </c>
      <c r="P17" s="5">
        <v>2.2170000000000001</v>
      </c>
      <c r="Q17" s="5">
        <v>51.284999999999997</v>
      </c>
      <c r="R17" s="5">
        <v>15.901</v>
      </c>
      <c r="S17" s="5">
        <v>0</v>
      </c>
      <c r="T17" s="5">
        <v>6</v>
      </c>
      <c r="U17" s="5">
        <v>0</v>
      </c>
      <c r="V17" s="5">
        <v>0</v>
      </c>
      <c r="W17" s="5">
        <v>73.185999999999993</v>
      </c>
      <c r="X17" s="5">
        <v>77.626999999999995</v>
      </c>
      <c r="Y17" s="36">
        <v>501713271.12</v>
      </c>
      <c r="Z17" s="36">
        <v>320887440.85000002</v>
      </c>
      <c r="AA17" s="5">
        <f t="shared" si="0"/>
        <v>27</v>
      </c>
      <c r="AB17" s="5">
        <f t="shared" si="1"/>
        <v>0</v>
      </c>
    </row>
    <row r="18" spans="1:28" x14ac:dyDescent="0.35">
      <c r="A18" s="1" t="s">
        <v>295</v>
      </c>
      <c r="B18" t="s">
        <v>16</v>
      </c>
      <c r="C18" t="s">
        <v>23</v>
      </c>
      <c r="D18" s="33">
        <v>76699137</v>
      </c>
      <c r="E18" s="33">
        <v>0</v>
      </c>
      <c r="F18" s="33">
        <v>76699137</v>
      </c>
      <c r="G18" s="33">
        <v>4515.2299999999996</v>
      </c>
      <c r="H18" s="5">
        <v>27</v>
      </c>
      <c r="I18" s="5">
        <v>0</v>
      </c>
      <c r="J18" s="5">
        <v>27</v>
      </c>
      <c r="K18" s="5">
        <v>0</v>
      </c>
      <c r="L18" s="5">
        <v>0</v>
      </c>
      <c r="M18" s="5">
        <v>0</v>
      </c>
      <c r="N18" s="5">
        <v>0</v>
      </c>
      <c r="O18" s="5">
        <v>3.13</v>
      </c>
      <c r="P18" s="5">
        <v>5.8999999999999997E-2</v>
      </c>
      <c r="Q18" s="5">
        <v>30.189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30.189</v>
      </c>
      <c r="X18" s="5">
        <v>1047</v>
      </c>
      <c r="Y18" s="36">
        <v>80785561.099999994</v>
      </c>
      <c r="Z18" s="36">
        <v>78597080</v>
      </c>
      <c r="AA18" s="5">
        <f t="shared" si="0"/>
        <v>27</v>
      </c>
      <c r="AB18" s="5">
        <f t="shared" si="1"/>
        <v>0</v>
      </c>
    </row>
    <row r="19" spans="1:28" x14ac:dyDescent="0.35">
      <c r="A19" s="1" t="s">
        <v>298</v>
      </c>
      <c r="B19" t="s">
        <v>24</v>
      </c>
      <c r="C19" t="s">
        <v>25</v>
      </c>
      <c r="D19" s="33">
        <v>634429406</v>
      </c>
      <c r="E19" s="33">
        <v>0</v>
      </c>
      <c r="F19" s="33">
        <v>634429406</v>
      </c>
      <c r="G19" s="33">
        <v>80131.88</v>
      </c>
      <c r="H19" s="5">
        <v>27</v>
      </c>
      <c r="I19" s="5">
        <v>0.98599999999999999</v>
      </c>
      <c r="J19" s="5">
        <v>26.013999999999999</v>
      </c>
      <c r="K19" s="5">
        <v>0</v>
      </c>
      <c r="L19" s="5">
        <v>0</v>
      </c>
      <c r="M19" s="5">
        <v>0</v>
      </c>
      <c r="N19" s="5">
        <v>0</v>
      </c>
      <c r="O19" s="5">
        <v>2.68</v>
      </c>
      <c r="P19" s="5">
        <v>0.126</v>
      </c>
      <c r="Q19" s="5">
        <v>28.82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28.82</v>
      </c>
      <c r="X19" s="5">
        <v>29.696999999999999</v>
      </c>
      <c r="Y19" s="36">
        <v>19638317.809999999</v>
      </c>
      <c r="Z19" s="36">
        <v>2300219.16</v>
      </c>
      <c r="AA19" s="5">
        <f t="shared" si="0"/>
        <v>26.013999999999999</v>
      </c>
      <c r="AB19" s="5">
        <f t="shared" si="1"/>
        <v>0.98600000000000065</v>
      </c>
    </row>
    <row r="20" spans="1:28" x14ac:dyDescent="0.35">
      <c r="A20" s="1" t="s">
        <v>301</v>
      </c>
      <c r="B20" t="s">
        <v>26</v>
      </c>
      <c r="C20" t="s">
        <v>27</v>
      </c>
      <c r="D20" s="33">
        <v>27167120</v>
      </c>
      <c r="E20" s="33">
        <v>0</v>
      </c>
      <c r="F20" s="33">
        <v>27167120</v>
      </c>
      <c r="G20" s="33">
        <v>3500.49</v>
      </c>
      <c r="H20" s="5">
        <v>27</v>
      </c>
      <c r="I20" s="5">
        <v>2.6989999999999998</v>
      </c>
      <c r="J20" s="5">
        <v>24.300999999999998</v>
      </c>
      <c r="K20" s="5">
        <v>0</v>
      </c>
      <c r="L20" s="5">
        <v>0</v>
      </c>
      <c r="M20" s="5">
        <v>0</v>
      </c>
      <c r="N20" s="5">
        <v>0</v>
      </c>
      <c r="O20" s="5">
        <v>5</v>
      </c>
      <c r="P20" s="5">
        <v>0.129</v>
      </c>
      <c r="Q20" s="5">
        <v>29.43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29.43</v>
      </c>
      <c r="X20" s="5">
        <v>119.999</v>
      </c>
      <c r="Y20" s="36">
        <v>3366043.9</v>
      </c>
      <c r="Z20" s="36">
        <v>2677980.5299999998</v>
      </c>
      <c r="AA20" s="5">
        <f t="shared" si="0"/>
        <v>24.300999999999998</v>
      </c>
      <c r="AB20" s="5">
        <f t="shared" si="1"/>
        <v>2.6990000000000016</v>
      </c>
    </row>
    <row r="21" spans="1:28" x14ac:dyDescent="0.35">
      <c r="A21" s="1" t="s">
        <v>304</v>
      </c>
      <c r="B21" t="s">
        <v>26</v>
      </c>
      <c r="C21" t="s">
        <v>28</v>
      </c>
      <c r="D21" s="33">
        <v>32650450</v>
      </c>
      <c r="E21" s="33">
        <v>0</v>
      </c>
      <c r="F21" s="33">
        <v>32650450</v>
      </c>
      <c r="G21" s="33">
        <v>686.71</v>
      </c>
      <c r="H21" s="5">
        <v>26.992000000000001</v>
      </c>
      <c r="I21" s="5">
        <v>3.1909999999999998</v>
      </c>
      <c r="J21" s="5">
        <v>23.800999999999998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2.1000000000000001E-2</v>
      </c>
      <c r="Q21" s="5">
        <v>23.821999999999999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23.821999999999999</v>
      </c>
      <c r="X21" s="5">
        <v>41.695</v>
      </c>
      <c r="Y21" s="36">
        <v>1434339.35</v>
      </c>
      <c r="Z21" s="36">
        <v>584617.64</v>
      </c>
      <c r="AA21" s="5">
        <f t="shared" si="0"/>
        <v>23.800999999999998</v>
      </c>
      <c r="AB21" s="5">
        <f t="shared" si="1"/>
        <v>3.1910000000000025</v>
      </c>
    </row>
    <row r="22" spans="1:28" x14ac:dyDescent="0.35">
      <c r="A22" s="1" t="s">
        <v>307</v>
      </c>
      <c r="B22" t="s">
        <v>26</v>
      </c>
      <c r="C22" t="s">
        <v>29</v>
      </c>
      <c r="D22" s="33">
        <v>36416890</v>
      </c>
      <c r="E22" s="33">
        <v>0</v>
      </c>
      <c r="F22" s="33">
        <v>36416890</v>
      </c>
      <c r="G22" s="33">
        <v>4802.17</v>
      </c>
      <c r="H22" s="5">
        <v>27</v>
      </c>
      <c r="I22" s="5">
        <v>0</v>
      </c>
      <c r="J22" s="5">
        <v>27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27</v>
      </c>
      <c r="R22" s="5">
        <v>10.398</v>
      </c>
      <c r="S22" s="5">
        <v>0</v>
      </c>
      <c r="T22" s="5">
        <v>0</v>
      </c>
      <c r="U22" s="5">
        <v>0</v>
      </c>
      <c r="V22" s="5">
        <v>0</v>
      </c>
      <c r="W22" s="5">
        <v>37.397999999999996</v>
      </c>
      <c r="X22" s="5">
        <v>115.473</v>
      </c>
      <c r="Y22" s="36">
        <v>4403278.97</v>
      </c>
      <c r="Z22" s="36">
        <v>3305674.54</v>
      </c>
      <c r="AA22" s="5">
        <f t="shared" si="0"/>
        <v>27</v>
      </c>
      <c r="AB22" s="5">
        <f t="shared" si="1"/>
        <v>0</v>
      </c>
    </row>
    <row r="23" spans="1:28" x14ac:dyDescent="0.35">
      <c r="A23" s="1" t="s">
        <v>310</v>
      </c>
      <c r="B23" t="s">
        <v>26</v>
      </c>
      <c r="C23" t="s">
        <v>30</v>
      </c>
      <c r="D23" s="33">
        <v>6859358</v>
      </c>
      <c r="E23" s="33">
        <v>0</v>
      </c>
      <c r="F23" s="33">
        <v>6859358</v>
      </c>
      <c r="G23" s="33">
        <v>758.17</v>
      </c>
      <c r="H23" s="5">
        <v>27</v>
      </c>
      <c r="I23" s="5">
        <v>0</v>
      </c>
      <c r="J23" s="5">
        <v>27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0.11</v>
      </c>
      <c r="Q23" s="5">
        <v>27.11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27.11</v>
      </c>
      <c r="X23" s="5">
        <v>390.74599999999998</v>
      </c>
      <c r="Y23" s="36">
        <v>2801531.69</v>
      </c>
      <c r="Z23" s="36">
        <v>2590303.52</v>
      </c>
      <c r="AA23" s="5">
        <f t="shared" si="0"/>
        <v>27</v>
      </c>
      <c r="AB23" s="5">
        <f t="shared" si="1"/>
        <v>0</v>
      </c>
    </row>
    <row r="24" spans="1:28" x14ac:dyDescent="0.35">
      <c r="A24" s="1" t="s">
        <v>313</v>
      </c>
      <c r="B24" t="s">
        <v>26</v>
      </c>
      <c r="C24" t="s">
        <v>31</v>
      </c>
      <c r="D24" s="33">
        <v>18556923</v>
      </c>
      <c r="E24" s="33">
        <v>0</v>
      </c>
      <c r="F24" s="33">
        <v>18556923</v>
      </c>
      <c r="G24" s="33">
        <v>2576.21</v>
      </c>
      <c r="H24" s="5">
        <v>18.3</v>
      </c>
      <c r="I24" s="5">
        <v>2.544</v>
      </c>
      <c r="J24" s="5">
        <v>15.756</v>
      </c>
      <c r="K24" s="5">
        <v>0</v>
      </c>
      <c r="L24" s="5">
        <v>0</v>
      </c>
      <c r="M24" s="5">
        <v>0.25</v>
      </c>
      <c r="N24" s="5">
        <v>0</v>
      </c>
      <c r="O24" s="5">
        <v>8.0790000000000006</v>
      </c>
      <c r="P24" s="5">
        <v>0.13900000000000001</v>
      </c>
      <c r="Q24" s="5">
        <v>24.224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24.224</v>
      </c>
      <c r="X24" s="5">
        <v>66.441999999999993</v>
      </c>
      <c r="Y24" s="36">
        <v>1302093.54</v>
      </c>
      <c r="Z24" s="36">
        <v>973224.98</v>
      </c>
      <c r="AA24" s="5">
        <f t="shared" si="0"/>
        <v>15.756</v>
      </c>
      <c r="AB24" s="5">
        <f t="shared" si="1"/>
        <v>2.5440000000000005</v>
      </c>
    </row>
    <row r="25" spans="1:28" x14ac:dyDescent="0.35">
      <c r="A25" s="1" t="s">
        <v>316</v>
      </c>
      <c r="B25" t="s">
        <v>32</v>
      </c>
      <c r="C25" t="s">
        <v>33</v>
      </c>
      <c r="D25" s="33">
        <v>74457760</v>
      </c>
      <c r="E25" s="33">
        <v>0</v>
      </c>
      <c r="F25" s="33">
        <v>74457760</v>
      </c>
      <c r="G25" s="33">
        <v>5944.72</v>
      </c>
      <c r="H25" s="5">
        <v>27</v>
      </c>
      <c r="I25" s="5">
        <v>2.5019999999999998</v>
      </c>
      <c r="J25" s="5">
        <v>24.498000000000001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0.08</v>
      </c>
      <c r="Q25" s="5">
        <v>24.577999999999999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24.577999999999999</v>
      </c>
      <c r="X25" s="5">
        <v>147.21199999999999</v>
      </c>
      <c r="Y25" s="36">
        <v>11504261.77</v>
      </c>
      <c r="Z25" s="36">
        <v>9472172.7599999998</v>
      </c>
      <c r="AA25" s="5">
        <f t="shared" si="0"/>
        <v>24.498000000000001</v>
      </c>
      <c r="AB25" s="5">
        <f t="shared" si="1"/>
        <v>2.5019999999999989</v>
      </c>
    </row>
    <row r="26" spans="1:28" x14ac:dyDescent="0.35">
      <c r="A26" s="1" t="s">
        <v>319</v>
      </c>
      <c r="B26" t="s">
        <v>32</v>
      </c>
      <c r="C26" t="s">
        <v>34</v>
      </c>
      <c r="D26" s="33">
        <v>27379970</v>
      </c>
      <c r="E26" s="33">
        <v>0</v>
      </c>
      <c r="F26" s="33">
        <v>27379970</v>
      </c>
      <c r="G26" s="33">
        <v>15792.25</v>
      </c>
      <c r="H26" s="5">
        <v>23.59</v>
      </c>
      <c r="I26" s="5">
        <v>0</v>
      </c>
      <c r="J26" s="5">
        <v>23.59</v>
      </c>
      <c r="K26" s="5">
        <v>0</v>
      </c>
      <c r="L26" s="5">
        <v>0</v>
      </c>
      <c r="M26" s="5">
        <v>4.5940000000000003</v>
      </c>
      <c r="N26" s="5">
        <v>0</v>
      </c>
      <c r="O26" s="5">
        <v>0</v>
      </c>
      <c r="P26" s="5">
        <v>0.57699999999999996</v>
      </c>
      <c r="Q26" s="5">
        <v>28.761000000000003</v>
      </c>
      <c r="R26" s="5">
        <v>17.896000000000001</v>
      </c>
      <c r="S26" s="5">
        <v>0</v>
      </c>
      <c r="T26" s="5">
        <v>0</v>
      </c>
      <c r="U26" s="5">
        <v>0</v>
      </c>
      <c r="V26" s="5">
        <v>0</v>
      </c>
      <c r="W26" s="5">
        <v>46.657000000000004</v>
      </c>
      <c r="X26" s="5">
        <v>137.54900000000001</v>
      </c>
      <c r="Y26" s="36">
        <v>3953099.23</v>
      </c>
      <c r="Z26" s="36">
        <v>3221770.55</v>
      </c>
      <c r="AA26" s="5">
        <f t="shared" si="0"/>
        <v>23.59</v>
      </c>
      <c r="AB26" s="5">
        <f t="shared" si="1"/>
        <v>0</v>
      </c>
    </row>
    <row r="27" spans="1:28" x14ac:dyDescent="0.35">
      <c r="A27" s="1" t="s">
        <v>322</v>
      </c>
      <c r="B27" t="s">
        <v>35</v>
      </c>
      <c r="C27" t="s">
        <v>36</v>
      </c>
      <c r="D27" s="33">
        <v>6235961864</v>
      </c>
      <c r="E27" s="33">
        <v>404037817</v>
      </c>
      <c r="F27" s="33">
        <v>5831924047</v>
      </c>
      <c r="G27" s="33">
        <v>2328724.48</v>
      </c>
      <c r="H27" s="5">
        <v>27</v>
      </c>
      <c r="I27" s="5">
        <v>0</v>
      </c>
      <c r="J27" s="5">
        <v>27</v>
      </c>
      <c r="K27" s="5">
        <v>0</v>
      </c>
      <c r="L27" s="5">
        <v>0</v>
      </c>
      <c r="M27" s="5">
        <v>0</v>
      </c>
      <c r="N27" s="5">
        <v>0</v>
      </c>
      <c r="O27" s="5">
        <v>13.59</v>
      </c>
      <c r="P27" s="5">
        <v>0.39900000000000002</v>
      </c>
      <c r="Q27" s="5">
        <v>40.989000000000004</v>
      </c>
      <c r="R27" s="5">
        <v>16.728000000000002</v>
      </c>
      <c r="S27" s="5">
        <v>0</v>
      </c>
      <c r="T27" s="5">
        <v>0</v>
      </c>
      <c r="U27" s="5">
        <v>0</v>
      </c>
      <c r="V27" s="5">
        <v>0</v>
      </c>
      <c r="W27" s="5">
        <v>57.717000000000006</v>
      </c>
      <c r="X27" s="5">
        <v>64.893000000000001</v>
      </c>
      <c r="Y27" s="36">
        <v>353644732.69</v>
      </c>
      <c r="Z27" s="36">
        <v>202397529.71000001</v>
      </c>
      <c r="AA27" s="5">
        <f t="shared" si="0"/>
        <v>27</v>
      </c>
      <c r="AB27" s="5">
        <f t="shared" si="1"/>
        <v>0</v>
      </c>
    </row>
    <row r="28" spans="1:28" x14ac:dyDescent="0.35">
      <c r="A28" s="1" t="s">
        <v>325</v>
      </c>
      <c r="B28" t="s">
        <v>35</v>
      </c>
      <c r="C28" t="s">
        <v>37</v>
      </c>
      <c r="D28" s="33">
        <v>10418335819</v>
      </c>
      <c r="E28" s="33">
        <v>163542174</v>
      </c>
      <c r="F28" s="33">
        <v>10254793645</v>
      </c>
      <c r="G28" s="33">
        <v>6892030.9900000002</v>
      </c>
      <c r="H28" s="5">
        <v>27</v>
      </c>
      <c r="I28" s="5">
        <v>0</v>
      </c>
      <c r="J28" s="5">
        <v>27</v>
      </c>
      <c r="K28" s="5">
        <v>0</v>
      </c>
      <c r="L28" s="5">
        <v>0</v>
      </c>
      <c r="M28" s="5">
        <v>0</v>
      </c>
      <c r="N28" s="5">
        <v>0</v>
      </c>
      <c r="O28" s="5">
        <v>8.1620000000000008</v>
      </c>
      <c r="P28" s="5">
        <v>0.67200000000000004</v>
      </c>
      <c r="Q28" s="5">
        <v>35.833999999999996</v>
      </c>
      <c r="R28" s="5">
        <v>7.4980000000000002</v>
      </c>
      <c r="S28" s="5">
        <v>0.71199999999999997</v>
      </c>
      <c r="T28" s="5">
        <v>0</v>
      </c>
      <c r="U28" s="5">
        <v>4</v>
      </c>
      <c r="V28" s="5">
        <v>0</v>
      </c>
      <c r="W28" s="5">
        <v>48.043999999999997</v>
      </c>
      <c r="X28" s="5">
        <v>29.908999999999999</v>
      </c>
      <c r="Y28" s="36">
        <v>313517672.69</v>
      </c>
      <c r="Z28" s="36">
        <v>29224771.079999998</v>
      </c>
      <c r="AA28" s="5">
        <f t="shared" si="0"/>
        <v>27</v>
      </c>
      <c r="AB28" s="5">
        <f t="shared" si="1"/>
        <v>0</v>
      </c>
    </row>
    <row r="29" spans="1:28" x14ac:dyDescent="0.35">
      <c r="A29" s="1" t="s">
        <v>328</v>
      </c>
      <c r="B29" t="s">
        <v>38</v>
      </c>
      <c r="C29" t="s">
        <v>39</v>
      </c>
      <c r="D29" s="33">
        <v>459592760</v>
      </c>
      <c r="E29" s="33">
        <v>0</v>
      </c>
      <c r="F29" s="33">
        <v>459592760</v>
      </c>
      <c r="G29" s="33">
        <v>59231.3</v>
      </c>
      <c r="H29" s="5">
        <v>23.149000000000001</v>
      </c>
      <c r="I29" s="5">
        <v>2.1669999999999998</v>
      </c>
      <c r="J29" s="5">
        <v>20.981999999999999</v>
      </c>
      <c r="K29" s="5">
        <v>0</v>
      </c>
      <c r="L29" s="5">
        <v>0</v>
      </c>
      <c r="M29" s="5">
        <v>0</v>
      </c>
      <c r="N29" s="5">
        <v>0</v>
      </c>
      <c r="O29" s="5">
        <v>7.6120000000000001</v>
      </c>
      <c r="P29" s="5">
        <v>0.129</v>
      </c>
      <c r="Q29" s="5">
        <v>28.723000000000003</v>
      </c>
      <c r="R29" s="5">
        <v>5.94</v>
      </c>
      <c r="S29" s="5">
        <v>0</v>
      </c>
      <c r="T29" s="5">
        <v>0</v>
      </c>
      <c r="U29" s="5">
        <v>2.121</v>
      </c>
      <c r="V29" s="5">
        <v>0</v>
      </c>
      <c r="W29" s="5">
        <v>36.784000000000006</v>
      </c>
      <c r="X29" s="5">
        <v>23.181999999999999</v>
      </c>
      <c r="Y29" s="36">
        <v>11439265.52</v>
      </c>
      <c r="Z29" s="36">
        <v>1013752.48</v>
      </c>
      <c r="AA29" s="5">
        <f t="shared" si="0"/>
        <v>20.981999999999999</v>
      </c>
      <c r="AB29" s="5">
        <f t="shared" si="1"/>
        <v>2.1670000000000016</v>
      </c>
    </row>
    <row r="30" spans="1:28" x14ac:dyDescent="0.35">
      <c r="A30" s="1" t="s">
        <v>331</v>
      </c>
      <c r="B30" t="s">
        <v>38</v>
      </c>
      <c r="C30" t="s">
        <v>40</v>
      </c>
      <c r="D30" s="33">
        <v>532127767</v>
      </c>
      <c r="E30" s="33">
        <v>0</v>
      </c>
      <c r="F30" s="33">
        <v>532127767</v>
      </c>
      <c r="G30" s="33">
        <v>28681.05</v>
      </c>
      <c r="H30" s="5">
        <v>24.792999999999999</v>
      </c>
      <c r="I30" s="5">
        <v>5.0999999999999996</v>
      </c>
      <c r="J30" s="5">
        <v>19.693000000000001</v>
      </c>
      <c r="K30" s="5">
        <v>0</v>
      </c>
      <c r="L30" s="5">
        <v>0</v>
      </c>
      <c r="M30" s="5">
        <v>0</v>
      </c>
      <c r="N30" s="5">
        <v>0</v>
      </c>
      <c r="O30" s="5">
        <v>6.0750000000000002</v>
      </c>
      <c r="P30" s="5">
        <v>5.3999999999999999E-2</v>
      </c>
      <c r="Q30" s="5">
        <v>25.821999999999999</v>
      </c>
      <c r="R30" s="5">
        <v>3.665</v>
      </c>
      <c r="S30" s="5">
        <v>0</v>
      </c>
      <c r="T30" s="5">
        <v>0</v>
      </c>
      <c r="U30" s="5">
        <v>0</v>
      </c>
      <c r="V30" s="5">
        <v>0</v>
      </c>
      <c r="W30" s="5">
        <v>29.486999999999998</v>
      </c>
      <c r="X30" s="5">
        <v>31.123999999999999</v>
      </c>
      <c r="Y30" s="36">
        <v>17009752.829999998</v>
      </c>
      <c r="Z30" s="36">
        <v>5957609.7999999998</v>
      </c>
      <c r="AA30" s="5">
        <f t="shared" si="0"/>
        <v>19.693000000000001</v>
      </c>
      <c r="AB30" s="5">
        <f t="shared" si="1"/>
        <v>5.0999999999999979</v>
      </c>
    </row>
    <row r="31" spans="1:28" s="31" customFormat="1" x14ac:dyDescent="0.35">
      <c r="A31" s="66" t="s">
        <v>334</v>
      </c>
      <c r="B31" s="31" t="s">
        <v>41</v>
      </c>
      <c r="C31" s="31" t="s">
        <v>42</v>
      </c>
      <c r="D31" s="67">
        <v>48079253</v>
      </c>
      <c r="E31" s="67">
        <v>0</v>
      </c>
      <c r="F31" s="67">
        <v>48079253</v>
      </c>
      <c r="G31" s="67">
        <v>4482.76</v>
      </c>
      <c r="H31" s="32">
        <v>17.88</v>
      </c>
      <c r="I31" s="32">
        <v>5.0659999999999998</v>
      </c>
      <c r="J31" s="32">
        <v>12.814</v>
      </c>
      <c r="K31" s="32">
        <v>0</v>
      </c>
      <c r="L31" s="32">
        <v>0</v>
      </c>
      <c r="M31" s="32">
        <v>1.4890000000000001</v>
      </c>
      <c r="N31" s="32">
        <v>0</v>
      </c>
      <c r="O31" s="32">
        <v>7.1020000000000003</v>
      </c>
      <c r="P31" s="32">
        <v>0.01</v>
      </c>
      <c r="Q31" s="32">
        <v>21.414999999999999</v>
      </c>
      <c r="R31" s="32">
        <v>12.47</v>
      </c>
      <c r="S31" s="32">
        <v>0</v>
      </c>
      <c r="T31" s="32">
        <v>0</v>
      </c>
      <c r="U31" s="32">
        <v>0</v>
      </c>
      <c r="V31" s="32">
        <v>0</v>
      </c>
      <c r="W31" s="32">
        <v>33.884999999999998</v>
      </c>
      <c r="X31" s="32">
        <v>46.68</v>
      </c>
      <c r="Y31" s="68">
        <v>2265417.2799999998</v>
      </c>
      <c r="Z31" s="68">
        <v>1598119.94</v>
      </c>
      <c r="AA31" s="32">
        <f t="shared" si="0"/>
        <v>12.814</v>
      </c>
      <c r="AB31" s="32">
        <f t="shared" si="1"/>
        <v>5.0659999999999989</v>
      </c>
    </row>
    <row r="32" spans="1:28" x14ac:dyDescent="0.35">
      <c r="A32" s="1" t="s">
        <v>337</v>
      </c>
      <c r="B32" t="s">
        <v>41</v>
      </c>
      <c r="C32" t="s">
        <v>43</v>
      </c>
      <c r="D32" s="33">
        <v>95714098</v>
      </c>
      <c r="E32" s="33">
        <v>0</v>
      </c>
      <c r="F32" s="33">
        <v>95714098</v>
      </c>
      <c r="G32" s="33">
        <v>2506.94</v>
      </c>
      <c r="H32" s="5">
        <v>15.558</v>
      </c>
      <c r="I32" s="5">
        <v>3.8839999999999999</v>
      </c>
      <c r="J32" s="5">
        <v>11.673999999999999</v>
      </c>
      <c r="K32" s="5">
        <v>0</v>
      </c>
      <c r="L32" s="5">
        <v>0</v>
      </c>
      <c r="M32" s="5">
        <v>0</v>
      </c>
      <c r="N32" s="5">
        <v>0</v>
      </c>
      <c r="O32" s="5">
        <v>8.4770000000000003</v>
      </c>
      <c r="P32" s="5">
        <v>2.5999999999999999E-2</v>
      </c>
      <c r="Q32" s="5">
        <v>20.177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20.177</v>
      </c>
      <c r="X32" s="5">
        <v>37.942999999999998</v>
      </c>
      <c r="Y32" s="36">
        <v>3457183.44</v>
      </c>
      <c r="Z32" s="36">
        <v>2324602.21</v>
      </c>
      <c r="AA32" s="5">
        <f t="shared" si="0"/>
        <v>11.673999999999999</v>
      </c>
      <c r="AB32" s="5">
        <f t="shared" si="1"/>
        <v>3.8840000000000003</v>
      </c>
    </row>
    <row r="33" spans="1:28" x14ac:dyDescent="0.35">
      <c r="A33" s="1" t="s">
        <v>340</v>
      </c>
      <c r="B33" t="s">
        <v>44</v>
      </c>
      <c r="C33" t="s">
        <v>45</v>
      </c>
      <c r="D33" s="33">
        <v>404460610</v>
      </c>
      <c r="E33" s="33">
        <v>0</v>
      </c>
      <c r="F33" s="33">
        <v>404460610</v>
      </c>
      <c r="G33" s="33">
        <v>24801.15</v>
      </c>
      <c r="H33" s="5">
        <v>12.484999999999999</v>
      </c>
      <c r="I33" s="5">
        <v>0</v>
      </c>
      <c r="J33" s="5">
        <v>12.484999999999999</v>
      </c>
      <c r="K33" s="5">
        <v>0</v>
      </c>
      <c r="L33" s="5">
        <v>0</v>
      </c>
      <c r="M33" s="5">
        <v>0</v>
      </c>
      <c r="N33" s="5">
        <v>0</v>
      </c>
      <c r="O33" s="5">
        <v>7.4359999999999999</v>
      </c>
      <c r="P33" s="5">
        <v>6.0999999999999999E-2</v>
      </c>
      <c r="Q33" s="5">
        <v>19.981999999999999</v>
      </c>
      <c r="R33" s="5">
        <v>5.8029999999999999</v>
      </c>
      <c r="S33" s="5">
        <v>0</v>
      </c>
      <c r="T33" s="5">
        <v>0</v>
      </c>
      <c r="U33" s="5">
        <v>0</v>
      </c>
      <c r="V33" s="5">
        <v>0</v>
      </c>
      <c r="W33" s="5">
        <v>25.785</v>
      </c>
      <c r="X33" s="5">
        <v>20.670999999999999</v>
      </c>
      <c r="Y33" s="36">
        <v>8181305.7599999998</v>
      </c>
      <c r="Z33" s="36">
        <v>3104259.83</v>
      </c>
      <c r="AA33" s="5">
        <f t="shared" si="0"/>
        <v>12.484999999999999</v>
      </c>
      <c r="AB33" s="5">
        <f t="shared" si="1"/>
        <v>0</v>
      </c>
    </row>
    <row r="34" spans="1:28" x14ac:dyDescent="0.35">
      <c r="A34" s="1" t="s">
        <v>343</v>
      </c>
      <c r="B34" t="s">
        <v>46</v>
      </c>
      <c r="C34" t="s">
        <v>47</v>
      </c>
      <c r="D34" s="33">
        <v>52413006</v>
      </c>
      <c r="E34" s="33">
        <v>0</v>
      </c>
      <c r="F34" s="33">
        <v>52413006</v>
      </c>
      <c r="G34" s="33">
        <v>4873.6399999999994</v>
      </c>
      <c r="H34" s="5">
        <v>23.405999999999999</v>
      </c>
      <c r="I34" s="5">
        <v>1.2829999999999999</v>
      </c>
      <c r="J34" s="5">
        <v>22.123000000000001</v>
      </c>
      <c r="K34" s="5">
        <v>0</v>
      </c>
      <c r="L34" s="5">
        <v>0</v>
      </c>
      <c r="M34" s="5">
        <v>3.6219999999999999</v>
      </c>
      <c r="N34" s="5">
        <v>0</v>
      </c>
      <c r="O34" s="5">
        <v>0</v>
      </c>
      <c r="P34" s="5">
        <v>9.2999999999999999E-2</v>
      </c>
      <c r="Q34" s="5">
        <v>25.838000000000001</v>
      </c>
      <c r="R34" s="5">
        <v>7.6710000000000003</v>
      </c>
      <c r="S34" s="5">
        <v>0</v>
      </c>
      <c r="T34" s="5">
        <v>0</v>
      </c>
      <c r="U34" s="5">
        <v>0</v>
      </c>
      <c r="V34" s="5">
        <v>0</v>
      </c>
      <c r="W34" s="5">
        <v>33.509</v>
      </c>
      <c r="X34" s="5">
        <v>250.27099999999999</v>
      </c>
      <c r="Y34" s="36">
        <v>12000672.66</v>
      </c>
      <c r="Z34" s="36">
        <v>10786927.859999999</v>
      </c>
      <c r="AA34" s="5">
        <f t="shared" si="0"/>
        <v>22.123000000000001</v>
      </c>
      <c r="AB34" s="5">
        <f t="shared" si="1"/>
        <v>1.2829999999999977</v>
      </c>
    </row>
    <row r="35" spans="1:28" x14ac:dyDescent="0.35">
      <c r="A35" s="1" t="s">
        <v>346</v>
      </c>
      <c r="B35" t="s">
        <v>46</v>
      </c>
      <c r="C35" t="s">
        <v>48</v>
      </c>
      <c r="D35" s="33">
        <v>13240997</v>
      </c>
      <c r="E35" s="33">
        <v>0</v>
      </c>
      <c r="F35" s="33">
        <v>13240997</v>
      </c>
      <c r="G35" s="33">
        <v>17356.52</v>
      </c>
      <c r="H35" s="5">
        <v>27</v>
      </c>
      <c r="I35" s="5">
        <v>0</v>
      </c>
      <c r="J35" s="5">
        <v>27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1.3109999999999999</v>
      </c>
      <c r="Q35" s="5">
        <v>28.311</v>
      </c>
      <c r="R35" s="5">
        <v>8.952</v>
      </c>
      <c r="S35" s="5">
        <v>0</v>
      </c>
      <c r="T35" s="5">
        <v>0</v>
      </c>
      <c r="U35" s="5">
        <v>0</v>
      </c>
      <c r="V35" s="5">
        <v>0</v>
      </c>
      <c r="W35" s="5">
        <v>37.262999999999998</v>
      </c>
      <c r="X35" s="5">
        <v>451.69299999999998</v>
      </c>
      <c r="Y35" s="36">
        <v>5586807.4800000004</v>
      </c>
      <c r="Z35" s="36">
        <v>5198573.4400000004</v>
      </c>
      <c r="AA35" s="5">
        <f t="shared" si="0"/>
        <v>27</v>
      </c>
      <c r="AB35" s="5">
        <f t="shared" si="1"/>
        <v>0</v>
      </c>
    </row>
    <row r="36" spans="1:28" x14ac:dyDescent="0.35">
      <c r="A36" s="1" t="s">
        <v>349</v>
      </c>
      <c r="B36" t="s">
        <v>46</v>
      </c>
      <c r="C36" t="s">
        <v>49</v>
      </c>
      <c r="D36" s="33">
        <v>46725720</v>
      </c>
      <c r="E36" s="33">
        <v>0</v>
      </c>
      <c r="F36" s="33">
        <v>46725720</v>
      </c>
      <c r="G36" s="33">
        <v>8041.91</v>
      </c>
      <c r="H36" s="5">
        <v>27</v>
      </c>
      <c r="I36" s="5">
        <v>3.2120000000000002</v>
      </c>
      <c r="J36" s="5">
        <v>23.788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0.17199999999999999</v>
      </c>
      <c r="Q36" s="5">
        <v>23.96</v>
      </c>
      <c r="R36" s="5">
        <v>8.7260000000000009</v>
      </c>
      <c r="S36" s="5">
        <v>0</v>
      </c>
      <c r="T36" s="5">
        <v>0</v>
      </c>
      <c r="U36" s="5">
        <v>0</v>
      </c>
      <c r="V36" s="5">
        <v>0</v>
      </c>
      <c r="W36" s="5">
        <v>32.686</v>
      </c>
      <c r="X36" s="5">
        <v>87.876999999999995</v>
      </c>
      <c r="Y36" s="36">
        <v>3762127.12</v>
      </c>
      <c r="Z36" s="36">
        <v>2638797.63</v>
      </c>
      <c r="AA36" s="5">
        <f t="shared" si="0"/>
        <v>23.788</v>
      </c>
      <c r="AB36" s="5">
        <f t="shared" si="1"/>
        <v>3.2119999999999997</v>
      </c>
    </row>
    <row r="37" spans="1:28" x14ac:dyDescent="0.35">
      <c r="A37" s="1" t="s">
        <v>352</v>
      </c>
      <c r="B37" t="s">
        <v>50</v>
      </c>
      <c r="C37" t="s">
        <v>51</v>
      </c>
      <c r="D37" s="33">
        <v>77136044</v>
      </c>
      <c r="E37" s="33">
        <v>0</v>
      </c>
      <c r="F37" s="33">
        <v>77136044</v>
      </c>
      <c r="G37" s="33">
        <v>2156.85</v>
      </c>
      <c r="H37" s="5">
        <v>27</v>
      </c>
      <c r="I37" s="5">
        <v>5.72</v>
      </c>
      <c r="J37" s="5">
        <v>21.28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2.8000000000000001E-2</v>
      </c>
      <c r="Q37" s="5">
        <v>21.308</v>
      </c>
      <c r="R37" s="5">
        <v>6.1479999999999997</v>
      </c>
      <c r="S37" s="5">
        <v>0</v>
      </c>
      <c r="T37" s="5">
        <v>0</v>
      </c>
      <c r="U37" s="5">
        <v>0</v>
      </c>
      <c r="V37" s="5">
        <v>0</v>
      </c>
      <c r="W37" s="5">
        <v>27.456</v>
      </c>
      <c r="X37" s="5">
        <v>48.542999999999999</v>
      </c>
      <c r="Y37" s="36">
        <v>3506148.13</v>
      </c>
      <c r="Z37" s="36">
        <v>1940125.95</v>
      </c>
      <c r="AA37" s="5">
        <f t="shared" si="0"/>
        <v>21.28</v>
      </c>
      <c r="AB37" s="5">
        <f t="shared" si="1"/>
        <v>5.7199999999999989</v>
      </c>
    </row>
    <row r="38" spans="1:28" x14ac:dyDescent="0.35">
      <c r="A38" s="1" t="s">
        <v>355</v>
      </c>
      <c r="B38" t="s">
        <v>50</v>
      </c>
      <c r="C38" t="s">
        <v>52</v>
      </c>
      <c r="D38" s="33">
        <v>101012525</v>
      </c>
      <c r="E38" s="33">
        <v>0</v>
      </c>
      <c r="F38" s="33">
        <v>101012525</v>
      </c>
      <c r="G38" s="33">
        <v>41102.92</v>
      </c>
      <c r="H38" s="5">
        <v>27</v>
      </c>
      <c r="I38" s="5">
        <v>0</v>
      </c>
      <c r="J38" s="5">
        <v>27</v>
      </c>
      <c r="K38" s="5">
        <v>0</v>
      </c>
      <c r="L38" s="5">
        <v>0</v>
      </c>
      <c r="M38" s="5">
        <v>0</v>
      </c>
      <c r="N38" s="5">
        <v>0</v>
      </c>
      <c r="O38" s="5">
        <v>4.6029999999999998</v>
      </c>
      <c r="P38" s="5">
        <v>0.40699999999999997</v>
      </c>
      <c r="Q38" s="5">
        <v>32.01</v>
      </c>
      <c r="R38" s="5">
        <v>10.147</v>
      </c>
      <c r="S38" s="5">
        <v>0</v>
      </c>
      <c r="T38" s="5">
        <v>0</v>
      </c>
      <c r="U38" s="5">
        <v>0</v>
      </c>
      <c r="V38" s="5">
        <v>0</v>
      </c>
      <c r="W38" s="5">
        <v>42.156999999999996</v>
      </c>
      <c r="X38" s="5">
        <v>48.726999999999997</v>
      </c>
      <c r="Y38" s="36">
        <v>4824354.0599999996</v>
      </c>
      <c r="Z38" s="36">
        <v>2088486.29</v>
      </c>
      <c r="AA38" s="5">
        <f t="shared" si="0"/>
        <v>27</v>
      </c>
      <c r="AB38" s="5">
        <f t="shared" si="1"/>
        <v>0</v>
      </c>
    </row>
    <row r="39" spans="1:28" x14ac:dyDescent="0.35">
      <c r="A39" s="1" t="s">
        <v>358</v>
      </c>
      <c r="B39" t="s">
        <v>53</v>
      </c>
      <c r="C39" t="s">
        <v>54</v>
      </c>
      <c r="D39" s="33">
        <v>63928010</v>
      </c>
      <c r="E39" s="33">
        <v>0</v>
      </c>
      <c r="F39" s="33">
        <v>63928010</v>
      </c>
      <c r="G39" s="33">
        <v>0</v>
      </c>
      <c r="H39" s="5">
        <v>27</v>
      </c>
      <c r="I39" s="5">
        <v>5.5510000000000002</v>
      </c>
      <c r="J39" s="5">
        <v>21.449000000000002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6</v>
      </c>
      <c r="Q39" s="5">
        <v>27.449000000000002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27.449000000000002</v>
      </c>
      <c r="X39" s="5">
        <v>80.337000000000003</v>
      </c>
      <c r="Y39" s="36">
        <v>5334147.5599999996</v>
      </c>
      <c r="Z39" s="36">
        <v>3827891.8</v>
      </c>
      <c r="AA39" s="5">
        <f t="shared" si="0"/>
        <v>21.449000000000002</v>
      </c>
      <c r="AB39" s="5">
        <f t="shared" si="1"/>
        <v>5.5509999999999984</v>
      </c>
    </row>
    <row r="40" spans="1:28" x14ac:dyDescent="0.35">
      <c r="A40" s="1" t="s">
        <v>361</v>
      </c>
      <c r="B40" t="s">
        <v>55</v>
      </c>
      <c r="C40" t="s">
        <v>56</v>
      </c>
      <c r="D40" s="33">
        <v>186761505</v>
      </c>
      <c r="E40" s="33">
        <v>0</v>
      </c>
      <c r="F40" s="33">
        <v>186761505</v>
      </c>
      <c r="G40" s="33">
        <v>10053</v>
      </c>
      <c r="H40" s="5">
        <v>27</v>
      </c>
      <c r="I40" s="5">
        <v>0</v>
      </c>
      <c r="J40" s="5">
        <v>23.279</v>
      </c>
      <c r="K40" s="5">
        <v>0.85299999999999998</v>
      </c>
      <c r="L40" s="5">
        <v>2.8679999999999999</v>
      </c>
      <c r="M40" s="5">
        <v>0</v>
      </c>
      <c r="N40" s="5">
        <v>0</v>
      </c>
      <c r="O40" s="5">
        <v>0</v>
      </c>
      <c r="P40" s="5">
        <v>5.3999999999999999E-2</v>
      </c>
      <c r="Q40" s="5">
        <v>27.053999999999998</v>
      </c>
      <c r="R40" s="5">
        <v>2.5289999999999999</v>
      </c>
      <c r="S40" s="5">
        <v>0</v>
      </c>
      <c r="T40" s="5">
        <v>0</v>
      </c>
      <c r="U40" s="5">
        <v>0</v>
      </c>
      <c r="V40" s="5">
        <v>0</v>
      </c>
      <c r="W40" s="5">
        <v>29.582999999999998</v>
      </c>
      <c r="X40" s="5">
        <v>23.695</v>
      </c>
      <c r="Y40" s="36">
        <v>4870423.58</v>
      </c>
      <c r="Z40" s="36">
        <v>26.97</v>
      </c>
      <c r="AA40" s="30">
        <v>45881</v>
      </c>
      <c r="AB40" t="s">
        <v>784</v>
      </c>
    </row>
    <row r="41" spans="1:28" x14ac:dyDescent="0.35">
      <c r="A41" s="1" t="s">
        <v>364</v>
      </c>
      <c r="B41" t="s">
        <v>57</v>
      </c>
      <c r="C41" t="s">
        <v>58</v>
      </c>
      <c r="D41" s="33">
        <v>610529578</v>
      </c>
      <c r="E41" s="33">
        <v>891936</v>
      </c>
      <c r="F41" s="33">
        <v>609637642</v>
      </c>
      <c r="G41" s="33">
        <v>41587.67</v>
      </c>
      <c r="H41" s="5">
        <v>27</v>
      </c>
      <c r="I41" s="5">
        <v>0</v>
      </c>
      <c r="J41" s="5">
        <v>27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6.8000000000000005E-2</v>
      </c>
      <c r="Q41" s="5">
        <v>27.068000000000001</v>
      </c>
      <c r="R41" s="5">
        <v>3.1080000000000001</v>
      </c>
      <c r="S41" s="5">
        <v>0</v>
      </c>
      <c r="T41" s="5">
        <v>0</v>
      </c>
      <c r="U41" s="5">
        <v>0</v>
      </c>
      <c r="V41" s="5">
        <v>0</v>
      </c>
      <c r="W41" s="5">
        <v>30.176000000000002</v>
      </c>
      <c r="X41" s="5">
        <v>84.245000000000005</v>
      </c>
      <c r="Y41" s="36">
        <v>51205864.93</v>
      </c>
      <c r="Z41" s="36">
        <v>33579034.909999996</v>
      </c>
    </row>
    <row r="42" spans="1:28" x14ac:dyDescent="0.35">
      <c r="A42" s="1" t="s">
        <v>367</v>
      </c>
      <c r="B42" t="s">
        <v>59</v>
      </c>
      <c r="C42" t="s">
        <v>60</v>
      </c>
      <c r="D42" s="33">
        <v>27573893640</v>
      </c>
      <c r="E42" s="33">
        <v>600192237</v>
      </c>
      <c r="F42" s="33">
        <v>26973701403</v>
      </c>
      <c r="G42" s="33">
        <v>39295177</v>
      </c>
      <c r="H42" s="5">
        <v>27</v>
      </c>
      <c r="I42" s="5">
        <v>0</v>
      </c>
      <c r="J42" s="5">
        <v>27</v>
      </c>
      <c r="K42" s="5">
        <v>0</v>
      </c>
      <c r="L42" s="5">
        <v>0</v>
      </c>
      <c r="M42" s="5">
        <v>0</v>
      </c>
      <c r="N42" s="5">
        <v>0</v>
      </c>
      <c r="O42" s="5">
        <v>10.478</v>
      </c>
      <c r="P42" s="5">
        <v>1.4570000000000001</v>
      </c>
      <c r="Q42" s="5">
        <v>38.935000000000002</v>
      </c>
      <c r="R42" s="5">
        <v>9.3390000000000004</v>
      </c>
      <c r="S42" s="5">
        <v>0</v>
      </c>
      <c r="T42" s="5">
        <v>0</v>
      </c>
      <c r="U42" s="5">
        <v>4</v>
      </c>
      <c r="V42" s="5">
        <v>0</v>
      </c>
      <c r="W42" s="5">
        <v>52.274000000000001</v>
      </c>
      <c r="X42" s="5">
        <v>36.075000000000003</v>
      </c>
      <c r="Y42" s="36">
        <v>1028928090.8099999</v>
      </c>
      <c r="Z42" s="36">
        <v>249399959.87</v>
      </c>
    </row>
    <row r="43" spans="1:28" x14ac:dyDescent="0.35">
      <c r="A43" s="1" t="s">
        <v>370</v>
      </c>
      <c r="B43" t="s">
        <v>61</v>
      </c>
      <c r="C43" t="s">
        <v>62</v>
      </c>
      <c r="D43" s="33">
        <v>94240533.430000007</v>
      </c>
      <c r="E43" s="33">
        <v>0</v>
      </c>
      <c r="F43" s="33">
        <v>94240533.430000007</v>
      </c>
      <c r="G43" s="33">
        <v>4071.6099999999997</v>
      </c>
      <c r="H43" s="5">
        <v>18.684999999999999</v>
      </c>
      <c r="I43" s="5">
        <v>0</v>
      </c>
      <c r="J43" s="5">
        <v>18.684999999999999</v>
      </c>
      <c r="K43" s="5">
        <v>0</v>
      </c>
      <c r="L43" s="5">
        <v>0</v>
      </c>
      <c r="M43" s="5">
        <v>0</v>
      </c>
      <c r="N43" s="5">
        <v>0</v>
      </c>
      <c r="O43" s="5">
        <v>3</v>
      </c>
      <c r="P43" s="5">
        <v>4.2999999999999997E-2</v>
      </c>
      <c r="Q43" s="5">
        <v>21.727999999999998</v>
      </c>
      <c r="R43" s="5">
        <v>8.1639999999999997</v>
      </c>
      <c r="S43" s="5">
        <v>0</v>
      </c>
      <c r="T43" s="5">
        <v>0</v>
      </c>
      <c r="U43" s="5">
        <v>0</v>
      </c>
      <c r="V43" s="5">
        <v>0</v>
      </c>
      <c r="W43" s="5">
        <v>29.891999999999996</v>
      </c>
      <c r="X43" s="5">
        <v>47.9</v>
      </c>
      <c r="Y43" s="36">
        <v>4557735.2</v>
      </c>
      <c r="Z43" s="36">
        <v>2708123.51</v>
      </c>
    </row>
    <row r="44" spans="1:28" x14ac:dyDescent="0.35">
      <c r="A44" s="1" t="s">
        <v>373</v>
      </c>
      <c r="B44" t="s">
        <v>63</v>
      </c>
      <c r="C44" t="s">
        <v>64</v>
      </c>
      <c r="D44" s="33">
        <v>11478166510</v>
      </c>
      <c r="E44" s="33">
        <v>112960123</v>
      </c>
      <c r="F44" s="33">
        <v>11365206387</v>
      </c>
      <c r="G44" s="33">
        <v>5219438.09</v>
      </c>
      <c r="H44" s="5">
        <v>27</v>
      </c>
      <c r="I44" s="5">
        <v>0</v>
      </c>
      <c r="J44" s="5">
        <v>27</v>
      </c>
      <c r="K44" s="5">
        <v>0</v>
      </c>
      <c r="L44" s="5">
        <v>0</v>
      </c>
      <c r="M44" s="5">
        <v>0</v>
      </c>
      <c r="N44" s="5">
        <v>0</v>
      </c>
      <c r="O44" s="5">
        <v>12.292999999999999</v>
      </c>
      <c r="P44" s="5">
        <v>0.45900000000000002</v>
      </c>
      <c r="Q44" s="5">
        <v>39.752000000000002</v>
      </c>
      <c r="R44" s="5">
        <v>5.7759999999999998</v>
      </c>
      <c r="S44" s="5">
        <v>0</v>
      </c>
      <c r="T44" s="5">
        <v>0</v>
      </c>
      <c r="U44" s="5">
        <v>0</v>
      </c>
      <c r="V44" s="5">
        <v>0</v>
      </c>
      <c r="W44" s="5">
        <v>45.528000000000006</v>
      </c>
      <c r="X44" s="5">
        <v>58.398000000000003</v>
      </c>
      <c r="Y44" s="36">
        <v>695497801.64999998</v>
      </c>
      <c r="Z44" s="36">
        <v>362681425.56999999</v>
      </c>
    </row>
    <row r="45" spans="1:28" x14ac:dyDescent="0.35">
      <c r="A45" s="1" t="s">
        <v>376</v>
      </c>
      <c r="B45" t="s">
        <v>65</v>
      </c>
      <c r="C45" t="s">
        <v>66</v>
      </c>
      <c r="D45" s="33">
        <v>5552700760</v>
      </c>
      <c r="E45" s="33">
        <v>196543690</v>
      </c>
      <c r="F45" s="33">
        <v>5356157070</v>
      </c>
      <c r="G45" s="33">
        <v>411924.13</v>
      </c>
      <c r="H45" s="5">
        <v>12.138</v>
      </c>
      <c r="I45" s="5">
        <v>0</v>
      </c>
      <c r="J45" s="5">
        <v>12.138</v>
      </c>
      <c r="K45" s="5">
        <v>0</v>
      </c>
      <c r="L45" s="5">
        <v>0</v>
      </c>
      <c r="M45" s="5">
        <v>0.39500000000000002</v>
      </c>
      <c r="N45" s="5">
        <v>0</v>
      </c>
      <c r="O45" s="5">
        <v>3.149</v>
      </c>
      <c r="P45" s="5">
        <v>0.09</v>
      </c>
      <c r="Q45" s="5">
        <v>15.771999999999998</v>
      </c>
      <c r="R45" s="5">
        <v>5.6550000000000002</v>
      </c>
      <c r="S45" s="5">
        <v>0.187</v>
      </c>
      <c r="T45" s="5">
        <v>0</v>
      </c>
      <c r="U45" s="5">
        <v>0</v>
      </c>
      <c r="V45" s="5">
        <v>0</v>
      </c>
      <c r="W45" s="5">
        <v>21.614000000000001</v>
      </c>
      <c r="X45" s="5">
        <v>14.981999999999999</v>
      </c>
      <c r="Y45" s="36">
        <v>80382184.75</v>
      </c>
      <c r="Z45" s="36">
        <v>14667870.98</v>
      </c>
    </row>
    <row r="46" spans="1:28" x14ac:dyDescent="0.35">
      <c r="A46" s="1" t="s">
        <v>379</v>
      </c>
      <c r="B46" t="s">
        <v>67</v>
      </c>
      <c r="C46" t="s">
        <v>68</v>
      </c>
      <c r="D46" s="33">
        <v>456500559</v>
      </c>
      <c r="E46" s="33">
        <v>0</v>
      </c>
      <c r="F46" s="33">
        <v>456500559</v>
      </c>
      <c r="G46" s="33">
        <v>247706.16</v>
      </c>
      <c r="H46" s="5">
        <v>27</v>
      </c>
      <c r="I46" s="5">
        <v>0</v>
      </c>
      <c r="J46" s="5">
        <v>27</v>
      </c>
      <c r="K46" s="5">
        <v>0</v>
      </c>
      <c r="L46" s="5">
        <v>0</v>
      </c>
      <c r="M46" s="5">
        <v>0</v>
      </c>
      <c r="N46" s="5">
        <v>0</v>
      </c>
      <c r="O46" s="5">
        <v>3.4830000000000001</v>
      </c>
      <c r="P46" s="5">
        <v>7.0000000000000007E-2</v>
      </c>
      <c r="Q46" s="5">
        <v>30.553000000000001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30.553000000000001</v>
      </c>
      <c r="X46" s="5">
        <v>58.790999999999997</v>
      </c>
      <c r="Y46" s="36">
        <v>28185152.59</v>
      </c>
      <c r="Z46" s="36">
        <v>14611086.369999999</v>
      </c>
    </row>
    <row r="47" spans="1:28" s="31" customFormat="1" x14ac:dyDescent="0.35">
      <c r="A47" s="66" t="s">
        <v>382</v>
      </c>
      <c r="B47" s="31" t="s">
        <v>67</v>
      </c>
      <c r="C47" s="31" t="s">
        <v>69</v>
      </c>
      <c r="D47" s="67">
        <v>81435566</v>
      </c>
      <c r="E47" s="67">
        <v>0</v>
      </c>
      <c r="F47" s="67">
        <v>81435566</v>
      </c>
      <c r="G47" s="67">
        <v>47238.18</v>
      </c>
      <c r="H47" s="32">
        <v>27</v>
      </c>
      <c r="I47" s="32">
        <v>2.8119999999999998</v>
      </c>
      <c r="J47" s="32">
        <v>24.187999999999999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0.41399999999999998</v>
      </c>
      <c r="Q47" s="32">
        <v>24.602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24.602</v>
      </c>
      <c r="X47" s="32">
        <v>56.377000000000002</v>
      </c>
      <c r="Y47" s="68">
        <v>4714653.96</v>
      </c>
      <c r="Z47" s="68">
        <v>2578022.3199999998</v>
      </c>
    </row>
    <row r="48" spans="1:28" x14ac:dyDescent="0.35">
      <c r="A48" s="1" t="s">
        <v>385</v>
      </c>
      <c r="B48" t="s">
        <v>67</v>
      </c>
      <c r="C48" t="s">
        <v>70</v>
      </c>
      <c r="D48" s="33">
        <v>50576657</v>
      </c>
      <c r="E48" s="33">
        <v>0</v>
      </c>
      <c r="F48" s="33">
        <v>50576657</v>
      </c>
      <c r="G48" s="33">
        <v>25400.36</v>
      </c>
      <c r="H48" s="5">
        <v>27</v>
      </c>
      <c r="I48" s="5">
        <v>0</v>
      </c>
      <c r="J48" s="5">
        <v>27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0.43099999999999999</v>
      </c>
      <c r="Q48" s="5">
        <v>27.431000000000001</v>
      </c>
      <c r="R48" s="5">
        <v>3.9350000000000001</v>
      </c>
      <c r="S48" s="5">
        <v>0</v>
      </c>
      <c r="T48" s="5">
        <v>0</v>
      </c>
      <c r="U48" s="5">
        <v>0</v>
      </c>
      <c r="V48" s="5">
        <v>0</v>
      </c>
      <c r="W48" s="5">
        <v>31.366</v>
      </c>
      <c r="X48" s="5">
        <v>100.529</v>
      </c>
      <c r="Y48" s="36">
        <v>5195250.01</v>
      </c>
      <c r="Z48" s="36">
        <v>3675319.31</v>
      </c>
    </row>
    <row r="49" spans="1:26" x14ac:dyDescent="0.35">
      <c r="A49" s="1" t="s">
        <v>388</v>
      </c>
      <c r="B49" t="s">
        <v>67</v>
      </c>
      <c r="C49" t="s">
        <v>71</v>
      </c>
      <c r="D49" s="33">
        <v>42389705</v>
      </c>
      <c r="E49" s="33">
        <v>0</v>
      </c>
      <c r="F49" s="33">
        <v>42389705</v>
      </c>
      <c r="G49" s="33">
        <v>58890.47</v>
      </c>
      <c r="H49" s="5">
        <v>24.431000000000001</v>
      </c>
      <c r="I49" s="5">
        <v>0</v>
      </c>
      <c r="J49" s="5">
        <v>24.431000000000001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1.389</v>
      </c>
      <c r="Q49" s="5">
        <v>25.82</v>
      </c>
      <c r="R49" s="5">
        <v>4.6959999999999997</v>
      </c>
      <c r="S49" s="5">
        <v>0</v>
      </c>
      <c r="T49" s="5">
        <v>0</v>
      </c>
      <c r="U49" s="5">
        <v>0</v>
      </c>
      <c r="V49" s="5">
        <v>0</v>
      </c>
      <c r="W49" s="5">
        <v>30.515999999999998</v>
      </c>
      <c r="X49" s="5">
        <v>101.93899999999999</v>
      </c>
      <c r="Y49" s="36">
        <v>4528791.21</v>
      </c>
      <c r="Z49" s="36">
        <v>3354979.69</v>
      </c>
    </row>
    <row r="50" spans="1:26" x14ac:dyDescent="0.35">
      <c r="A50" s="1" t="s">
        <v>391</v>
      </c>
      <c r="B50" t="s">
        <v>67</v>
      </c>
      <c r="C50" t="s">
        <v>72</v>
      </c>
      <c r="D50" s="33">
        <v>33923210</v>
      </c>
      <c r="E50" s="33">
        <v>0</v>
      </c>
      <c r="F50" s="33">
        <v>33923210</v>
      </c>
      <c r="G50" s="33">
        <v>2479.37</v>
      </c>
      <c r="H50" s="5">
        <v>27</v>
      </c>
      <c r="I50" s="5">
        <v>5.202</v>
      </c>
      <c r="J50" s="5">
        <v>21.797999999999998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7.2999999999999995E-2</v>
      </c>
      <c r="Q50" s="5">
        <v>21.870999999999999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21.870999999999999</v>
      </c>
      <c r="X50" s="5">
        <v>60.207000000000001</v>
      </c>
      <c r="Y50" s="36">
        <v>2070363.01</v>
      </c>
      <c r="Z50" s="36">
        <v>1267011.69</v>
      </c>
    </row>
    <row r="51" spans="1:26" x14ac:dyDescent="0.35">
      <c r="A51" s="1" t="s">
        <v>394</v>
      </c>
      <c r="B51" t="s">
        <v>73</v>
      </c>
      <c r="C51" t="s">
        <v>74</v>
      </c>
      <c r="D51" s="33">
        <v>72050278</v>
      </c>
      <c r="E51" s="33">
        <v>0</v>
      </c>
      <c r="F51" s="33">
        <v>72050278</v>
      </c>
      <c r="G51" s="33">
        <v>722.77</v>
      </c>
      <c r="H51" s="5">
        <v>27</v>
      </c>
      <c r="I51" s="5">
        <v>0</v>
      </c>
      <c r="J51" s="5">
        <v>27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27</v>
      </c>
      <c r="R51" s="5">
        <v>8</v>
      </c>
      <c r="S51" s="5">
        <v>0</v>
      </c>
      <c r="T51" s="5">
        <v>0</v>
      </c>
      <c r="U51" s="5">
        <v>0</v>
      </c>
      <c r="V51" s="5">
        <v>0</v>
      </c>
      <c r="W51" s="5">
        <v>35</v>
      </c>
      <c r="X51" s="5">
        <v>91.049000000000007</v>
      </c>
      <c r="Y51" s="36">
        <v>6099681.4699999997</v>
      </c>
      <c r="Z51" s="36">
        <v>4194296.07</v>
      </c>
    </row>
    <row r="52" spans="1:26" x14ac:dyDescent="0.35">
      <c r="A52" s="1" t="s">
        <v>397</v>
      </c>
      <c r="B52" t="s">
        <v>73</v>
      </c>
      <c r="C52" t="s">
        <v>75</v>
      </c>
      <c r="D52" s="33">
        <v>1236754570</v>
      </c>
      <c r="E52" s="33">
        <v>14126550</v>
      </c>
      <c r="F52" s="33">
        <v>1222628020</v>
      </c>
      <c r="G52" s="33">
        <v>268017.25</v>
      </c>
      <c r="H52" s="5">
        <v>15.72</v>
      </c>
      <c r="I52" s="5">
        <v>0</v>
      </c>
      <c r="J52" s="5">
        <v>15.72</v>
      </c>
      <c r="K52" s="5">
        <v>0</v>
      </c>
      <c r="L52" s="5">
        <v>0</v>
      </c>
      <c r="M52" s="5">
        <v>0</v>
      </c>
      <c r="N52" s="5">
        <v>0</v>
      </c>
      <c r="O52" s="5">
        <v>12.231</v>
      </c>
      <c r="P52" s="5">
        <v>0.219</v>
      </c>
      <c r="Q52" s="5">
        <v>28.17</v>
      </c>
      <c r="R52" s="5">
        <v>11.819000000000001</v>
      </c>
      <c r="S52" s="5">
        <v>0</v>
      </c>
      <c r="T52" s="5">
        <v>0</v>
      </c>
      <c r="U52" s="5">
        <v>0</v>
      </c>
      <c r="V52" s="5">
        <v>0</v>
      </c>
      <c r="W52" s="5">
        <v>39.989000000000004</v>
      </c>
      <c r="X52" s="5">
        <v>128.87700000000001</v>
      </c>
      <c r="Y52" s="36">
        <v>143721669.81999999</v>
      </c>
      <c r="Z52" s="36">
        <v>124801775.04000001</v>
      </c>
    </row>
    <row r="53" spans="1:26" x14ac:dyDescent="0.35">
      <c r="A53" s="1" t="s">
        <v>400</v>
      </c>
      <c r="B53" t="s">
        <v>73</v>
      </c>
      <c r="C53" t="s">
        <v>76</v>
      </c>
      <c r="D53" s="33">
        <v>961454520</v>
      </c>
      <c r="E53" s="33">
        <v>6213360</v>
      </c>
      <c r="F53" s="33">
        <v>955241160</v>
      </c>
      <c r="G53" s="33">
        <v>194490.23</v>
      </c>
      <c r="H53" s="5">
        <v>27</v>
      </c>
      <c r="I53" s="5">
        <v>0.106</v>
      </c>
      <c r="J53" s="5">
        <v>26.893999999999998</v>
      </c>
      <c r="K53" s="5">
        <v>0</v>
      </c>
      <c r="L53" s="5">
        <v>0</v>
      </c>
      <c r="M53" s="5">
        <v>0</v>
      </c>
      <c r="N53" s="5">
        <v>0</v>
      </c>
      <c r="O53" s="5">
        <v>15.927</v>
      </c>
      <c r="P53" s="5">
        <v>0.20399999999999999</v>
      </c>
      <c r="Q53" s="5">
        <v>43.024999999999999</v>
      </c>
      <c r="R53" s="5">
        <v>8.3930000000000007</v>
      </c>
      <c r="S53" s="5">
        <v>0</v>
      </c>
      <c r="T53" s="5">
        <v>0</v>
      </c>
      <c r="U53" s="5">
        <v>0</v>
      </c>
      <c r="V53" s="5">
        <v>6.2640000000000002</v>
      </c>
      <c r="W53" s="5">
        <v>57.682000000000002</v>
      </c>
      <c r="X53" s="5">
        <v>102.887</v>
      </c>
      <c r="Y53" s="36">
        <v>101745534</v>
      </c>
      <c r="Z53" s="36">
        <v>73384304.700000003</v>
      </c>
    </row>
    <row r="54" spans="1:26" x14ac:dyDescent="0.35">
      <c r="A54" s="1" t="s">
        <v>403</v>
      </c>
      <c r="B54" t="s">
        <v>73</v>
      </c>
      <c r="C54" t="s">
        <v>77</v>
      </c>
      <c r="D54" s="33">
        <v>297565940</v>
      </c>
      <c r="E54" s="33">
        <v>10011780</v>
      </c>
      <c r="F54" s="33">
        <v>287554160</v>
      </c>
      <c r="G54" s="33">
        <v>23369.040000000001</v>
      </c>
      <c r="H54" s="5">
        <v>27</v>
      </c>
      <c r="I54" s="5">
        <v>2.3159999999999998</v>
      </c>
      <c r="J54" s="5">
        <v>24.684000000000001</v>
      </c>
      <c r="K54" s="5">
        <v>0</v>
      </c>
      <c r="L54" s="5">
        <v>0</v>
      </c>
      <c r="M54" s="5">
        <v>0</v>
      </c>
      <c r="N54" s="5">
        <v>0</v>
      </c>
      <c r="O54" s="5">
        <v>5</v>
      </c>
      <c r="P54" s="5">
        <v>8.1000000000000003E-2</v>
      </c>
      <c r="Q54" s="5">
        <v>29.765000000000001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29.765000000000001</v>
      </c>
      <c r="X54" s="5">
        <v>300.65100000000001</v>
      </c>
      <c r="Y54" s="36">
        <v>84696074.480000004</v>
      </c>
      <c r="Z54" s="36">
        <v>77276586.709999993</v>
      </c>
    </row>
    <row r="55" spans="1:26" x14ac:dyDescent="0.35">
      <c r="A55" s="1" t="s">
        <v>406</v>
      </c>
      <c r="B55" t="s">
        <v>73</v>
      </c>
      <c r="C55" t="s">
        <v>78</v>
      </c>
      <c r="D55" s="33">
        <v>5092188680</v>
      </c>
      <c r="E55" s="33">
        <v>151430830</v>
      </c>
      <c r="F55" s="33">
        <v>4940757850</v>
      </c>
      <c r="G55" s="33">
        <v>1424340.2</v>
      </c>
      <c r="H55" s="5">
        <v>20.715</v>
      </c>
      <c r="I55" s="5">
        <v>0</v>
      </c>
      <c r="J55" s="5">
        <v>20.715</v>
      </c>
      <c r="K55" s="5">
        <v>0</v>
      </c>
      <c r="L55" s="5">
        <v>0</v>
      </c>
      <c r="M55" s="5">
        <v>0</v>
      </c>
      <c r="N55" s="5">
        <v>0</v>
      </c>
      <c r="O55" s="5">
        <v>16.692</v>
      </c>
      <c r="P55" s="5">
        <v>0.28799999999999998</v>
      </c>
      <c r="Q55" s="5">
        <v>37.694999999999993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37.694999999999993</v>
      </c>
      <c r="X55" s="5">
        <v>60.137</v>
      </c>
      <c r="Y55" s="36">
        <v>284985378.05000001</v>
      </c>
      <c r="Z55" s="36">
        <v>181176106.63</v>
      </c>
    </row>
    <row r="56" spans="1:26" x14ac:dyDescent="0.35">
      <c r="A56" s="1" t="s">
        <v>409</v>
      </c>
      <c r="B56" t="s">
        <v>73</v>
      </c>
      <c r="C56" t="s">
        <v>79</v>
      </c>
      <c r="D56" s="33">
        <v>619247930</v>
      </c>
      <c r="E56" s="33">
        <v>0</v>
      </c>
      <c r="F56" s="33">
        <v>619247930</v>
      </c>
      <c r="G56" s="33">
        <v>41256.629999999997</v>
      </c>
      <c r="H56" s="5">
        <v>27</v>
      </c>
      <c r="I56" s="5">
        <v>0</v>
      </c>
      <c r="J56" s="5">
        <v>27</v>
      </c>
      <c r="K56" s="5">
        <v>0</v>
      </c>
      <c r="L56" s="5">
        <v>0</v>
      </c>
      <c r="M56" s="5">
        <v>0</v>
      </c>
      <c r="N56" s="5">
        <v>0</v>
      </c>
      <c r="O56" s="5">
        <v>19.893000000000001</v>
      </c>
      <c r="P56" s="5">
        <v>6.7000000000000004E-2</v>
      </c>
      <c r="Q56" s="5">
        <v>46.96</v>
      </c>
      <c r="R56" s="5">
        <v>8.0399999999999991</v>
      </c>
      <c r="S56" s="5">
        <v>0</v>
      </c>
      <c r="T56" s="5">
        <v>0</v>
      </c>
      <c r="U56" s="5">
        <v>0</v>
      </c>
      <c r="V56" s="5">
        <v>0</v>
      </c>
      <c r="W56" s="5">
        <v>55</v>
      </c>
      <c r="X56" s="5">
        <v>65.290000000000006</v>
      </c>
      <c r="Y56" s="36">
        <v>40387774.090000004</v>
      </c>
      <c r="Z56" s="36">
        <v>22876170.239999998</v>
      </c>
    </row>
    <row r="57" spans="1:26" x14ac:dyDescent="0.35">
      <c r="A57" s="1" t="s">
        <v>412</v>
      </c>
      <c r="B57" t="s">
        <v>73</v>
      </c>
      <c r="C57" t="s">
        <v>80</v>
      </c>
      <c r="D57" s="33">
        <v>225999730</v>
      </c>
      <c r="E57" s="33">
        <v>3411740</v>
      </c>
      <c r="F57" s="33">
        <v>222587990</v>
      </c>
      <c r="G57" s="33">
        <v>39191.18</v>
      </c>
      <c r="H57" s="5">
        <v>27</v>
      </c>
      <c r="I57" s="5">
        <v>0</v>
      </c>
      <c r="J57" s="5">
        <v>27</v>
      </c>
      <c r="K57" s="5">
        <v>0</v>
      </c>
      <c r="L57" s="5">
        <v>0</v>
      </c>
      <c r="M57" s="5">
        <v>0</v>
      </c>
      <c r="N57" s="5">
        <v>0</v>
      </c>
      <c r="O57" s="5">
        <v>19.338000000000001</v>
      </c>
      <c r="P57" s="5">
        <v>1.4999999999999999E-2</v>
      </c>
      <c r="Q57" s="5">
        <v>46.353000000000002</v>
      </c>
      <c r="R57" s="5">
        <v>12.45</v>
      </c>
      <c r="S57" s="5">
        <v>0</v>
      </c>
      <c r="T57" s="5">
        <v>0</v>
      </c>
      <c r="U57" s="5">
        <v>0</v>
      </c>
      <c r="V57" s="5">
        <v>0</v>
      </c>
      <c r="W57" s="5">
        <v>58.802999999999997</v>
      </c>
      <c r="X57" s="5">
        <v>66.378</v>
      </c>
      <c r="Y57" s="36">
        <v>14452481.43</v>
      </c>
      <c r="Z57" s="36">
        <v>8297759.1900000004</v>
      </c>
    </row>
    <row r="58" spans="1:26" x14ac:dyDescent="0.35">
      <c r="A58" s="1" t="s">
        <v>415</v>
      </c>
      <c r="B58" t="s">
        <v>73</v>
      </c>
      <c r="C58" t="s">
        <v>81</v>
      </c>
      <c r="D58" s="33">
        <v>3280312830</v>
      </c>
      <c r="E58" s="33">
        <v>111944890</v>
      </c>
      <c r="F58" s="33">
        <v>3168367940</v>
      </c>
      <c r="G58" s="33">
        <v>1450807.09</v>
      </c>
      <c r="H58" s="5">
        <v>27</v>
      </c>
      <c r="I58" s="5">
        <v>0</v>
      </c>
      <c r="J58" s="5">
        <v>27</v>
      </c>
      <c r="K58" s="5">
        <v>0</v>
      </c>
      <c r="L58" s="5">
        <v>0</v>
      </c>
      <c r="M58" s="5">
        <v>0</v>
      </c>
      <c r="N58" s="5">
        <v>0</v>
      </c>
      <c r="O58" s="5">
        <v>8.4420000000000002</v>
      </c>
      <c r="P58" s="5">
        <v>0.45700000000000002</v>
      </c>
      <c r="Q58" s="5">
        <v>35.899000000000001</v>
      </c>
      <c r="R58" s="5">
        <v>9.56</v>
      </c>
      <c r="S58" s="5">
        <v>0</v>
      </c>
      <c r="T58" s="5">
        <v>0</v>
      </c>
      <c r="U58" s="5">
        <v>0</v>
      </c>
      <c r="V58" s="5">
        <v>0</v>
      </c>
      <c r="W58" s="5">
        <v>45.459000000000003</v>
      </c>
      <c r="X58" s="5">
        <v>88.620999999999995</v>
      </c>
      <c r="Y58" s="36">
        <v>282580377.81999999</v>
      </c>
      <c r="Z58" s="36">
        <v>191263564.63</v>
      </c>
    </row>
    <row r="59" spans="1:26" x14ac:dyDescent="0.35">
      <c r="A59" s="1" t="s">
        <v>418</v>
      </c>
      <c r="B59" t="s">
        <v>73</v>
      </c>
      <c r="C59" t="s">
        <v>82</v>
      </c>
      <c r="D59" s="33">
        <v>79949860</v>
      </c>
      <c r="E59" s="33">
        <v>0</v>
      </c>
      <c r="F59" s="33">
        <v>79949860</v>
      </c>
      <c r="G59" s="33">
        <v>22693.200000000001</v>
      </c>
      <c r="H59" s="5">
        <v>27</v>
      </c>
      <c r="I59" s="5">
        <v>0</v>
      </c>
      <c r="J59" s="5">
        <v>27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0.28399999999999997</v>
      </c>
      <c r="Q59" s="5">
        <v>27.283999999999999</v>
      </c>
      <c r="R59" s="5">
        <v>2</v>
      </c>
      <c r="S59" s="5">
        <v>0</v>
      </c>
      <c r="T59" s="5">
        <v>0</v>
      </c>
      <c r="U59" s="5">
        <v>0</v>
      </c>
      <c r="V59" s="5">
        <v>0</v>
      </c>
      <c r="W59" s="5">
        <v>29.283999999999999</v>
      </c>
      <c r="X59" s="5">
        <v>165.13300000000001</v>
      </c>
      <c r="Y59" s="36">
        <v>12272965.57</v>
      </c>
      <c r="Z59" s="36">
        <v>10158649.48</v>
      </c>
    </row>
    <row r="60" spans="1:26" x14ac:dyDescent="0.35">
      <c r="A60" s="1" t="s">
        <v>421</v>
      </c>
      <c r="B60" t="s">
        <v>73</v>
      </c>
      <c r="C60" t="s">
        <v>83</v>
      </c>
      <c r="D60" s="33">
        <v>87897570</v>
      </c>
      <c r="E60" s="33">
        <v>0</v>
      </c>
      <c r="F60" s="33">
        <v>87897570</v>
      </c>
      <c r="G60" s="33">
        <v>1732.43</v>
      </c>
      <c r="H60" s="5">
        <v>27</v>
      </c>
      <c r="I60" s="5">
        <v>0.58099999999999996</v>
      </c>
      <c r="J60" s="5">
        <v>26.419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0.02</v>
      </c>
      <c r="Q60" s="5">
        <v>26.439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26.439</v>
      </c>
      <c r="X60" s="5">
        <v>88.563999999999993</v>
      </c>
      <c r="Y60" s="36">
        <v>7764632.4299999997</v>
      </c>
      <c r="Z60" s="36">
        <v>5315188.6500000004</v>
      </c>
    </row>
    <row r="61" spans="1:26" x14ac:dyDescent="0.35">
      <c r="A61" s="1" t="s">
        <v>424</v>
      </c>
      <c r="B61" t="s">
        <v>73</v>
      </c>
      <c r="C61" t="s">
        <v>84</v>
      </c>
      <c r="D61" s="33">
        <v>57946900</v>
      </c>
      <c r="E61" s="33">
        <v>0</v>
      </c>
      <c r="F61" s="33">
        <v>57946900</v>
      </c>
      <c r="G61" s="33">
        <v>47027.79</v>
      </c>
      <c r="H61" s="5">
        <v>26.128</v>
      </c>
      <c r="I61" s="5">
        <v>12.695</v>
      </c>
      <c r="J61" s="5">
        <v>13.433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0.81200000000000006</v>
      </c>
      <c r="Q61" s="5">
        <v>14.244999999999999</v>
      </c>
      <c r="R61" s="5">
        <v>16.911999999999999</v>
      </c>
      <c r="S61" s="5">
        <v>0</v>
      </c>
      <c r="T61" s="5">
        <v>0</v>
      </c>
      <c r="U61" s="5">
        <v>0</v>
      </c>
      <c r="V61" s="5">
        <v>0</v>
      </c>
      <c r="W61" s="5">
        <v>31.156999999999996</v>
      </c>
      <c r="X61" s="5">
        <v>81.111000000000004</v>
      </c>
      <c r="Y61" s="36">
        <v>4731197.75</v>
      </c>
      <c r="Z61" s="36">
        <v>3887249.43</v>
      </c>
    </row>
    <row r="62" spans="1:26" x14ac:dyDescent="0.35">
      <c r="A62" s="1" t="s">
        <v>427</v>
      </c>
      <c r="B62" t="s">
        <v>73</v>
      </c>
      <c r="C62" t="s">
        <v>85</v>
      </c>
      <c r="D62" s="33">
        <v>1085393160</v>
      </c>
      <c r="E62" s="33">
        <v>0</v>
      </c>
      <c r="F62" s="33">
        <v>1085393160</v>
      </c>
      <c r="G62" s="33">
        <v>45286.35</v>
      </c>
      <c r="H62" s="5">
        <v>27</v>
      </c>
      <c r="I62" s="5">
        <v>0</v>
      </c>
      <c r="J62" s="5">
        <v>27</v>
      </c>
      <c r="K62" s="5">
        <v>0</v>
      </c>
      <c r="L62" s="5">
        <v>0</v>
      </c>
      <c r="M62" s="5">
        <v>0</v>
      </c>
      <c r="N62" s="5">
        <v>0</v>
      </c>
      <c r="O62" s="5">
        <v>3.6850000000000001</v>
      </c>
      <c r="P62" s="5">
        <v>4.2000000000000003E-2</v>
      </c>
      <c r="Q62" s="5">
        <v>30.727</v>
      </c>
      <c r="R62" s="5">
        <v>5.2729999999999997</v>
      </c>
      <c r="S62" s="5">
        <v>0</v>
      </c>
      <c r="T62" s="5">
        <v>0</v>
      </c>
      <c r="U62" s="5">
        <v>0</v>
      </c>
      <c r="V62" s="5">
        <v>0</v>
      </c>
      <c r="W62" s="5">
        <v>36</v>
      </c>
      <c r="X62" s="5">
        <v>65.644000000000005</v>
      </c>
      <c r="Y62" s="36">
        <v>69933398.340000004</v>
      </c>
      <c r="Z62" s="36">
        <v>39991861.100000001</v>
      </c>
    </row>
    <row r="63" spans="1:26" x14ac:dyDescent="0.35">
      <c r="A63" s="1" t="s">
        <v>430</v>
      </c>
      <c r="B63" t="s">
        <v>73</v>
      </c>
      <c r="C63" t="s">
        <v>86</v>
      </c>
      <c r="D63" s="33">
        <v>1974990890</v>
      </c>
      <c r="E63" s="33">
        <v>0</v>
      </c>
      <c r="F63" s="33">
        <v>1974990890</v>
      </c>
      <c r="G63" s="33">
        <v>293847.92</v>
      </c>
      <c r="H63" s="5">
        <v>27</v>
      </c>
      <c r="I63" s="5">
        <v>0</v>
      </c>
      <c r="J63" s="5">
        <v>27</v>
      </c>
      <c r="K63" s="5">
        <v>0</v>
      </c>
      <c r="L63" s="5">
        <v>0</v>
      </c>
      <c r="M63" s="5">
        <v>0</v>
      </c>
      <c r="N63" s="5">
        <v>0</v>
      </c>
      <c r="O63" s="5">
        <v>18.5</v>
      </c>
      <c r="P63" s="5">
        <v>0.14899999999999999</v>
      </c>
      <c r="Q63" s="5">
        <v>45.649000000000001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45.649000000000001</v>
      </c>
      <c r="X63" s="5">
        <v>199.07300000000001</v>
      </c>
      <c r="Y63" s="36">
        <v>392901390.48000002</v>
      </c>
      <c r="Z63" s="36">
        <v>336431220.16000003</v>
      </c>
    </row>
    <row r="64" spans="1:26" x14ac:dyDescent="0.35">
      <c r="A64" s="1" t="s">
        <v>433</v>
      </c>
      <c r="B64" t="s">
        <v>73</v>
      </c>
      <c r="C64" t="s">
        <v>87</v>
      </c>
      <c r="D64" s="33">
        <v>9862476</v>
      </c>
      <c r="E64" s="33">
        <v>0</v>
      </c>
      <c r="F64" s="33">
        <v>9862476</v>
      </c>
      <c r="G64" s="33">
        <v>2704.23</v>
      </c>
      <c r="H64" s="5">
        <v>27</v>
      </c>
      <c r="I64" s="5">
        <v>0</v>
      </c>
      <c r="J64" s="5">
        <v>27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0.26900000000000002</v>
      </c>
      <c r="Q64" s="5">
        <v>27.268999999999998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27.268999999999998</v>
      </c>
      <c r="X64" s="5">
        <v>243.321</v>
      </c>
      <c r="Y64" s="36">
        <v>2216243.83</v>
      </c>
      <c r="Z64" s="36">
        <v>1954508.86</v>
      </c>
    </row>
    <row r="65" spans="1:26" x14ac:dyDescent="0.35">
      <c r="A65" s="1" t="s">
        <v>436</v>
      </c>
      <c r="B65" t="s">
        <v>73</v>
      </c>
      <c r="C65" t="s">
        <v>88</v>
      </c>
      <c r="D65" s="33">
        <v>53598825</v>
      </c>
      <c r="E65" s="33">
        <v>0</v>
      </c>
      <c r="F65" s="33">
        <v>53598825</v>
      </c>
      <c r="G65" s="33">
        <v>6810.77</v>
      </c>
      <c r="H65" s="5">
        <v>27</v>
      </c>
      <c r="I65" s="5">
        <v>1.1659999999999999</v>
      </c>
      <c r="J65" s="5">
        <v>25.834</v>
      </c>
      <c r="K65" s="5">
        <v>0</v>
      </c>
      <c r="L65" s="5">
        <v>0</v>
      </c>
      <c r="M65" s="5">
        <v>0.75700000000000001</v>
      </c>
      <c r="N65" s="5">
        <v>0</v>
      </c>
      <c r="O65" s="5">
        <v>0</v>
      </c>
      <c r="P65" s="5">
        <v>0.127</v>
      </c>
      <c r="Q65" s="5">
        <v>26.718</v>
      </c>
      <c r="R65" s="5">
        <v>3.06</v>
      </c>
      <c r="S65" s="5">
        <v>0</v>
      </c>
      <c r="T65" s="5">
        <v>0</v>
      </c>
      <c r="U65" s="5">
        <v>0</v>
      </c>
      <c r="V65" s="5">
        <v>0</v>
      </c>
      <c r="W65" s="5">
        <v>29.777999999999999</v>
      </c>
      <c r="X65" s="5">
        <v>113.649</v>
      </c>
      <c r="Y65" s="36">
        <v>5569538.9199999999</v>
      </c>
      <c r="Z65" s="36">
        <v>4227693.78</v>
      </c>
    </row>
    <row r="66" spans="1:26" x14ac:dyDescent="0.35">
      <c r="A66" s="1" t="s">
        <v>439</v>
      </c>
      <c r="B66" t="s">
        <v>89</v>
      </c>
      <c r="C66" t="s">
        <v>90</v>
      </c>
      <c r="D66" s="33">
        <v>430435423</v>
      </c>
      <c r="E66" s="33">
        <v>6666513</v>
      </c>
      <c r="F66" s="33">
        <v>423768910</v>
      </c>
      <c r="G66" s="33">
        <v>35871.699999999997</v>
      </c>
      <c r="H66" s="5">
        <v>27</v>
      </c>
      <c r="I66" s="5">
        <v>0</v>
      </c>
      <c r="J66" s="5">
        <v>27</v>
      </c>
      <c r="K66" s="5">
        <v>0</v>
      </c>
      <c r="L66" s="5">
        <v>0</v>
      </c>
      <c r="M66" s="5">
        <v>0</v>
      </c>
      <c r="N66" s="5">
        <v>0</v>
      </c>
      <c r="O66" s="5">
        <v>3.2679999999999998</v>
      </c>
      <c r="P66" s="5">
        <v>8.5000000000000006E-2</v>
      </c>
      <c r="Q66" s="5">
        <v>30.353000000000002</v>
      </c>
      <c r="R66" s="5">
        <v>8.2590000000000003</v>
      </c>
      <c r="S66" s="5">
        <v>0</v>
      </c>
      <c r="T66" s="5">
        <v>0</v>
      </c>
      <c r="U66" s="5">
        <v>0</v>
      </c>
      <c r="V66" s="5">
        <v>0</v>
      </c>
      <c r="W66" s="5">
        <v>38.612000000000002</v>
      </c>
      <c r="X66" s="5">
        <v>84.027000000000001</v>
      </c>
      <c r="Y66" s="36">
        <v>35657862.700000003</v>
      </c>
      <c r="Z66" s="36">
        <v>23406687.690000001</v>
      </c>
    </row>
    <row r="67" spans="1:26" x14ac:dyDescent="0.35">
      <c r="A67" s="1" t="s">
        <v>442</v>
      </c>
      <c r="B67" t="s">
        <v>89</v>
      </c>
      <c r="C67" t="s">
        <v>91</v>
      </c>
      <c r="D67" s="33">
        <v>228446151</v>
      </c>
      <c r="E67" s="33">
        <v>0</v>
      </c>
      <c r="F67" s="33">
        <v>228446151</v>
      </c>
      <c r="G67" s="33">
        <v>13496.43</v>
      </c>
      <c r="H67" s="5">
        <v>27</v>
      </c>
      <c r="I67" s="5">
        <v>6.7969999999999997</v>
      </c>
      <c r="J67" s="5">
        <v>20.202999999999999</v>
      </c>
      <c r="K67" s="5">
        <v>0</v>
      </c>
      <c r="L67" s="5">
        <v>0</v>
      </c>
      <c r="M67" s="5">
        <v>0</v>
      </c>
      <c r="N67" s="5">
        <v>0</v>
      </c>
      <c r="O67" s="5">
        <v>1.5322</v>
      </c>
      <c r="P67" s="5">
        <v>5.8999999999999997E-2</v>
      </c>
      <c r="Q67" s="5">
        <v>21.7942</v>
      </c>
      <c r="R67" s="5">
        <v>8.4</v>
      </c>
      <c r="S67" s="5">
        <v>0</v>
      </c>
      <c r="T67" s="5">
        <v>0</v>
      </c>
      <c r="U67" s="5">
        <v>0</v>
      </c>
      <c r="V67" s="5">
        <v>0</v>
      </c>
      <c r="W67" s="5">
        <v>30.194200000000002</v>
      </c>
      <c r="X67" s="5">
        <v>67.093000000000004</v>
      </c>
      <c r="Y67" s="36">
        <v>15155937.52</v>
      </c>
      <c r="Z67" s="36">
        <v>10323247.18</v>
      </c>
    </row>
    <row r="68" spans="1:26" x14ac:dyDescent="0.35">
      <c r="A68" s="1" t="s">
        <v>445</v>
      </c>
      <c r="B68" t="s">
        <v>89</v>
      </c>
      <c r="C68" t="s">
        <v>92</v>
      </c>
      <c r="D68" s="33">
        <v>122068857</v>
      </c>
      <c r="E68" s="33">
        <v>0</v>
      </c>
      <c r="F68" s="33">
        <v>122068857</v>
      </c>
      <c r="G68" s="33">
        <v>9410.1200000000008</v>
      </c>
      <c r="H68" s="5">
        <v>27</v>
      </c>
      <c r="I68" s="5">
        <v>0.29799999999999999</v>
      </c>
      <c r="J68" s="5">
        <v>26.702000000000002</v>
      </c>
      <c r="K68" s="5">
        <v>0</v>
      </c>
      <c r="L68" s="5">
        <v>0</v>
      </c>
      <c r="M68" s="5">
        <v>0</v>
      </c>
      <c r="N68" s="5">
        <v>0</v>
      </c>
      <c r="O68" s="5">
        <v>2</v>
      </c>
      <c r="P68" s="5">
        <v>7.6999999999999999E-2</v>
      </c>
      <c r="Q68" s="5">
        <v>28.779000000000003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28.779000000000003</v>
      </c>
      <c r="X68" s="5">
        <v>29.896000000000001</v>
      </c>
      <c r="Y68" s="36">
        <v>3397952.4</v>
      </c>
      <c r="Z68" s="36">
        <v>337491.39</v>
      </c>
    </row>
    <row r="69" spans="1:26" x14ac:dyDescent="0.35">
      <c r="A69" s="1" t="s">
        <v>448</v>
      </c>
      <c r="B69" t="s">
        <v>93</v>
      </c>
      <c r="C69" t="s">
        <v>94</v>
      </c>
      <c r="D69" s="33">
        <v>2181143990</v>
      </c>
      <c r="E69" s="33">
        <v>1834690</v>
      </c>
      <c r="F69" s="33">
        <v>2179309300</v>
      </c>
      <c r="G69" s="33">
        <v>336250.15</v>
      </c>
      <c r="H69" s="5">
        <v>27</v>
      </c>
      <c r="I69" s="5">
        <v>0.24099999999999999</v>
      </c>
      <c r="J69" s="5">
        <v>26.759</v>
      </c>
      <c r="K69" s="5">
        <v>0</v>
      </c>
      <c r="L69" s="5">
        <v>0</v>
      </c>
      <c r="M69" s="5">
        <v>0</v>
      </c>
      <c r="N69" s="5">
        <v>0</v>
      </c>
      <c r="O69" s="5">
        <v>7.9960000000000004</v>
      </c>
      <c r="P69" s="5">
        <v>0.154</v>
      </c>
      <c r="Q69" s="5">
        <v>34.909000000000006</v>
      </c>
      <c r="R69" s="5">
        <v>6.5460000000000003</v>
      </c>
      <c r="S69" s="5">
        <v>0</v>
      </c>
      <c r="T69" s="5">
        <v>0</v>
      </c>
      <c r="U69" s="5">
        <v>0</v>
      </c>
      <c r="V69" s="5">
        <v>0</v>
      </c>
      <c r="W69" s="5">
        <v>41.455000000000005</v>
      </c>
      <c r="X69" s="5">
        <v>33.758000000000003</v>
      </c>
      <c r="Y69" s="36">
        <v>74181665.150000006</v>
      </c>
      <c r="Z69" s="36">
        <v>14919738.390000001</v>
      </c>
    </row>
    <row r="70" spans="1:26" x14ac:dyDescent="0.35">
      <c r="A70" s="1" t="s">
        <v>451</v>
      </c>
      <c r="B70" t="s">
        <v>93</v>
      </c>
      <c r="C70" t="s">
        <v>95</v>
      </c>
      <c r="D70" s="33">
        <v>857867090</v>
      </c>
      <c r="E70" s="33">
        <v>2264180</v>
      </c>
      <c r="F70" s="33">
        <v>855602910</v>
      </c>
      <c r="G70" s="33">
        <v>41899.18</v>
      </c>
      <c r="H70" s="5">
        <v>16.282</v>
      </c>
      <c r="I70" s="5">
        <v>6.5819999999999999</v>
      </c>
      <c r="J70" s="5">
        <v>9.6999999999999993</v>
      </c>
      <c r="K70" s="5">
        <v>0</v>
      </c>
      <c r="L70" s="5">
        <v>0</v>
      </c>
      <c r="M70" s="5">
        <v>0</v>
      </c>
      <c r="N70" s="5">
        <v>0</v>
      </c>
      <c r="O70" s="5">
        <v>10.753</v>
      </c>
      <c r="P70" s="5">
        <v>4.9000000000000002E-2</v>
      </c>
      <c r="Q70" s="5">
        <v>20.501999999999999</v>
      </c>
      <c r="R70" s="5">
        <v>10.61</v>
      </c>
      <c r="S70" s="5">
        <v>0</v>
      </c>
      <c r="T70" s="5">
        <v>0</v>
      </c>
      <c r="U70" s="5">
        <v>0</v>
      </c>
      <c r="V70" s="5">
        <v>0</v>
      </c>
      <c r="W70" s="5">
        <v>31.111999999999998</v>
      </c>
      <c r="X70" s="5">
        <v>58.232999999999997</v>
      </c>
      <c r="Y70" s="36">
        <v>53099251.289999999</v>
      </c>
      <c r="Z70" s="36">
        <v>43754643.039999999</v>
      </c>
    </row>
    <row r="71" spans="1:26" x14ac:dyDescent="0.35">
      <c r="A71" s="1" t="s">
        <v>454</v>
      </c>
      <c r="B71" t="s">
        <v>93</v>
      </c>
      <c r="C71" t="s">
        <v>96</v>
      </c>
      <c r="D71" s="33">
        <v>496937210</v>
      </c>
      <c r="E71" s="33">
        <v>0</v>
      </c>
      <c r="F71" s="33">
        <v>496937210</v>
      </c>
      <c r="G71" s="33">
        <v>4326.29</v>
      </c>
      <c r="H71" s="5">
        <v>4.3949999999999996</v>
      </c>
      <c r="I71" s="5">
        <v>0</v>
      </c>
      <c r="J71" s="5">
        <v>4.3949999999999996</v>
      </c>
      <c r="K71" s="5">
        <v>0</v>
      </c>
      <c r="L71" s="5">
        <v>0</v>
      </c>
      <c r="M71" s="5">
        <v>0</v>
      </c>
      <c r="N71" s="5">
        <v>0</v>
      </c>
      <c r="O71" s="5">
        <v>4.3609999999999998</v>
      </c>
      <c r="P71" s="5">
        <v>8.9999999999999993E-3</v>
      </c>
      <c r="Q71" s="5">
        <v>8.7650000000000006</v>
      </c>
      <c r="R71" s="5">
        <v>10.811</v>
      </c>
      <c r="S71" s="5">
        <v>0</v>
      </c>
      <c r="T71" s="5">
        <v>0</v>
      </c>
      <c r="U71" s="5">
        <v>0</v>
      </c>
      <c r="V71" s="5">
        <v>0</v>
      </c>
      <c r="W71" s="5">
        <v>19.576000000000001</v>
      </c>
      <c r="X71" s="5">
        <v>22.977</v>
      </c>
      <c r="Y71" s="36">
        <v>15039024.5</v>
      </c>
      <c r="Z71" s="36">
        <v>11904266.279999999</v>
      </c>
    </row>
    <row r="72" spans="1:26" x14ac:dyDescent="0.35">
      <c r="A72" s="1" t="s">
        <v>457</v>
      </c>
      <c r="B72" t="s">
        <v>97</v>
      </c>
      <c r="C72" t="s">
        <v>98</v>
      </c>
      <c r="D72" s="33">
        <v>470537970</v>
      </c>
      <c r="E72" s="33">
        <v>1034492</v>
      </c>
      <c r="F72" s="33">
        <v>469503478</v>
      </c>
      <c r="G72" s="33">
        <v>0</v>
      </c>
      <c r="H72" s="5">
        <v>6.6509999999999998</v>
      </c>
      <c r="I72" s="5">
        <v>0</v>
      </c>
      <c r="J72" s="5">
        <v>6.6509999999999998</v>
      </c>
      <c r="K72" s="5">
        <v>0</v>
      </c>
      <c r="L72" s="5">
        <v>0</v>
      </c>
      <c r="M72" s="5">
        <v>0</v>
      </c>
      <c r="N72" s="5">
        <v>0</v>
      </c>
      <c r="O72" s="5">
        <v>2.4260000000000002</v>
      </c>
      <c r="P72" s="5">
        <v>0</v>
      </c>
      <c r="Q72" s="5">
        <v>9.077</v>
      </c>
      <c r="R72" s="5">
        <v>0</v>
      </c>
      <c r="S72" s="5">
        <v>0.36</v>
      </c>
      <c r="T72" s="5">
        <v>0</v>
      </c>
      <c r="U72" s="5">
        <v>0</v>
      </c>
      <c r="V72" s="5">
        <v>0</v>
      </c>
      <c r="W72" s="5">
        <v>9.4369999999999994</v>
      </c>
      <c r="X72" s="5">
        <v>12.045</v>
      </c>
      <c r="Y72" s="36">
        <v>5848382.75</v>
      </c>
      <c r="Z72" s="36">
        <v>2544843.48</v>
      </c>
    </row>
    <row r="73" spans="1:26" x14ac:dyDescent="0.35">
      <c r="A73" s="1" t="s">
        <v>460</v>
      </c>
      <c r="B73" t="s">
        <v>99</v>
      </c>
      <c r="C73" t="s">
        <v>100</v>
      </c>
      <c r="D73" s="33">
        <v>181099556</v>
      </c>
      <c r="E73" s="33">
        <v>0</v>
      </c>
      <c r="F73" s="33">
        <v>181099556</v>
      </c>
      <c r="G73" s="33">
        <v>17912.16</v>
      </c>
      <c r="H73" s="5">
        <v>13.811</v>
      </c>
      <c r="I73" s="5">
        <v>0</v>
      </c>
      <c r="J73" s="5">
        <v>13.811</v>
      </c>
      <c r="K73" s="5">
        <v>0</v>
      </c>
      <c r="L73" s="5">
        <v>0</v>
      </c>
      <c r="M73" s="5">
        <v>0</v>
      </c>
      <c r="N73" s="5">
        <v>0</v>
      </c>
      <c r="O73" s="5">
        <v>6.0739999999999998</v>
      </c>
      <c r="P73" s="5">
        <v>9.9000000000000005E-2</v>
      </c>
      <c r="Q73" s="5">
        <v>19.983999999999998</v>
      </c>
      <c r="R73" s="5">
        <v>5.3179999999999996</v>
      </c>
      <c r="S73" s="5">
        <v>0</v>
      </c>
      <c r="T73" s="5">
        <v>0</v>
      </c>
      <c r="U73" s="5">
        <v>0</v>
      </c>
      <c r="V73" s="5">
        <v>0</v>
      </c>
      <c r="W73" s="5">
        <v>25.302</v>
      </c>
      <c r="X73" s="5">
        <v>33.832999999999998</v>
      </c>
      <c r="Y73" s="36">
        <v>6167804.8399999999</v>
      </c>
      <c r="Z73" s="36">
        <v>3593070.89</v>
      </c>
    </row>
    <row r="74" spans="1:26" x14ac:dyDescent="0.35">
      <c r="A74" s="1" t="s">
        <v>463</v>
      </c>
      <c r="B74" t="s">
        <v>99</v>
      </c>
      <c r="C74" t="s">
        <v>101</v>
      </c>
      <c r="D74" s="33">
        <v>1502956490</v>
      </c>
      <c r="E74" s="33">
        <v>608428</v>
      </c>
      <c r="F74" s="33">
        <v>1502348062</v>
      </c>
      <c r="G74" s="33">
        <v>66200.61</v>
      </c>
      <c r="H74" s="5">
        <v>12.776999999999999</v>
      </c>
      <c r="I74" s="5">
        <v>0</v>
      </c>
      <c r="J74" s="5">
        <v>9.4269999999999996</v>
      </c>
      <c r="K74" s="5">
        <v>0.40600000000000003</v>
      </c>
      <c r="L74" s="5">
        <v>2.944</v>
      </c>
      <c r="M74" s="5">
        <v>0.52200000000000002</v>
      </c>
      <c r="N74" s="5">
        <v>0</v>
      </c>
      <c r="O74" s="5">
        <v>1.538</v>
      </c>
      <c r="P74" s="5">
        <v>4.3999999999999997E-2</v>
      </c>
      <c r="Q74" s="5">
        <v>14.881000000000002</v>
      </c>
      <c r="R74" s="5">
        <v>3.9940000000000002</v>
      </c>
      <c r="S74" s="5">
        <v>0.2</v>
      </c>
      <c r="T74" s="5">
        <v>0</v>
      </c>
      <c r="U74" s="5">
        <v>0</v>
      </c>
      <c r="V74" s="5">
        <v>0</v>
      </c>
      <c r="W74" s="5">
        <v>19.075000000000003</v>
      </c>
      <c r="X74" s="5">
        <v>10.047000000000001</v>
      </c>
      <c r="Y74" s="36">
        <v>15406304.92</v>
      </c>
      <c r="Z74" s="36">
        <v>713.5</v>
      </c>
    </row>
    <row r="75" spans="1:26" x14ac:dyDescent="0.35">
      <c r="A75" s="1" t="s">
        <v>466</v>
      </c>
      <c r="B75" t="s">
        <v>102</v>
      </c>
      <c r="C75" t="s">
        <v>103</v>
      </c>
      <c r="D75" s="33">
        <v>1236204230</v>
      </c>
      <c r="E75" s="33">
        <v>20624970</v>
      </c>
      <c r="F75" s="33">
        <v>1215579260</v>
      </c>
      <c r="G75" s="33">
        <v>100665.76</v>
      </c>
      <c r="H75" s="5">
        <v>15.736000000000001</v>
      </c>
      <c r="I75" s="5">
        <v>0</v>
      </c>
      <c r="J75" s="5">
        <v>15.736000000000001</v>
      </c>
      <c r="K75" s="5">
        <v>0</v>
      </c>
      <c r="L75" s="5">
        <v>0</v>
      </c>
      <c r="M75" s="5">
        <v>0</v>
      </c>
      <c r="N75" s="5">
        <v>0</v>
      </c>
      <c r="O75" s="5">
        <v>3.125</v>
      </c>
      <c r="P75" s="5">
        <v>8.3000000000000004E-2</v>
      </c>
      <c r="Q75" s="5">
        <v>18.943999999999999</v>
      </c>
      <c r="R75" s="5">
        <v>7.7329999999999997</v>
      </c>
      <c r="S75" s="5">
        <v>0</v>
      </c>
      <c r="T75" s="5">
        <v>0</v>
      </c>
      <c r="U75" s="5">
        <v>0</v>
      </c>
      <c r="V75" s="5">
        <v>0</v>
      </c>
      <c r="W75" s="5">
        <v>26.677</v>
      </c>
      <c r="X75" s="5">
        <v>19.271999999999998</v>
      </c>
      <c r="Y75" s="36">
        <v>24653579.34</v>
      </c>
      <c r="Z75" s="36">
        <v>4362011.9400000004</v>
      </c>
    </row>
    <row r="76" spans="1:26" x14ac:dyDescent="0.35">
      <c r="A76" s="1" t="s">
        <v>469</v>
      </c>
      <c r="B76" t="s">
        <v>104</v>
      </c>
      <c r="C76" t="s">
        <v>105</v>
      </c>
      <c r="D76" s="33">
        <v>73140460</v>
      </c>
      <c r="E76" s="33">
        <v>0</v>
      </c>
      <c r="F76" s="33">
        <v>73140460</v>
      </c>
      <c r="G76" s="33">
        <v>2296.71</v>
      </c>
      <c r="H76" s="5">
        <v>19.067</v>
      </c>
      <c r="I76" s="5">
        <v>0</v>
      </c>
      <c r="J76" s="5">
        <v>19.067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3.1E-2</v>
      </c>
      <c r="Q76" s="5">
        <v>19.097999999999999</v>
      </c>
      <c r="R76" s="5">
        <v>4.3545999999999996</v>
      </c>
      <c r="S76" s="5">
        <v>0</v>
      </c>
      <c r="T76" s="5">
        <v>0</v>
      </c>
      <c r="U76" s="5">
        <v>0</v>
      </c>
      <c r="V76" s="5">
        <v>0</v>
      </c>
      <c r="W76" s="5">
        <v>23.452599999999997</v>
      </c>
      <c r="X76" s="5">
        <v>26.018000000000001</v>
      </c>
      <c r="Y76" s="36">
        <v>1781744.71</v>
      </c>
      <c r="Z76" s="36">
        <v>450866.34</v>
      </c>
    </row>
    <row r="77" spans="1:26" x14ac:dyDescent="0.35">
      <c r="A77" s="1" t="s">
        <v>472</v>
      </c>
      <c r="B77" t="s">
        <v>106</v>
      </c>
      <c r="C77" t="s">
        <v>107</v>
      </c>
      <c r="D77" s="33">
        <v>143453349</v>
      </c>
      <c r="E77" s="33">
        <v>393606</v>
      </c>
      <c r="F77" s="33">
        <v>143059743</v>
      </c>
      <c r="G77" s="33">
        <v>23951.99</v>
      </c>
      <c r="H77" s="5">
        <v>27</v>
      </c>
      <c r="I77" s="5">
        <v>0</v>
      </c>
      <c r="J77" s="5">
        <v>27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0.16700000000000001</v>
      </c>
      <c r="Q77" s="5">
        <v>27.167000000000002</v>
      </c>
      <c r="R77" s="5">
        <v>7.2960000000000003</v>
      </c>
      <c r="S77" s="5">
        <v>0</v>
      </c>
      <c r="T77" s="5">
        <v>0</v>
      </c>
      <c r="U77" s="5">
        <v>0</v>
      </c>
      <c r="V77" s="5">
        <v>0</v>
      </c>
      <c r="W77" s="5">
        <v>34.463000000000001</v>
      </c>
      <c r="X77" s="5">
        <v>45.554000000000002</v>
      </c>
      <c r="Y77" s="36">
        <v>6429493.0899999999</v>
      </c>
      <c r="Z77" s="36">
        <v>2484963.34</v>
      </c>
    </row>
    <row r="78" spans="1:26" x14ac:dyDescent="0.35">
      <c r="A78" s="1" t="s">
        <v>475</v>
      </c>
      <c r="B78" t="s">
        <v>106</v>
      </c>
      <c r="C78" t="s">
        <v>108</v>
      </c>
      <c r="D78" s="33">
        <v>49717935</v>
      </c>
      <c r="E78" s="33">
        <v>0</v>
      </c>
      <c r="F78" s="33">
        <v>49717935</v>
      </c>
      <c r="G78" s="33">
        <v>3650.37</v>
      </c>
      <c r="H78" s="5">
        <v>27</v>
      </c>
      <c r="I78" s="5">
        <v>0</v>
      </c>
      <c r="J78" s="5">
        <v>27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7.2999999999999995E-2</v>
      </c>
      <c r="Q78" s="5">
        <v>27.073</v>
      </c>
      <c r="R78" s="5">
        <v>8.4749999999999996</v>
      </c>
      <c r="S78" s="5">
        <v>0</v>
      </c>
      <c r="T78" s="5">
        <v>0</v>
      </c>
      <c r="U78" s="5">
        <v>0</v>
      </c>
      <c r="V78" s="5">
        <v>0</v>
      </c>
      <c r="W78" s="5">
        <v>35.548000000000002</v>
      </c>
      <c r="X78" s="5">
        <v>92.933000000000007</v>
      </c>
      <c r="Y78" s="36">
        <v>4139198.41</v>
      </c>
      <c r="Z78" s="36">
        <v>2869628.03</v>
      </c>
    </row>
    <row r="79" spans="1:26" x14ac:dyDescent="0.35">
      <c r="A79" s="1" t="s">
        <v>478</v>
      </c>
      <c r="B79" t="s">
        <v>109</v>
      </c>
      <c r="C79" t="s">
        <v>110</v>
      </c>
      <c r="D79" s="33">
        <v>101377173</v>
      </c>
      <c r="E79" s="33">
        <v>0</v>
      </c>
      <c r="F79" s="33">
        <v>101377173</v>
      </c>
      <c r="G79" s="33">
        <v>6896.31</v>
      </c>
      <c r="H79" s="5">
        <v>23.041</v>
      </c>
      <c r="I79" s="5">
        <v>0</v>
      </c>
      <c r="J79" s="5">
        <v>23.041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6.8000000000000005E-2</v>
      </c>
      <c r="Q79" s="5">
        <v>23.109000000000002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23.109000000000002</v>
      </c>
      <c r="X79" s="5">
        <v>24.59</v>
      </c>
      <c r="Y79" s="36">
        <v>3163209.28</v>
      </c>
      <c r="Z79" s="36">
        <v>175956.91</v>
      </c>
    </row>
    <row r="80" spans="1:26" x14ac:dyDescent="0.35">
      <c r="A80" s="1" t="s">
        <v>481</v>
      </c>
      <c r="B80" t="s">
        <v>111</v>
      </c>
      <c r="C80" t="s">
        <v>112</v>
      </c>
      <c r="D80" s="33">
        <v>16037995889</v>
      </c>
      <c r="E80" s="33">
        <v>670612909</v>
      </c>
      <c r="F80" s="33">
        <v>15367382980</v>
      </c>
      <c r="G80" s="33">
        <v>4129928.9</v>
      </c>
      <c r="H80" s="5">
        <v>27</v>
      </c>
      <c r="I80" s="5">
        <v>0</v>
      </c>
      <c r="J80" s="5">
        <v>27</v>
      </c>
      <c r="K80" s="5">
        <v>0</v>
      </c>
      <c r="L80" s="5">
        <v>0</v>
      </c>
      <c r="M80" s="5">
        <v>0</v>
      </c>
      <c r="N80" s="5">
        <v>0</v>
      </c>
      <c r="O80" s="5">
        <v>10.130000000000001</v>
      </c>
      <c r="P80" s="5">
        <v>0.26900000000000002</v>
      </c>
      <c r="Q80" s="5">
        <v>37.399000000000001</v>
      </c>
      <c r="R80" s="5">
        <v>6.95</v>
      </c>
      <c r="S80" s="5">
        <v>0</v>
      </c>
      <c r="T80" s="5">
        <v>0</v>
      </c>
      <c r="U80" s="5">
        <v>0</v>
      </c>
      <c r="V80" s="5">
        <v>0</v>
      </c>
      <c r="W80" s="5">
        <v>44.349000000000004</v>
      </c>
      <c r="X80" s="5">
        <v>52.357999999999997</v>
      </c>
      <c r="Y80" s="36">
        <v>833037943.37</v>
      </c>
      <c r="Z80" s="36">
        <v>391306469.83999997</v>
      </c>
    </row>
    <row r="81" spans="1:26" x14ac:dyDescent="0.35">
      <c r="A81" s="1" t="s">
        <v>484</v>
      </c>
      <c r="B81" t="s">
        <v>113</v>
      </c>
      <c r="C81" t="s">
        <v>114</v>
      </c>
      <c r="D81" s="33">
        <v>23089672</v>
      </c>
      <c r="E81" s="33">
        <v>0</v>
      </c>
      <c r="F81" s="33">
        <v>23089672</v>
      </c>
      <c r="G81" s="33">
        <v>7093.52</v>
      </c>
      <c r="H81" s="5">
        <v>27</v>
      </c>
      <c r="I81" s="5">
        <v>0</v>
      </c>
      <c r="J81" s="5">
        <v>27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0.307</v>
      </c>
      <c r="Q81" s="5">
        <v>27.306999999999999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27.306999999999999</v>
      </c>
      <c r="X81" s="5">
        <v>173.47800000000001</v>
      </c>
      <c r="Y81" s="36">
        <v>3645251.15</v>
      </c>
      <c r="Z81" s="36">
        <v>3072232.61</v>
      </c>
    </row>
    <row r="82" spans="1:26" x14ac:dyDescent="0.35">
      <c r="A82" s="1" t="s">
        <v>487</v>
      </c>
      <c r="B82" t="s">
        <v>113</v>
      </c>
      <c r="C82" t="s">
        <v>115</v>
      </c>
      <c r="D82" s="33">
        <v>20182519</v>
      </c>
      <c r="E82" s="33">
        <v>0</v>
      </c>
      <c r="F82" s="33">
        <v>20182519</v>
      </c>
      <c r="G82" s="33">
        <v>508.13</v>
      </c>
      <c r="H82" s="5">
        <v>27</v>
      </c>
      <c r="I82" s="5">
        <v>2.48</v>
      </c>
      <c r="J82" s="5">
        <v>24.52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24.52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24.52</v>
      </c>
      <c r="X82" s="5">
        <v>139.16499999999999</v>
      </c>
      <c r="Y82" s="36">
        <v>2835204.01</v>
      </c>
      <c r="Z82" s="36">
        <v>2259610.4700000002</v>
      </c>
    </row>
    <row r="83" spans="1:26" x14ac:dyDescent="0.35">
      <c r="A83" s="1" t="s">
        <v>490</v>
      </c>
      <c r="B83" t="s">
        <v>116</v>
      </c>
      <c r="C83" t="s">
        <v>117</v>
      </c>
      <c r="D83" s="33">
        <v>53767219</v>
      </c>
      <c r="E83" s="33">
        <v>0</v>
      </c>
      <c r="F83" s="33">
        <v>53767219</v>
      </c>
      <c r="G83" s="33">
        <v>433.17</v>
      </c>
      <c r="H83" s="5">
        <v>27</v>
      </c>
      <c r="I83" s="5">
        <v>0</v>
      </c>
      <c r="J83" s="5">
        <v>27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8.0999999999999996E-3</v>
      </c>
      <c r="Q83" s="5">
        <v>27.007999999999999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27.007999999999999</v>
      </c>
      <c r="X83" s="5">
        <v>64.864000000000004</v>
      </c>
      <c r="Y83" s="36">
        <v>3222185.22</v>
      </c>
      <c r="Z83" s="36">
        <v>1809895.48</v>
      </c>
    </row>
    <row r="84" spans="1:26" x14ac:dyDescent="0.35">
      <c r="A84" s="1" t="s">
        <v>493</v>
      </c>
      <c r="B84" t="s">
        <v>116</v>
      </c>
      <c r="C84" t="s">
        <v>118</v>
      </c>
      <c r="D84" s="33">
        <v>42223020</v>
      </c>
      <c r="E84" s="33">
        <v>0</v>
      </c>
      <c r="F84" s="33">
        <v>42223020</v>
      </c>
      <c r="G84" s="33">
        <v>188.16</v>
      </c>
      <c r="H84" s="5">
        <v>24.334</v>
      </c>
      <c r="I84" s="5">
        <v>0</v>
      </c>
      <c r="J84" s="5">
        <v>24.334</v>
      </c>
      <c r="K84" s="5">
        <v>0</v>
      </c>
      <c r="L84" s="5">
        <v>0</v>
      </c>
      <c r="M84" s="5">
        <v>3.3010000000000002</v>
      </c>
      <c r="N84" s="5">
        <v>0</v>
      </c>
      <c r="O84" s="5">
        <v>0</v>
      </c>
      <c r="P84" s="5">
        <v>4.0000000000000001E-3</v>
      </c>
      <c r="Q84" s="5">
        <v>27.638999999999999</v>
      </c>
      <c r="R84" s="5">
        <v>5.0880000000000001</v>
      </c>
      <c r="S84" s="5">
        <v>0</v>
      </c>
      <c r="T84" s="5">
        <v>0</v>
      </c>
      <c r="U84" s="5">
        <v>0</v>
      </c>
      <c r="V84" s="5">
        <v>0</v>
      </c>
      <c r="W84" s="5">
        <v>32.726999999999997</v>
      </c>
      <c r="X84" s="5">
        <v>66.593999999999994</v>
      </c>
      <c r="Y84" s="36">
        <v>2467533.2999999998</v>
      </c>
      <c r="Z84" s="36">
        <v>1511142.15</v>
      </c>
    </row>
    <row r="85" spans="1:26" x14ac:dyDescent="0.35">
      <c r="A85" s="1" t="s">
        <v>496</v>
      </c>
      <c r="B85" t="s">
        <v>116</v>
      </c>
      <c r="C85" t="s">
        <v>119</v>
      </c>
      <c r="D85" s="33">
        <v>32167744</v>
      </c>
      <c r="E85" s="33">
        <v>0</v>
      </c>
      <c r="F85" s="33">
        <v>32167744</v>
      </c>
      <c r="G85" s="33">
        <v>2544.5700000000002</v>
      </c>
      <c r="H85" s="5">
        <v>27</v>
      </c>
      <c r="I85" s="5">
        <v>0</v>
      </c>
      <c r="J85" s="5">
        <v>27</v>
      </c>
      <c r="K85" s="5">
        <v>0</v>
      </c>
      <c r="L85" s="5">
        <v>0</v>
      </c>
      <c r="M85" s="5">
        <v>0</v>
      </c>
      <c r="N85" s="5">
        <v>0</v>
      </c>
      <c r="O85" s="5">
        <v>7.5</v>
      </c>
      <c r="P85" s="5">
        <v>7.9000000000000001E-2</v>
      </c>
      <c r="Q85" s="5">
        <v>34.579000000000001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34.579000000000001</v>
      </c>
      <c r="X85" s="5">
        <v>128.46799999999999</v>
      </c>
      <c r="Y85" s="36">
        <v>3738676.08</v>
      </c>
      <c r="Z85" s="36">
        <v>2903490.44</v>
      </c>
    </row>
    <row r="86" spans="1:26" x14ac:dyDescent="0.35">
      <c r="A86" s="1" t="s">
        <v>499</v>
      </c>
      <c r="B86" t="s">
        <v>116</v>
      </c>
      <c r="C86" t="s">
        <v>120</v>
      </c>
      <c r="D86" s="33">
        <v>20611136</v>
      </c>
      <c r="E86" s="33">
        <v>0</v>
      </c>
      <c r="F86" s="33">
        <v>20611136</v>
      </c>
      <c r="G86" s="33">
        <v>970.96</v>
      </c>
      <c r="H86" s="5">
        <v>27</v>
      </c>
      <c r="I86" s="5">
        <v>0</v>
      </c>
      <c r="J86" s="5">
        <v>27</v>
      </c>
      <c r="K86" s="5">
        <v>0</v>
      </c>
      <c r="L86" s="5">
        <v>0</v>
      </c>
      <c r="M86" s="5">
        <v>0</v>
      </c>
      <c r="N86" s="5">
        <v>0</v>
      </c>
      <c r="O86" s="5">
        <v>14.342000000000001</v>
      </c>
      <c r="P86" s="5">
        <v>0.81200000000000006</v>
      </c>
      <c r="Q86" s="5">
        <v>42.153999999999996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42.153999999999996</v>
      </c>
      <c r="X86" s="5">
        <v>116.62</v>
      </c>
      <c r="Y86" s="36">
        <v>2284108.5499999998</v>
      </c>
      <c r="Z86" s="36">
        <v>1731454.64</v>
      </c>
    </row>
    <row r="87" spans="1:26" x14ac:dyDescent="0.35">
      <c r="A87" s="1" t="s">
        <v>502</v>
      </c>
      <c r="B87" t="s">
        <v>116</v>
      </c>
      <c r="C87" t="s">
        <v>121</v>
      </c>
      <c r="D87" s="33">
        <v>131280237</v>
      </c>
      <c r="E87" s="33">
        <v>0</v>
      </c>
      <c r="F87" s="33">
        <v>131280237</v>
      </c>
      <c r="G87" s="33">
        <v>26240.06</v>
      </c>
      <c r="H87" s="5">
        <v>27</v>
      </c>
      <c r="I87" s="5">
        <v>0</v>
      </c>
      <c r="J87" s="5">
        <v>27</v>
      </c>
      <c r="K87" s="5">
        <v>0</v>
      </c>
      <c r="L87" s="5">
        <v>0</v>
      </c>
      <c r="M87" s="5">
        <v>0</v>
      </c>
      <c r="N87" s="5">
        <v>0</v>
      </c>
      <c r="O87" s="5">
        <v>13.03</v>
      </c>
      <c r="P87" s="5">
        <v>0.2</v>
      </c>
      <c r="Q87" s="5">
        <v>40.230000000000004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40.230000000000004</v>
      </c>
      <c r="X87" s="5">
        <v>66.956000000000003</v>
      </c>
      <c r="Y87" s="36">
        <v>8892753.6500000004</v>
      </c>
      <c r="Z87" s="36">
        <v>5152376.78</v>
      </c>
    </row>
    <row r="88" spans="1:26" x14ac:dyDescent="0.35">
      <c r="A88" s="1" t="s">
        <v>505</v>
      </c>
      <c r="B88" t="s">
        <v>122</v>
      </c>
      <c r="C88" t="s">
        <v>123</v>
      </c>
      <c r="D88" s="33">
        <v>378065029</v>
      </c>
      <c r="E88" s="33">
        <v>5244972</v>
      </c>
      <c r="F88" s="33">
        <v>372820057</v>
      </c>
      <c r="G88" s="33">
        <v>83625.01999999999</v>
      </c>
      <c r="H88" s="5">
        <v>26.513999999999999</v>
      </c>
      <c r="I88" s="5">
        <v>0</v>
      </c>
      <c r="J88" s="5">
        <v>26.513999999999999</v>
      </c>
      <c r="K88" s="5">
        <v>0</v>
      </c>
      <c r="L88" s="5">
        <v>0</v>
      </c>
      <c r="M88" s="5">
        <v>0</v>
      </c>
      <c r="N88" s="5">
        <v>0</v>
      </c>
      <c r="O88" s="5">
        <v>5.0819999999999999</v>
      </c>
      <c r="P88" s="5">
        <v>0.224</v>
      </c>
      <c r="Q88" s="5">
        <v>31.82</v>
      </c>
      <c r="R88" s="5">
        <v>5.0999999999999996</v>
      </c>
      <c r="S88" s="5">
        <v>0</v>
      </c>
      <c r="T88" s="5">
        <v>0</v>
      </c>
      <c r="U88" s="5">
        <v>0</v>
      </c>
      <c r="V88" s="5">
        <v>0</v>
      </c>
      <c r="W88" s="5">
        <v>36.92</v>
      </c>
      <c r="X88" s="5">
        <v>28.54</v>
      </c>
      <c r="Y88" s="36">
        <v>11725516.560000001</v>
      </c>
      <c r="Z88" s="36">
        <v>802238.42</v>
      </c>
    </row>
    <row r="89" spans="1:26" x14ac:dyDescent="0.35">
      <c r="A89" s="1" t="s">
        <v>508</v>
      </c>
      <c r="B89" t="s">
        <v>124</v>
      </c>
      <c r="C89" t="s">
        <v>125</v>
      </c>
      <c r="D89" s="33">
        <v>1901728670</v>
      </c>
      <c r="E89" s="33">
        <v>3912690</v>
      </c>
      <c r="F89" s="33">
        <v>1897815980</v>
      </c>
      <c r="G89" s="33">
        <v>215583.55</v>
      </c>
      <c r="H89" s="5">
        <v>12.747999999999999</v>
      </c>
      <c r="I89" s="5">
        <v>1.147</v>
      </c>
      <c r="J89" s="5">
        <v>11.601000000000001</v>
      </c>
      <c r="K89" s="5">
        <v>0</v>
      </c>
      <c r="L89" s="5">
        <v>0</v>
      </c>
      <c r="M89" s="5">
        <v>1.381</v>
      </c>
      <c r="N89" s="5">
        <v>0</v>
      </c>
      <c r="O89" s="5">
        <v>6.2240000000000002</v>
      </c>
      <c r="P89" s="5">
        <v>0.114</v>
      </c>
      <c r="Q89" s="5">
        <v>19.320000000000004</v>
      </c>
      <c r="R89" s="5">
        <v>10.789</v>
      </c>
      <c r="S89" s="5">
        <v>0</v>
      </c>
      <c r="T89" s="5">
        <v>0</v>
      </c>
      <c r="U89" s="5">
        <v>0</v>
      </c>
      <c r="V89" s="5">
        <v>0</v>
      </c>
      <c r="W89" s="5">
        <v>30.109000000000002</v>
      </c>
      <c r="X89" s="5">
        <v>30.562999999999999</v>
      </c>
      <c r="Y89" s="36">
        <v>57731063.060000002</v>
      </c>
      <c r="Z89" s="36">
        <v>34732033.390000001</v>
      </c>
    </row>
    <row r="90" spans="1:26" x14ac:dyDescent="0.35">
      <c r="A90" s="1" t="s">
        <v>511</v>
      </c>
      <c r="B90" t="s">
        <v>124</v>
      </c>
      <c r="C90" t="s">
        <v>126</v>
      </c>
      <c r="D90" s="33">
        <v>283784530</v>
      </c>
      <c r="E90" s="33">
        <v>0</v>
      </c>
      <c r="F90" s="33">
        <v>283784530</v>
      </c>
      <c r="G90" s="33">
        <v>4706.46</v>
      </c>
      <c r="H90" s="5">
        <v>19.138000000000002</v>
      </c>
      <c r="I90" s="5">
        <v>5.9089999999999998</v>
      </c>
      <c r="J90" s="5">
        <v>13.228999999999999</v>
      </c>
      <c r="K90" s="5">
        <v>0</v>
      </c>
      <c r="L90" s="5">
        <v>0</v>
      </c>
      <c r="M90" s="5">
        <v>0.121</v>
      </c>
      <c r="N90" s="5">
        <v>0</v>
      </c>
      <c r="O90" s="5">
        <v>7.532</v>
      </c>
      <c r="P90" s="5">
        <v>1.7000000000000001E-2</v>
      </c>
      <c r="Q90" s="5">
        <v>20.898999999999997</v>
      </c>
      <c r="R90" s="5">
        <v>11.752000000000001</v>
      </c>
      <c r="S90" s="5">
        <v>0</v>
      </c>
      <c r="T90" s="5">
        <v>0</v>
      </c>
      <c r="U90" s="5">
        <v>0</v>
      </c>
      <c r="V90" s="5">
        <v>0</v>
      </c>
      <c r="W90" s="5">
        <v>32.650999999999996</v>
      </c>
      <c r="X90" s="5">
        <v>59.012</v>
      </c>
      <c r="Y90" s="36">
        <v>15647845.939999999</v>
      </c>
      <c r="Z90" s="36">
        <v>11949646.92</v>
      </c>
    </row>
    <row r="91" spans="1:26" x14ac:dyDescent="0.35">
      <c r="A91" s="1" t="s">
        <v>514</v>
      </c>
      <c r="B91" t="s">
        <v>124</v>
      </c>
      <c r="C91" t="s">
        <v>127</v>
      </c>
      <c r="D91" s="33">
        <v>216112930</v>
      </c>
      <c r="E91" s="33">
        <v>0</v>
      </c>
      <c r="F91" s="33">
        <v>216112930</v>
      </c>
      <c r="G91" s="33">
        <v>3709.2</v>
      </c>
      <c r="H91" s="5">
        <v>7.3310000000000004</v>
      </c>
      <c r="I91" s="5">
        <v>5.7000000000000002E-2</v>
      </c>
      <c r="J91" s="5">
        <v>7.274</v>
      </c>
      <c r="K91" s="5">
        <v>0</v>
      </c>
      <c r="L91" s="5">
        <v>0</v>
      </c>
      <c r="M91" s="5">
        <v>0</v>
      </c>
      <c r="N91" s="5">
        <v>0</v>
      </c>
      <c r="O91" s="5">
        <v>5.0970000000000004</v>
      </c>
      <c r="P91" s="5">
        <v>1.7000000000000001E-2</v>
      </c>
      <c r="Q91" s="5">
        <v>12.388</v>
      </c>
      <c r="R91" s="5">
        <v>14.5</v>
      </c>
      <c r="S91" s="5">
        <v>0</v>
      </c>
      <c r="T91" s="5">
        <v>0</v>
      </c>
      <c r="U91" s="5">
        <v>0</v>
      </c>
      <c r="V91" s="5">
        <v>0</v>
      </c>
      <c r="W91" s="5">
        <v>26.887999999999998</v>
      </c>
      <c r="X91" s="5">
        <v>38.412999999999997</v>
      </c>
      <c r="Y91" s="36">
        <v>9538400.9199999999</v>
      </c>
      <c r="Z91" s="36">
        <v>7576623.6200000001</v>
      </c>
    </row>
    <row r="92" spans="1:26" x14ac:dyDescent="0.35">
      <c r="A92" s="1" t="s">
        <v>517</v>
      </c>
      <c r="B92" t="s">
        <v>128</v>
      </c>
      <c r="C92" t="s">
        <v>129</v>
      </c>
      <c r="D92" s="33">
        <v>5957225203</v>
      </c>
      <c r="E92" s="33">
        <v>341811804</v>
      </c>
      <c r="F92" s="33">
        <v>5615413399</v>
      </c>
      <c r="G92" s="33">
        <v>2122197.6800000002</v>
      </c>
      <c r="H92" s="5">
        <v>27</v>
      </c>
      <c r="I92" s="5">
        <v>0</v>
      </c>
      <c r="J92" s="5">
        <v>27</v>
      </c>
      <c r="K92" s="5">
        <v>0</v>
      </c>
      <c r="L92" s="5">
        <v>0</v>
      </c>
      <c r="M92" s="5">
        <v>0</v>
      </c>
      <c r="N92" s="5">
        <v>0</v>
      </c>
      <c r="O92" s="5">
        <v>11.667</v>
      </c>
      <c r="P92" s="5">
        <v>0.378</v>
      </c>
      <c r="Q92" s="5">
        <v>39.045000000000002</v>
      </c>
      <c r="R92" s="5">
        <v>6.1180000000000003</v>
      </c>
      <c r="S92" s="5">
        <v>0</v>
      </c>
      <c r="T92" s="5">
        <v>0</v>
      </c>
      <c r="U92" s="5">
        <v>8.9269999999999996</v>
      </c>
      <c r="V92" s="5">
        <v>0</v>
      </c>
      <c r="W92" s="5">
        <v>54.09</v>
      </c>
      <c r="X92" s="5">
        <v>63.728999999999999</v>
      </c>
      <c r="Y92" s="36">
        <v>356274942.75</v>
      </c>
      <c r="Z92" s="36">
        <v>200251665.50999999</v>
      </c>
    </row>
    <row r="93" spans="1:26" x14ac:dyDescent="0.35">
      <c r="A93" s="1" t="s">
        <v>520</v>
      </c>
      <c r="B93" t="s">
        <v>128</v>
      </c>
      <c r="C93" t="s">
        <v>130</v>
      </c>
      <c r="D93" s="33">
        <v>3899992596</v>
      </c>
      <c r="E93" s="33">
        <v>226556974</v>
      </c>
      <c r="F93" s="33">
        <v>3673435622</v>
      </c>
      <c r="G93" s="33">
        <v>1246223.19</v>
      </c>
      <c r="H93" s="5">
        <v>27</v>
      </c>
      <c r="I93" s="5">
        <v>0</v>
      </c>
      <c r="J93" s="5">
        <v>27</v>
      </c>
      <c r="K93" s="5">
        <v>0</v>
      </c>
      <c r="L93" s="5">
        <v>0</v>
      </c>
      <c r="M93" s="5">
        <v>0</v>
      </c>
      <c r="N93" s="5">
        <v>0</v>
      </c>
      <c r="O93" s="5">
        <v>11.422000000000001</v>
      </c>
      <c r="P93" s="5">
        <v>0.33900000000000002</v>
      </c>
      <c r="Q93" s="5">
        <v>38.760999999999996</v>
      </c>
      <c r="R93" s="5">
        <v>6.0750000000000002</v>
      </c>
      <c r="S93" s="5">
        <v>0</v>
      </c>
      <c r="T93" s="5">
        <v>0</v>
      </c>
      <c r="U93" s="5">
        <v>0</v>
      </c>
      <c r="V93" s="5">
        <v>0</v>
      </c>
      <c r="W93" s="5">
        <v>44.835999999999999</v>
      </c>
      <c r="X93" s="5">
        <v>44.939</v>
      </c>
      <c r="Y93" s="36">
        <v>159043245.46000001</v>
      </c>
      <c r="Z93" s="36">
        <v>61272201.530000001</v>
      </c>
    </row>
    <row r="94" spans="1:26" x14ac:dyDescent="0.35">
      <c r="A94" s="1" t="s">
        <v>523</v>
      </c>
      <c r="B94" t="s">
        <v>128</v>
      </c>
      <c r="C94" t="s">
        <v>131</v>
      </c>
      <c r="D94" s="33">
        <v>677716933</v>
      </c>
      <c r="E94" s="33">
        <v>0</v>
      </c>
      <c r="F94" s="33">
        <v>677716933</v>
      </c>
      <c r="G94" s="33">
        <v>242198.63</v>
      </c>
      <c r="H94" s="5">
        <v>20.548999999999999</v>
      </c>
      <c r="I94" s="5">
        <v>0</v>
      </c>
      <c r="J94" s="5">
        <v>16.876000000000001</v>
      </c>
      <c r="K94" s="5">
        <v>0.96499999999999997</v>
      </c>
      <c r="L94" s="5">
        <v>2.7080000000000002</v>
      </c>
      <c r="M94" s="5">
        <v>0</v>
      </c>
      <c r="N94" s="5">
        <v>0</v>
      </c>
      <c r="O94" s="5">
        <v>5.165</v>
      </c>
      <c r="P94" s="5">
        <v>0.35699999999999998</v>
      </c>
      <c r="Q94" s="5">
        <v>26.070999999999998</v>
      </c>
      <c r="R94" s="5">
        <v>2.4950000000000001</v>
      </c>
      <c r="S94" s="5">
        <v>0</v>
      </c>
      <c r="T94" s="5">
        <v>0</v>
      </c>
      <c r="U94" s="5">
        <v>0</v>
      </c>
      <c r="V94" s="5">
        <v>0</v>
      </c>
      <c r="W94" s="5">
        <v>28.565999999999999</v>
      </c>
      <c r="X94" s="5">
        <v>17.302</v>
      </c>
      <c r="Y94" s="36">
        <v>12265678.93</v>
      </c>
      <c r="Z94" s="36">
        <v>152.80000000000001</v>
      </c>
    </row>
    <row r="95" spans="1:26" x14ac:dyDescent="0.35">
      <c r="A95" s="1" t="s">
        <v>526</v>
      </c>
      <c r="B95" t="s">
        <v>132</v>
      </c>
      <c r="C95" t="s">
        <v>133</v>
      </c>
      <c r="D95" s="33">
        <v>181491161</v>
      </c>
      <c r="E95" s="33">
        <v>423126</v>
      </c>
      <c r="F95" s="33">
        <v>181068035</v>
      </c>
      <c r="G95" s="33">
        <v>16221.7</v>
      </c>
      <c r="H95" s="5">
        <v>27</v>
      </c>
      <c r="I95" s="5">
        <v>9.5730000000000004</v>
      </c>
      <c r="J95" s="5">
        <v>17.427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7.2999999999999995E-2</v>
      </c>
      <c r="Q95" s="5">
        <v>17.5</v>
      </c>
      <c r="R95" s="5">
        <v>3.141</v>
      </c>
      <c r="S95" s="5">
        <v>0</v>
      </c>
      <c r="T95" s="5">
        <v>0</v>
      </c>
      <c r="U95" s="5">
        <v>0</v>
      </c>
      <c r="V95" s="5">
        <v>0</v>
      </c>
      <c r="W95" s="5">
        <v>20.640999999999998</v>
      </c>
      <c r="X95" s="5">
        <v>60.686999999999998</v>
      </c>
      <c r="Y95" s="36">
        <v>10427351.99</v>
      </c>
      <c r="Z95" s="36">
        <v>7135960.0300000003</v>
      </c>
    </row>
    <row r="96" spans="1:26" x14ac:dyDescent="0.35">
      <c r="A96" s="1" t="s">
        <v>529</v>
      </c>
      <c r="B96" t="s">
        <v>132</v>
      </c>
      <c r="C96" t="s">
        <v>134</v>
      </c>
      <c r="D96" s="33">
        <v>105531060</v>
      </c>
      <c r="E96" s="33">
        <v>0</v>
      </c>
      <c r="F96" s="33">
        <v>105531060</v>
      </c>
      <c r="G96" s="33">
        <v>2598.1099999999997</v>
      </c>
      <c r="H96" s="5">
        <v>4.1689999999999996</v>
      </c>
      <c r="I96" s="5">
        <v>0</v>
      </c>
      <c r="J96" s="5">
        <v>4.1689999999999996</v>
      </c>
      <c r="K96" s="5">
        <v>0</v>
      </c>
      <c r="L96" s="5">
        <v>0</v>
      </c>
      <c r="M96" s="5">
        <v>0.746</v>
      </c>
      <c r="N96" s="5">
        <v>0</v>
      </c>
      <c r="O96" s="5">
        <v>3.3170000000000002</v>
      </c>
      <c r="P96" s="5">
        <v>5.0000000000000001E-3</v>
      </c>
      <c r="Q96" s="5">
        <v>8.2370000000000001</v>
      </c>
      <c r="R96" s="5">
        <v>8.9079999999999995</v>
      </c>
      <c r="S96" s="5">
        <v>1.327</v>
      </c>
      <c r="T96" s="5">
        <v>0</v>
      </c>
      <c r="U96" s="5">
        <v>0</v>
      </c>
      <c r="V96" s="5">
        <v>0</v>
      </c>
      <c r="W96" s="5">
        <v>18.472000000000001</v>
      </c>
      <c r="X96" s="5">
        <v>46.609000000000002</v>
      </c>
      <c r="Y96" s="36">
        <v>3953168.6</v>
      </c>
      <c r="Z96" s="36">
        <v>3528423.19</v>
      </c>
    </row>
    <row r="97" spans="1:26" x14ac:dyDescent="0.35">
      <c r="A97" s="1" t="s">
        <v>532</v>
      </c>
      <c r="B97" t="s">
        <v>132</v>
      </c>
      <c r="C97" t="s">
        <v>135</v>
      </c>
      <c r="D97" s="33">
        <v>58170344</v>
      </c>
      <c r="E97" s="33">
        <v>52297</v>
      </c>
      <c r="F97" s="33">
        <v>58118047</v>
      </c>
      <c r="G97" s="33">
        <v>48.62</v>
      </c>
      <c r="H97" s="5">
        <v>27</v>
      </c>
      <c r="I97" s="5">
        <v>0</v>
      </c>
      <c r="J97" s="5">
        <v>27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1E-3</v>
      </c>
      <c r="Q97" s="5">
        <v>27.001000000000001</v>
      </c>
      <c r="R97" s="5">
        <v>4.5</v>
      </c>
      <c r="S97" s="5">
        <v>0</v>
      </c>
      <c r="T97" s="5">
        <v>0</v>
      </c>
      <c r="U97" s="5">
        <v>0</v>
      </c>
      <c r="V97" s="5">
        <v>0</v>
      </c>
      <c r="W97" s="5">
        <v>31.501000000000001</v>
      </c>
      <c r="X97" s="5">
        <v>74.290000000000006</v>
      </c>
      <c r="Y97" s="36">
        <v>4573177.63</v>
      </c>
      <c r="Z97" s="36">
        <v>2757701.5</v>
      </c>
    </row>
    <row r="98" spans="1:26" x14ac:dyDescent="0.35">
      <c r="A98" s="1" t="s">
        <v>535</v>
      </c>
      <c r="B98" t="s">
        <v>132</v>
      </c>
      <c r="C98" t="s">
        <v>136</v>
      </c>
      <c r="D98" s="33">
        <v>54924374</v>
      </c>
      <c r="E98" s="33">
        <v>0</v>
      </c>
      <c r="F98" s="33">
        <v>54924374</v>
      </c>
      <c r="G98" s="33">
        <v>1164.49</v>
      </c>
      <c r="H98" s="5">
        <v>23.288</v>
      </c>
      <c r="I98" s="5">
        <v>9.7680000000000007</v>
      </c>
      <c r="J98" s="5">
        <v>13.52</v>
      </c>
      <c r="K98" s="5">
        <v>0</v>
      </c>
      <c r="L98" s="5">
        <v>0</v>
      </c>
      <c r="M98" s="5">
        <v>0.54</v>
      </c>
      <c r="N98" s="5">
        <v>0</v>
      </c>
      <c r="O98" s="5">
        <v>0</v>
      </c>
      <c r="P98" s="5">
        <v>0.02</v>
      </c>
      <c r="Q98" s="5">
        <v>14.079999999999998</v>
      </c>
      <c r="R98" s="5">
        <v>4.0060000000000002</v>
      </c>
      <c r="S98" s="5">
        <v>0</v>
      </c>
      <c r="T98" s="5">
        <v>0</v>
      </c>
      <c r="U98" s="5">
        <v>0</v>
      </c>
      <c r="V98" s="5">
        <v>0</v>
      </c>
      <c r="W98" s="5">
        <v>18.085999999999999</v>
      </c>
      <c r="X98" s="5">
        <v>53.180999999999997</v>
      </c>
      <c r="Y98" s="36">
        <v>2611047.9500000002</v>
      </c>
      <c r="Z98" s="36">
        <v>1879177.83</v>
      </c>
    </row>
    <row r="99" spans="1:26" x14ac:dyDescent="0.35">
      <c r="A99" s="1" t="s">
        <v>538</v>
      </c>
      <c r="B99" t="s">
        <v>132</v>
      </c>
      <c r="C99" t="s">
        <v>137</v>
      </c>
      <c r="D99" s="33">
        <v>18613460</v>
      </c>
      <c r="E99" s="33">
        <v>0</v>
      </c>
      <c r="F99" s="33">
        <v>18613460</v>
      </c>
      <c r="G99" s="33">
        <v>1460.45</v>
      </c>
      <c r="H99" s="5">
        <v>27</v>
      </c>
      <c r="I99" s="5">
        <v>2.3839999999999999</v>
      </c>
      <c r="J99" s="5">
        <v>24.616</v>
      </c>
      <c r="K99" s="5">
        <v>0</v>
      </c>
      <c r="L99" s="5">
        <v>0</v>
      </c>
      <c r="M99" s="5">
        <v>0</v>
      </c>
      <c r="N99" s="5">
        <v>0</v>
      </c>
      <c r="O99" s="5">
        <v>7</v>
      </c>
      <c r="P99" s="5">
        <v>0</v>
      </c>
      <c r="Q99" s="5">
        <v>31.616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31.616</v>
      </c>
      <c r="X99" s="5">
        <v>279.38900000000001</v>
      </c>
      <c r="Y99" s="36">
        <v>5594151.4299999997</v>
      </c>
      <c r="Z99" s="36">
        <v>5052160.41</v>
      </c>
    </row>
    <row r="100" spans="1:26" x14ac:dyDescent="0.35">
      <c r="A100" s="1" t="s">
        <v>541</v>
      </c>
      <c r="B100" t="s">
        <v>132</v>
      </c>
      <c r="C100" t="s">
        <v>138</v>
      </c>
      <c r="D100" s="33">
        <v>35440435</v>
      </c>
      <c r="E100" s="33">
        <v>0</v>
      </c>
      <c r="F100" s="33">
        <v>35440435</v>
      </c>
      <c r="G100" s="33">
        <v>532.74</v>
      </c>
      <c r="H100" s="5">
        <v>27</v>
      </c>
      <c r="I100" s="5">
        <v>11.021000000000001</v>
      </c>
      <c r="J100" s="5">
        <v>15.978999999999999</v>
      </c>
      <c r="K100" s="5">
        <v>0</v>
      </c>
      <c r="L100" s="5">
        <v>0</v>
      </c>
      <c r="M100" s="5">
        <v>0.8</v>
      </c>
      <c r="N100" s="5">
        <v>0</v>
      </c>
      <c r="O100" s="5">
        <v>4.8440000000000003</v>
      </c>
      <c r="P100" s="5">
        <v>7.0000000000000001E-3</v>
      </c>
      <c r="Q100" s="5">
        <v>21.630000000000003</v>
      </c>
      <c r="R100" s="5">
        <v>6.49</v>
      </c>
      <c r="S100" s="5">
        <v>0</v>
      </c>
      <c r="T100" s="5">
        <v>0</v>
      </c>
      <c r="U100" s="5">
        <v>0</v>
      </c>
      <c r="V100" s="5">
        <v>0</v>
      </c>
      <c r="W100" s="5">
        <v>28.120000000000005</v>
      </c>
      <c r="X100" s="5">
        <v>43.607999999999997</v>
      </c>
      <c r="Y100" s="36">
        <v>1227614.3899999999</v>
      </c>
      <c r="Z100" s="36">
        <v>751364.48</v>
      </c>
    </row>
    <row r="101" spans="1:26" x14ac:dyDescent="0.35">
      <c r="A101" s="1" t="s">
        <v>544</v>
      </c>
      <c r="B101" t="s">
        <v>139</v>
      </c>
      <c r="C101" t="s">
        <v>140</v>
      </c>
      <c r="D101" s="33">
        <v>72134683</v>
      </c>
      <c r="E101" s="33">
        <v>0</v>
      </c>
      <c r="F101" s="33">
        <v>72134683</v>
      </c>
      <c r="G101" s="33">
        <v>2185.9</v>
      </c>
      <c r="H101" s="5">
        <v>17.379000000000001</v>
      </c>
      <c r="I101" s="5">
        <v>0</v>
      </c>
      <c r="J101" s="5">
        <v>17.379000000000001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17.379000000000001</v>
      </c>
      <c r="R101" s="5">
        <v>6.9029999999999996</v>
      </c>
      <c r="S101" s="5">
        <v>0</v>
      </c>
      <c r="T101" s="5">
        <v>0</v>
      </c>
      <c r="U101" s="5">
        <v>0</v>
      </c>
      <c r="V101" s="5">
        <v>0</v>
      </c>
      <c r="W101" s="5">
        <v>24.282</v>
      </c>
      <c r="X101" s="5">
        <v>54.816000000000003</v>
      </c>
      <c r="Y101" s="36">
        <v>3853883.18</v>
      </c>
      <c r="Z101" s="36">
        <v>2511547.5499999998</v>
      </c>
    </row>
    <row r="102" spans="1:26" x14ac:dyDescent="0.35">
      <c r="A102" s="1" t="s">
        <v>547</v>
      </c>
      <c r="B102" t="s">
        <v>139</v>
      </c>
      <c r="C102" t="s">
        <v>141</v>
      </c>
      <c r="D102" s="33">
        <v>90725986</v>
      </c>
      <c r="E102" s="33">
        <v>0</v>
      </c>
      <c r="F102" s="33">
        <v>90725986</v>
      </c>
      <c r="G102" s="33">
        <v>4081.27</v>
      </c>
      <c r="H102" s="5">
        <v>27</v>
      </c>
      <c r="I102" s="5">
        <v>0.17599999999999999</v>
      </c>
      <c r="J102" s="5">
        <v>26.824000000000002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5.6000000000000001E-2</v>
      </c>
      <c r="Q102" s="5">
        <v>26.880000000000003</v>
      </c>
      <c r="R102" s="5">
        <v>5.9169999999999998</v>
      </c>
      <c r="S102" s="5">
        <v>0</v>
      </c>
      <c r="T102" s="5">
        <v>0</v>
      </c>
      <c r="U102" s="5">
        <v>0</v>
      </c>
      <c r="V102" s="5">
        <v>0</v>
      </c>
      <c r="W102" s="5">
        <v>32.797000000000004</v>
      </c>
      <c r="X102" s="5">
        <v>67.16</v>
      </c>
      <c r="Y102" s="36">
        <v>6307064.4500000002</v>
      </c>
      <c r="Z102" s="36">
        <v>3645869.74</v>
      </c>
    </row>
    <row r="103" spans="1:26" x14ac:dyDescent="0.35">
      <c r="A103" s="1" t="s">
        <v>550</v>
      </c>
      <c r="B103" t="s">
        <v>139</v>
      </c>
      <c r="C103" t="s">
        <v>142</v>
      </c>
      <c r="D103" s="33">
        <v>7416177</v>
      </c>
      <c r="E103" s="33">
        <v>0</v>
      </c>
      <c r="F103" s="33">
        <v>7416177</v>
      </c>
      <c r="G103" s="33">
        <v>0</v>
      </c>
      <c r="H103" s="5">
        <v>27</v>
      </c>
      <c r="I103" s="5">
        <v>0</v>
      </c>
      <c r="J103" s="5">
        <v>27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27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27</v>
      </c>
      <c r="X103" s="5">
        <v>181.65100000000001</v>
      </c>
      <c r="Y103" s="36">
        <v>1293992.79</v>
      </c>
      <c r="Z103" s="36">
        <v>1083806.2</v>
      </c>
    </row>
    <row r="104" spans="1:26" x14ac:dyDescent="0.35">
      <c r="A104" s="1" t="s">
        <v>553</v>
      </c>
      <c r="B104" t="s">
        <v>143</v>
      </c>
      <c r="C104" t="s">
        <v>144</v>
      </c>
      <c r="D104" s="33">
        <v>283254469</v>
      </c>
      <c r="E104" s="33">
        <v>9413420</v>
      </c>
      <c r="F104" s="33">
        <v>273841049</v>
      </c>
      <c r="G104" s="33">
        <v>0</v>
      </c>
      <c r="H104" s="5">
        <v>27</v>
      </c>
      <c r="I104" s="5">
        <v>0</v>
      </c>
      <c r="J104" s="5">
        <v>27</v>
      </c>
      <c r="K104" s="5">
        <v>0</v>
      </c>
      <c r="L104" s="5">
        <v>0</v>
      </c>
      <c r="M104" s="5">
        <v>0</v>
      </c>
      <c r="N104" s="5">
        <v>0</v>
      </c>
      <c r="O104" s="5">
        <v>1.8260000000000001</v>
      </c>
      <c r="P104" s="5">
        <v>0</v>
      </c>
      <c r="Q104" s="5">
        <v>28.826000000000001</v>
      </c>
      <c r="R104" s="5">
        <v>6.5730000000000004</v>
      </c>
      <c r="S104" s="5">
        <v>0</v>
      </c>
      <c r="T104" s="5">
        <v>0</v>
      </c>
      <c r="U104" s="5">
        <v>0</v>
      </c>
      <c r="V104" s="5">
        <v>0</v>
      </c>
      <c r="W104" s="5">
        <v>35.399000000000001</v>
      </c>
      <c r="X104" s="5">
        <v>75.001999999999995</v>
      </c>
      <c r="Y104" s="36">
        <v>21237397.309999999</v>
      </c>
      <c r="Z104" s="36">
        <v>13106392.74</v>
      </c>
    </row>
    <row r="105" spans="1:26" x14ac:dyDescent="0.35">
      <c r="A105" s="1" t="s">
        <v>556</v>
      </c>
      <c r="B105" t="s">
        <v>143</v>
      </c>
      <c r="C105" t="s">
        <v>145</v>
      </c>
      <c r="D105" s="33">
        <v>50152797</v>
      </c>
      <c r="E105" s="33">
        <v>0</v>
      </c>
      <c r="F105" s="33">
        <v>50152797</v>
      </c>
      <c r="G105" s="33">
        <v>0</v>
      </c>
      <c r="H105" s="5">
        <v>27</v>
      </c>
      <c r="I105" s="5">
        <v>0</v>
      </c>
      <c r="J105" s="5">
        <v>27</v>
      </c>
      <c r="K105" s="5">
        <v>0</v>
      </c>
      <c r="L105" s="5">
        <v>0</v>
      </c>
      <c r="M105" s="5">
        <v>0.371</v>
      </c>
      <c r="N105" s="5">
        <v>0</v>
      </c>
      <c r="O105" s="5">
        <v>0.77</v>
      </c>
      <c r="P105" s="5">
        <v>0</v>
      </c>
      <c r="Q105" s="5">
        <v>28.140999999999998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28.140999999999998</v>
      </c>
      <c r="X105" s="5">
        <v>72.256</v>
      </c>
      <c r="Y105" s="36">
        <v>3787868.91</v>
      </c>
      <c r="Z105" s="36">
        <v>2271490.91</v>
      </c>
    </row>
    <row r="106" spans="1:26" x14ac:dyDescent="0.35">
      <c r="A106" s="1" t="s">
        <v>559</v>
      </c>
      <c r="B106" t="s">
        <v>143</v>
      </c>
      <c r="C106" t="s">
        <v>146</v>
      </c>
      <c r="D106" s="33">
        <v>46212985</v>
      </c>
      <c r="E106" s="33">
        <v>0</v>
      </c>
      <c r="F106" s="33">
        <v>46212985</v>
      </c>
      <c r="G106" s="33">
        <v>154.97999999999999</v>
      </c>
      <c r="H106" s="5">
        <v>27</v>
      </c>
      <c r="I106" s="5">
        <v>0</v>
      </c>
      <c r="J106" s="5">
        <v>27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3.0000000000000001E-3</v>
      </c>
      <c r="Q106" s="5">
        <v>27.003</v>
      </c>
      <c r="R106" s="5">
        <v>3.0390000000000001</v>
      </c>
      <c r="S106" s="5">
        <v>0</v>
      </c>
      <c r="T106" s="5">
        <v>0</v>
      </c>
      <c r="U106" s="5">
        <v>0</v>
      </c>
      <c r="V106" s="5">
        <v>0</v>
      </c>
      <c r="W106" s="5">
        <v>30.042000000000002</v>
      </c>
      <c r="X106" s="5">
        <v>96.528999999999996</v>
      </c>
      <c r="Y106" s="36">
        <v>4922881.78</v>
      </c>
      <c r="Z106" s="36">
        <v>3456532.89</v>
      </c>
    </row>
    <row r="107" spans="1:26" x14ac:dyDescent="0.35">
      <c r="A107" s="1" t="s">
        <v>562</v>
      </c>
      <c r="B107" t="s">
        <v>143</v>
      </c>
      <c r="C107" t="s">
        <v>147</v>
      </c>
      <c r="D107" s="33">
        <v>59268930</v>
      </c>
      <c r="E107" s="33">
        <v>0</v>
      </c>
      <c r="F107" s="33">
        <v>59268930</v>
      </c>
      <c r="G107" s="33">
        <v>0</v>
      </c>
      <c r="H107" s="5">
        <v>25.81</v>
      </c>
      <c r="I107" s="5">
        <v>3.3919999999999999</v>
      </c>
      <c r="J107" s="5">
        <v>22.417999999999999</v>
      </c>
      <c r="K107" s="5">
        <v>0</v>
      </c>
      <c r="L107" s="5">
        <v>0</v>
      </c>
      <c r="M107" s="5">
        <v>0</v>
      </c>
      <c r="N107" s="5">
        <v>0</v>
      </c>
      <c r="O107" s="5">
        <v>8.016</v>
      </c>
      <c r="P107" s="5">
        <v>0</v>
      </c>
      <c r="Q107" s="5">
        <v>30.433999999999997</v>
      </c>
      <c r="R107" s="5">
        <v>14.544</v>
      </c>
      <c r="S107" s="5">
        <v>0</v>
      </c>
      <c r="T107" s="5">
        <v>0</v>
      </c>
      <c r="U107" s="5">
        <v>0</v>
      </c>
      <c r="V107" s="5">
        <v>0</v>
      </c>
      <c r="W107" s="5">
        <v>44.977999999999994</v>
      </c>
      <c r="X107" s="5">
        <v>62.643000000000001</v>
      </c>
      <c r="Y107" s="36">
        <v>3700914.36</v>
      </c>
      <c r="Z107" s="36">
        <v>2275574.9900000002</v>
      </c>
    </row>
    <row r="108" spans="1:26" x14ac:dyDescent="0.35">
      <c r="A108" s="1" t="s">
        <v>565</v>
      </c>
      <c r="B108" t="s">
        <v>148</v>
      </c>
      <c r="C108" t="s">
        <v>149</v>
      </c>
      <c r="D108" s="33">
        <v>215154510</v>
      </c>
      <c r="E108" s="33">
        <v>0</v>
      </c>
      <c r="F108" s="33">
        <v>215154510</v>
      </c>
      <c r="G108" s="33">
        <v>479.43</v>
      </c>
      <c r="H108" s="5">
        <v>3.43</v>
      </c>
      <c r="I108" s="5">
        <v>0</v>
      </c>
      <c r="J108" s="5">
        <v>3.43</v>
      </c>
      <c r="K108" s="5">
        <v>0</v>
      </c>
      <c r="L108" s="5">
        <v>0</v>
      </c>
      <c r="M108" s="5">
        <v>2.4E-2</v>
      </c>
      <c r="N108" s="5">
        <v>0</v>
      </c>
      <c r="O108" s="5">
        <v>0</v>
      </c>
      <c r="P108" s="5">
        <v>2E-3</v>
      </c>
      <c r="Q108" s="5">
        <v>3.456</v>
      </c>
      <c r="R108" s="5">
        <v>6</v>
      </c>
      <c r="S108" s="5">
        <v>0</v>
      </c>
      <c r="T108" s="5">
        <v>0</v>
      </c>
      <c r="U108" s="5">
        <v>0</v>
      </c>
      <c r="V108" s="5">
        <v>0</v>
      </c>
      <c r="W108" s="5">
        <v>9.4559999999999995</v>
      </c>
      <c r="X108" s="5">
        <v>14.298999999999999</v>
      </c>
      <c r="Y108" s="36">
        <v>3606759.77</v>
      </c>
      <c r="Z108" s="36">
        <v>2675199.16</v>
      </c>
    </row>
    <row r="109" spans="1:26" x14ac:dyDescent="0.35">
      <c r="A109" s="1" t="s">
        <v>568</v>
      </c>
      <c r="B109" t="s">
        <v>148</v>
      </c>
      <c r="C109" t="s">
        <v>150</v>
      </c>
      <c r="D109" s="33">
        <v>136138330</v>
      </c>
      <c r="E109" s="33">
        <v>0</v>
      </c>
      <c r="F109" s="33">
        <v>136138330</v>
      </c>
      <c r="G109" s="33">
        <v>16513.37</v>
      </c>
      <c r="H109" s="5">
        <v>11.895</v>
      </c>
      <c r="I109" s="5">
        <v>0</v>
      </c>
      <c r="J109" s="5">
        <v>11.895</v>
      </c>
      <c r="K109" s="5">
        <v>0</v>
      </c>
      <c r="L109" s="5">
        <v>0</v>
      </c>
      <c r="M109" s="5">
        <v>0</v>
      </c>
      <c r="N109" s="5">
        <v>0</v>
      </c>
      <c r="O109" s="5">
        <v>2.57</v>
      </c>
      <c r="P109" s="5">
        <v>0.121</v>
      </c>
      <c r="Q109" s="5">
        <v>14.586</v>
      </c>
      <c r="R109" s="5">
        <v>21.257000000000001</v>
      </c>
      <c r="S109" s="5">
        <v>0</v>
      </c>
      <c r="T109" s="5">
        <v>0</v>
      </c>
      <c r="U109" s="5">
        <v>0</v>
      </c>
      <c r="V109" s="5">
        <v>0</v>
      </c>
      <c r="W109" s="5">
        <v>35.843000000000004</v>
      </c>
      <c r="X109" s="5">
        <v>27.437000000000001</v>
      </c>
      <c r="Y109" s="36">
        <v>4664669.05</v>
      </c>
      <c r="Z109" s="36">
        <v>2511881.04</v>
      </c>
    </row>
    <row r="110" spans="1:26" x14ac:dyDescent="0.35">
      <c r="A110" s="1" t="s">
        <v>571</v>
      </c>
      <c r="B110" t="s">
        <v>148</v>
      </c>
      <c r="C110" t="s">
        <v>151</v>
      </c>
      <c r="D110" s="33">
        <v>3047652160</v>
      </c>
      <c r="E110" s="33">
        <v>34336410</v>
      </c>
      <c r="F110" s="33">
        <v>3013315750</v>
      </c>
      <c r="G110" s="33">
        <v>378379.57</v>
      </c>
      <c r="H110" s="5">
        <v>27</v>
      </c>
      <c r="I110" s="5">
        <v>0</v>
      </c>
      <c r="J110" s="5">
        <v>27</v>
      </c>
      <c r="K110" s="5">
        <v>0</v>
      </c>
      <c r="L110" s="5">
        <v>0</v>
      </c>
      <c r="M110" s="5">
        <v>0</v>
      </c>
      <c r="N110" s="5">
        <v>0</v>
      </c>
      <c r="O110" s="5">
        <v>5.6159999999999997</v>
      </c>
      <c r="P110" s="5">
        <v>0.126</v>
      </c>
      <c r="Q110" s="5">
        <v>32.741999999999997</v>
      </c>
      <c r="R110" s="5">
        <v>9.4760000000000009</v>
      </c>
      <c r="S110" s="5">
        <v>0</v>
      </c>
      <c r="T110" s="5">
        <v>0</v>
      </c>
      <c r="U110" s="5">
        <v>0</v>
      </c>
      <c r="V110" s="5">
        <v>0</v>
      </c>
      <c r="W110" s="5">
        <v>42.217999999999996</v>
      </c>
      <c r="X110" s="5">
        <v>71.03</v>
      </c>
      <c r="Y110" s="36">
        <v>230009152.87</v>
      </c>
      <c r="Z110" s="36">
        <v>137661635.94999999</v>
      </c>
    </row>
    <row r="111" spans="1:26" x14ac:dyDescent="0.35">
      <c r="A111" s="1" t="s">
        <v>574</v>
      </c>
      <c r="B111" t="s">
        <v>152</v>
      </c>
      <c r="C111" t="s">
        <v>153</v>
      </c>
      <c r="D111" s="33">
        <v>72730732</v>
      </c>
      <c r="E111" s="33">
        <v>0</v>
      </c>
      <c r="F111" s="33">
        <v>72730732</v>
      </c>
      <c r="G111" s="33">
        <v>4588.1399999999994</v>
      </c>
      <c r="H111" s="5">
        <v>27</v>
      </c>
      <c r="I111" s="5">
        <v>1.5469999999999999</v>
      </c>
      <c r="J111" s="5">
        <v>25.452999999999999</v>
      </c>
      <c r="K111" s="5">
        <v>0</v>
      </c>
      <c r="L111" s="5">
        <v>0</v>
      </c>
      <c r="M111" s="5">
        <v>0</v>
      </c>
      <c r="N111" s="5">
        <v>0</v>
      </c>
      <c r="O111" s="5">
        <v>0.96299999999999997</v>
      </c>
      <c r="P111" s="5">
        <v>6.3E-2</v>
      </c>
      <c r="Q111" s="5">
        <v>26.478999999999999</v>
      </c>
      <c r="R111" s="5">
        <v>7.5570000000000004</v>
      </c>
      <c r="S111" s="5">
        <v>0</v>
      </c>
      <c r="T111" s="5">
        <v>0</v>
      </c>
      <c r="U111" s="5">
        <v>0</v>
      </c>
      <c r="V111" s="5">
        <v>0</v>
      </c>
      <c r="W111" s="5">
        <v>34.036000000000001</v>
      </c>
      <c r="X111" s="5">
        <v>32.752000000000002</v>
      </c>
      <c r="Y111" s="36">
        <v>2245170.21</v>
      </c>
      <c r="Z111" s="36">
        <v>468616.3</v>
      </c>
    </row>
    <row r="112" spans="1:26" x14ac:dyDescent="0.35">
      <c r="A112" s="1" t="s">
        <v>577</v>
      </c>
      <c r="B112" t="s">
        <v>154</v>
      </c>
      <c r="C112" t="s">
        <v>155</v>
      </c>
      <c r="D112" s="33">
        <v>439404520</v>
      </c>
      <c r="E112" s="33">
        <v>0</v>
      </c>
      <c r="F112" s="33">
        <v>439404520</v>
      </c>
      <c r="G112" s="33">
        <v>155147.04</v>
      </c>
      <c r="H112" s="5">
        <v>27</v>
      </c>
      <c r="I112" s="5">
        <v>1.484</v>
      </c>
      <c r="J112" s="5">
        <v>25.515999999999998</v>
      </c>
      <c r="K112" s="5">
        <v>0</v>
      </c>
      <c r="L112" s="5">
        <v>0</v>
      </c>
      <c r="M112" s="5">
        <v>0.63200000000000001</v>
      </c>
      <c r="N112" s="5">
        <v>0</v>
      </c>
      <c r="O112" s="5">
        <v>4.3239999999999998</v>
      </c>
      <c r="P112" s="5">
        <v>0.35299999999999998</v>
      </c>
      <c r="Q112" s="5">
        <v>30.825000000000003</v>
      </c>
      <c r="R112" s="5">
        <v>6.14</v>
      </c>
      <c r="S112" s="5">
        <v>0</v>
      </c>
      <c r="T112" s="5">
        <v>0</v>
      </c>
      <c r="U112" s="5">
        <v>0</v>
      </c>
      <c r="V112" s="5">
        <v>0</v>
      </c>
      <c r="W112" s="5">
        <v>36.965000000000003</v>
      </c>
      <c r="X112" s="5">
        <v>49.728000000000002</v>
      </c>
      <c r="Y112" s="36">
        <v>21129919.309999999</v>
      </c>
      <c r="Z112" s="36">
        <v>9814081.1899999995</v>
      </c>
    </row>
    <row r="113" spans="1:26" x14ac:dyDescent="0.35">
      <c r="A113" s="1" t="s">
        <v>580</v>
      </c>
      <c r="B113" t="s">
        <v>156</v>
      </c>
      <c r="C113" t="s">
        <v>157</v>
      </c>
      <c r="D113" s="33">
        <v>570079015</v>
      </c>
      <c r="E113" s="33">
        <v>0</v>
      </c>
      <c r="F113" s="33">
        <v>570079015</v>
      </c>
      <c r="G113" s="33">
        <v>39455.730000000003</v>
      </c>
      <c r="H113" s="5">
        <v>27</v>
      </c>
      <c r="I113" s="5">
        <v>3.1549999999999998</v>
      </c>
      <c r="J113" s="5">
        <v>23.844999999999999</v>
      </c>
      <c r="K113" s="5">
        <v>0</v>
      </c>
      <c r="L113" s="5">
        <v>0</v>
      </c>
      <c r="M113" s="5">
        <v>0</v>
      </c>
      <c r="N113" s="5">
        <v>0</v>
      </c>
      <c r="O113" s="5">
        <v>3.9</v>
      </c>
      <c r="P113" s="5">
        <v>6.9000000000000006E-2</v>
      </c>
      <c r="Q113" s="5">
        <v>27.813999999999997</v>
      </c>
      <c r="R113" s="5">
        <v>2.4750000000000001</v>
      </c>
      <c r="S113" s="5">
        <v>0</v>
      </c>
      <c r="T113" s="5">
        <v>0</v>
      </c>
      <c r="U113" s="5">
        <v>0</v>
      </c>
      <c r="V113" s="5">
        <v>0</v>
      </c>
      <c r="W113" s="5">
        <v>30.288999999999998</v>
      </c>
      <c r="X113" s="5">
        <v>48.613</v>
      </c>
      <c r="Y113" s="36">
        <v>28542301.57</v>
      </c>
      <c r="Z113" s="36">
        <v>13872577.58</v>
      </c>
    </row>
    <row r="114" spans="1:26" x14ac:dyDescent="0.35">
      <c r="A114" s="1" t="s">
        <v>583</v>
      </c>
      <c r="B114" t="s">
        <v>156</v>
      </c>
      <c r="C114" t="s">
        <v>158</v>
      </c>
      <c r="D114" s="33">
        <v>83096080</v>
      </c>
      <c r="E114" s="33">
        <v>0</v>
      </c>
      <c r="F114" s="33">
        <v>83096080</v>
      </c>
      <c r="G114" s="33">
        <v>21659.73</v>
      </c>
      <c r="H114" s="5">
        <v>27</v>
      </c>
      <c r="I114" s="5">
        <v>1.117</v>
      </c>
      <c r="J114" s="5">
        <v>25.882999999999999</v>
      </c>
      <c r="K114" s="5">
        <v>0</v>
      </c>
      <c r="L114" s="5">
        <v>0</v>
      </c>
      <c r="M114" s="5">
        <v>0</v>
      </c>
      <c r="N114" s="5">
        <v>0</v>
      </c>
      <c r="O114" s="5">
        <v>4.3319999999999999</v>
      </c>
      <c r="P114" s="5">
        <v>0.161</v>
      </c>
      <c r="Q114" s="5">
        <v>30.376000000000001</v>
      </c>
      <c r="R114" s="5">
        <v>10.5</v>
      </c>
      <c r="S114" s="5">
        <v>0</v>
      </c>
      <c r="T114" s="5">
        <v>0</v>
      </c>
      <c r="U114" s="5">
        <v>0</v>
      </c>
      <c r="V114" s="5">
        <v>0</v>
      </c>
      <c r="W114" s="5">
        <v>40.876000000000005</v>
      </c>
      <c r="X114" s="5">
        <v>108.624</v>
      </c>
      <c r="Y114" s="36">
        <v>8361117.5199999996</v>
      </c>
      <c r="Z114" s="36">
        <v>6244400.8499999996</v>
      </c>
    </row>
    <row r="115" spans="1:26" x14ac:dyDescent="0.35">
      <c r="A115" s="1" t="s">
        <v>586</v>
      </c>
      <c r="B115" t="s">
        <v>156</v>
      </c>
      <c r="C115" t="s">
        <v>159</v>
      </c>
      <c r="D115" s="33">
        <v>75555701</v>
      </c>
      <c r="E115" s="33">
        <v>0</v>
      </c>
      <c r="F115" s="33">
        <v>75555701</v>
      </c>
      <c r="G115" s="33">
        <v>33889.25</v>
      </c>
      <c r="H115" s="5">
        <v>27</v>
      </c>
      <c r="I115" s="5">
        <v>6.3419999999999996</v>
      </c>
      <c r="J115" s="5">
        <v>20.658000000000001</v>
      </c>
      <c r="K115" s="5">
        <v>0</v>
      </c>
      <c r="L115" s="5">
        <v>0</v>
      </c>
      <c r="M115" s="5">
        <v>0</v>
      </c>
      <c r="N115" s="5">
        <v>0</v>
      </c>
      <c r="O115" s="5">
        <v>8.7059999999999995</v>
      </c>
      <c r="P115" s="5">
        <v>0.44900000000000001</v>
      </c>
      <c r="Q115" s="5">
        <v>29.813000000000002</v>
      </c>
      <c r="R115" s="5">
        <v>4.9630000000000001</v>
      </c>
      <c r="S115" s="5">
        <v>0</v>
      </c>
      <c r="T115" s="5">
        <v>0</v>
      </c>
      <c r="U115" s="5">
        <v>0</v>
      </c>
      <c r="V115" s="5">
        <v>0</v>
      </c>
      <c r="W115" s="5">
        <v>34.776000000000003</v>
      </c>
      <c r="X115" s="5">
        <v>94.272000000000006</v>
      </c>
      <c r="Y115" s="36">
        <v>6478268.9800000004</v>
      </c>
      <c r="Z115" s="36">
        <v>4988218.99</v>
      </c>
    </row>
    <row r="116" spans="1:26" x14ac:dyDescent="0.35">
      <c r="A116" s="1" t="s">
        <v>589</v>
      </c>
      <c r="B116" t="s">
        <v>160</v>
      </c>
      <c r="C116" t="s">
        <v>161</v>
      </c>
      <c r="D116" s="33">
        <v>1014219818</v>
      </c>
      <c r="E116" s="33">
        <v>18536362</v>
      </c>
      <c r="F116" s="33">
        <v>995683456</v>
      </c>
      <c r="G116" s="33">
        <v>64002.119999999988</v>
      </c>
      <c r="H116" s="5">
        <v>27</v>
      </c>
      <c r="I116" s="5">
        <v>3.3000000000000002E-2</v>
      </c>
      <c r="J116" s="5">
        <v>26.966999999999999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0.06</v>
      </c>
      <c r="Q116" s="5">
        <v>27.026999999999997</v>
      </c>
      <c r="R116" s="5">
        <v>1.9670000000000001</v>
      </c>
      <c r="S116" s="5">
        <v>0</v>
      </c>
      <c r="T116" s="5">
        <v>0</v>
      </c>
      <c r="U116" s="5">
        <v>0</v>
      </c>
      <c r="V116" s="5">
        <v>0</v>
      </c>
      <c r="W116" s="5">
        <v>27.026999999999997</v>
      </c>
      <c r="X116" s="5">
        <v>67.644000000000005</v>
      </c>
      <c r="Y116" s="36">
        <v>67847459.400000006</v>
      </c>
      <c r="Z116" s="36">
        <v>39173232.789999999</v>
      </c>
    </row>
    <row r="117" spans="1:26" x14ac:dyDescent="0.35">
      <c r="A117" s="1" t="s">
        <v>592</v>
      </c>
      <c r="B117" t="s">
        <v>160</v>
      </c>
      <c r="C117" t="s">
        <v>162</v>
      </c>
      <c r="D117" s="33">
        <v>31661805</v>
      </c>
      <c r="E117" s="33">
        <v>0</v>
      </c>
      <c r="F117" s="33">
        <v>31661805</v>
      </c>
      <c r="G117" s="33">
        <v>5470.75</v>
      </c>
      <c r="H117" s="5">
        <v>27</v>
      </c>
      <c r="I117" s="5">
        <v>2.101</v>
      </c>
      <c r="J117" s="5">
        <v>24.899000000000001</v>
      </c>
      <c r="K117" s="5">
        <v>0</v>
      </c>
      <c r="L117" s="5">
        <v>0</v>
      </c>
      <c r="M117" s="5">
        <v>0</v>
      </c>
      <c r="N117" s="5">
        <v>0</v>
      </c>
      <c r="O117" s="5">
        <v>7.8330000000000002</v>
      </c>
      <c r="P117" s="5">
        <v>0.17299999999999999</v>
      </c>
      <c r="Q117" s="5">
        <v>32.905000000000001</v>
      </c>
      <c r="R117" s="5">
        <v>1.68</v>
      </c>
      <c r="S117" s="5">
        <v>0</v>
      </c>
      <c r="T117" s="5">
        <v>0</v>
      </c>
      <c r="U117" s="5">
        <v>0</v>
      </c>
      <c r="V117" s="5">
        <v>0</v>
      </c>
      <c r="W117" s="5">
        <v>34.585000000000001</v>
      </c>
      <c r="X117" s="5">
        <v>145.80099999999999</v>
      </c>
      <c r="Y117" s="36">
        <v>4485116.38</v>
      </c>
      <c r="Z117" s="36">
        <v>3652213.38</v>
      </c>
    </row>
    <row r="118" spans="1:26" x14ac:dyDescent="0.35">
      <c r="A118" s="1" t="s">
        <v>595</v>
      </c>
      <c r="B118" t="s">
        <v>163</v>
      </c>
      <c r="C118" t="s">
        <v>164</v>
      </c>
      <c r="D118" s="33">
        <v>272646553</v>
      </c>
      <c r="E118" s="33">
        <v>0</v>
      </c>
      <c r="F118" s="33">
        <v>272646553</v>
      </c>
      <c r="G118" s="33">
        <v>20954.25</v>
      </c>
      <c r="H118" s="5">
        <v>27</v>
      </c>
      <c r="I118" s="5">
        <v>0</v>
      </c>
      <c r="J118" s="5">
        <v>27</v>
      </c>
      <c r="K118" s="5">
        <v>0</v>
      </c>
      <c r="L118" s="5">
        <v>0</v>
      </c>
      <c r="M118" s="5">
        <v>0</v>
      </c>
      <c r="N118" s="5">
        <v>0</v>
      </c>
      <c r="O118" s="5">
        <v>8.8019999999999996</v>
      </c>
      <c r="P118" s="5">
        <v>7.6999999999999999E-2</v>
      </c>
      <c r="Q118" s="5">
        <v>35.878999999999998</v>
      </c>
      <c r="R118" s="5">
        <v>12.475</v>
      </c>
      <c r="S118" s="5">
        <v>0</v>
      </c>
      <c r="T118" s="5">
        <v>0</v>
      </c>
      <c r="U118" s="5">
        <v>0</v>
      </c>
      <c r="V118" s="5">
        <v>0</v>
      </c>
      <c r="W118" s="5">
        <v>48.353999999999999</v>
      </c>
      <c r="X118" s="5">
        <v>55.813000000000002</v>
      </c>
      <c r="Y118" s="36">
        <v>16327554.82</v>
      </c>
      <c r="Z118" s="36">
        <v>8110473.8399999999</v>
      </c>
    </row>
    <row r="119" spans="1:26" x14ac:dyDescent="0.35">
      <c r="A119" s="1" t="s">
        <v>598</v>
      </c>
      <c r="B119" t="s">
        <v>163</v>
      </c>
      <c r="C119" t="s">
        <v>165</v>
      </c>
      <c r="D119" s="33">
        <v>381831650</v>
      </c>
      <c r="E119" s="33">
        <v>0</v>
      </c>
      <c r="F119" s="33">
        <v>381831650</v>
      </c>
      <c r="G119" s="33">
        <v>204452.12</v>
      </c>
      <c r="H119" s="5">
        <v>27</v>
      </c>
      <c r="I119" s="5">
        <v>0</v>
      </c>
      <c r="J119" s="5">
        <v>27</v>
      </c>
      <c r="K119" s="5">
        <v>0</v>
      </c>
      <c r="L119" s="5">
        <v>0</v>
      </c>
      <c r="M119" s="5">
        <v>0</v>
      </c>
      <c r="N119" s="5">
        <v>0</v>
      </c>
      <c r="O119" s="5">
        <v>1.44</v>
      </c>
      <c r="P119" s="5">
        <v>0.53500000000000003</v>
      </c>
      <c r="Q119" s="5">
        <v>28.975000000000001</v>
      </c>
      <c r="R119" s="5">
        <v>7.1689999999999996</v>
      </c>
      <c r="S119" s="5">
        <v>0</v>
      </c>
      <c r="T119" s="5">
        <v>0</v>
      </c>
      <c r="U119" s="5">
        <v>0</v>
      </c>
      <c r="V119" s="5">
        <v>0</v>
      </c>
      <c r="W119" s="5">
        <v>36.143999999999998</v>
      </c>
      <c r="X119" s="5">
        <v>97.561999999999998</v>
      </c>
      <c r="Y119" s="36">
        <v>39338943.890000001</v>
      </c>
      <c r="Z119" s="36">
        <v>27881795.710000001</v>
      </c>
    </row>
    <row r="120" spans="1:26" x14ac:dyDescent="0.35">
      <c r="A120" s="1" t="s">
        <v>601</v>
      </c>
      <c r="B120" t="s">
        <v>163</v>
      </c>
      <c r="C120" t="s">
        <v>166</v>
      </c>
      <c r="D120" s="33">
        <v>35115050</v>
      </c>
      <c r="E120" s="33">
        <v>0</v>
      </c>
      <c r="F120" s="33">
        <v>35115050</v>
      </c>
      <c r="G120" s="33">
        <v>21670.879999999997</v>
      </c>
      <c r="H120" s="5">
        <v>27</v>
      </c>
      <c r="I120" s="5">
        <v>0</v>
      </c>
      <c r="J120" s="5">
        <v>27</v>
      </c>
      <c r="K120" s="5">
        <v>0</v>
      </c>
      <c r="L120" s="5">
        <v>0</v>
      </c>
      <c r="M120" s="5">
        <v>0.27400000000000002</v>
      </c>
      <c r="N120" s="5">
        <v>0</v>
      </c>
      <c r="O120" s="5">
        <v>0</v>
      </c>
      <c r="P120" s="5">
        <v>0.61699999999999999</v>
      </c>
      <c r="Q120" s="5">
        <v>27.891000000000002</v>
      </c>
      <c r="R120" s="5">
        <v>11.25</v>
      </c>
      <c r="S120" s="5">
        <v>0</v>
      </c>
      <c r="T120" s="5">
        <v>0</v>
      </c>
      <c r="U120" s="5">
        <v>0</v>
      </c>
      <c r="V120" s="5">
        <v>0</v>
      </c>
      <c r="W120" s="5">
        <v>39.141000000000005</v>
      </c>
      <c r="X120" s="5">
        <v>105.396</v>
      </c>
      <c r="Y120" s="36">
        <v>3903267.1</v>
      </c>
      <c r="Z120" s="36">
        <v>2856885.77</v>
      </c>
    </row>
    <row r="121" spans="1:26" x14ac:dyDescent="0.35">
      <c r="A121" s="1" t="s">
        <v>604</v>
      </c>
      <c r="B121" t="s">
        <v>163</v>
      </c>
      <c r="C121" t="s">
        <v>167</v>
      </c>
      <c r="D121" s="33">
        <v>311557492.10000002</v>
      </c>
      <c r="E121" s="33">
        <v>0</v>
      </c>
      <c r="F121" s="33">
        <v>311557492.10000002</v>
      </c>
      <c r="G121" s="33">
        <v>28557.429999999997</v>
      </c>
      <c r="H121" s="5">
        <v>24.545000000000002</v>
      </c>
      <c r="I121" s="5">
        <v>0</v>
      </c>
      <c r="J121" s="5">
        <v>24.545000000000002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6.2E-2</v>
      </c>
      <c r="Q121" s="5">
        <v>24.607000000000003</v>
      </c>
      <c r="R121" s="5">
        <v>12.5</v>
      </c>
      <c r="S121" s="5">
        <v>0</v>
      </c>
      <c r="T121" s="5">
        <v>0</v>
      </c>
      <c r="U121" s="5">
        <v>0</v>
      </c>
      <c r="V121" s="5">
        <v>0</v>
      </c>
      <c r="W121" s="5">
        <v>37.106999999999999</v>
      </c>
      <c r="X121" s="5">
        <v>27.945</v>
      </c>
      <c r="Y121" s="36">
        <v>11479667.050000001</v>
      </c>
      <c r="Z121" s="36">
        <v>1336137.3500000001</v>
      </c>
    </row>
    <row r="122" spans="1:26" x14ac:dyDescent="0.35">
      <c r="A122" s="1" t="s">
        <v>607</v>
      </c>
      <c r="B122" t="s">
        <v>168</v>
      </c>
      <c r="C122" t="s">
        <v>169</v>
      </c>
      <c r="D122" s="33">
        <v>98587998</v>
      </c>
      <c r="E122" s="33">
        <v>3670721</v>
      </c>
      <c r="F122" s="33">
        <v>94917277</v>
      </c>
      <c r="G122" s="33">
        <v>50444</v>
      </c>
      <c r="H122" s="5">
        <v>27</v>
      </c>
      <c r="I122" s="5">
        <v>0</v>
      </c>
      <c r="J122" s="5">
        <v>27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0.53100000000000003</v>
      </c>
      <c r="Q122" s="5">
        <v>27.530999999999999</v>
      </c>
      <c r="R122" s="5">
        <v>4.6870000000000003</v>
      </c>
      <c r="S122" s="5">
        <v>0</v>
      </c>
      <c r="T122" s="5">
        <v>0</v>
      </c>
      <c r="U122" s="5">
        <v>0</v>
      </c>
      <c r="V122" s="5">
        <v>0</v>
      </c>
      <c r="W122" s="5">
        <v>32.217999999999996</v>
      </c>
      <c r="X122" s="5">
        <v>160.964</v>
      </c>
      <c r="Y122" s="36">
        <v>16311885.359999999</v>
      </c>
      <c r="Z122" s="36">
        <v>13266177.939999999</v>
      </c>
    </row>
    <row r="123" spans="1:26" x14ac:dyDescent="0.35">
      <c r="A123" s="1" t="s">
        <v>610</v>
      </c>
      <c r="B123" t="s">
        <v>168</v>
      </c>
      <c r="C123" t="s">
        <v>170</v>
      </c>
      <c r="D123" s="33">
        <v>44300759</v>
      </c>
      <c r="E123" s="33">
        <v>0</v>
      </c>
      <c r="F123" s="33">
        <v>44300759</v>
      </c>
      <c r="G123" s="33">
        <v>6537</v>
      </c>
      <c r="H123" s="5">
        <v>27</v>
      </c>
      <c r="I123" s="5">
        <v>0</v>
      </c>
      <c r="J123" s="5">
        <v>27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0.14799999999999999</v>
      </c>
      <c r="Q123" s="5">
        <v>27.148</v>
      </c>
      <c r="R123" s="5">
        <v>6.78</v>
      </c>
      <c r="S123" s="5">
        <v>0</v>
      </c>
      <c r="T123" s="5">
        <v>0</v>
      </c>
      <c r="U123" s="5">
        <v>0</v>
      </c>
      <c r="V123" s="5">
        <v>0</v>
      </c>
      <c r="W123" s="5">
        <v>33.927999999999997</v>
      </c>
      <c r="X123" s="5">
        <v>175.57499999999999</v>
      </c>
      <c r="Y123" s="36">
        <v>8410095.3399999999</v>
      </c>
      <c r="Z123" s="36">
        <v>6929630.3099999996</v>
      </c>
    </row>
    <row r="124" spans="1:26" x14ac:dyDescent="0.35">
      <c r="A124" s="1" t="s">
        <v>613</v>
      </c>
      <c r="B124" t="s">
        <v>168</v>
      </c>
      <c r="C124" t="s">
        <v>171</v>
      </c>
      <c r="D124" s="33">
        <v>12121789</v>
      </c>
      <c r="E124" s="33">
        <v>0</v>
      </c>
      <c r="F124" s="33">
        <v>12121789</v>
      </c>
      <c r="G124" s="33">
        <v>1108</v>
      </c>
      <c r="H124" s="5">
        <v>27</v>
      </c>
      <c r="I124" s="5">
        <v>0.27100000000000002</v>
      </c>
      <c r="J124" s="5">
        <v>26.728999999999999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9.0999999999999998E-2</v>
      </c>
      <c r="Q124" s="5">
        <v>26.82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26.82</v>
      </c>
      <c r="X124" s="5">
        <v>291.24</v>
      </c>
      <c r="Y124" s="36">
        <v>3749928.71</v>
      </c>
      <c r="Z124" s="36">
        <v>3354267.45</v>
      </c>
    </row>
    <row r="125" spans="1:26" x14ac:dyDescent="0.35">
      <c r="A125" s="1" t="s">
        <v>616</v>
      </c>
      <c r="B125" t="s">
        <v>168</v>
      </c>
      <c r="C125" t="s">
        <v>172</v>
      </c>
      <c r="D125" s="33">
        <v>30656127</v>
      </c>
      <c r="E125" s="33">
        <v>0</v>
      </c>
      <c r="F125" s="33">
        <v>30656127</v>
      </c>
      <c r="G125" s="33">
        <v>2288</v>
      </c>
      <c r="H125" s="5">
        <v>27</v>
      </c>
      <c r="I125" s="5">
        <v>0</v>
      </c>
      <c r="J125" s="5">
        <v>27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7.4999999999999997E-2</v>
      </c>
      <c r="Q125" s="5">
        <v>27.074999999999999</v>
      </c>
      <c r="R125" s="5">
        <v>12</v>
      </c>
      <c r="S125" s="5">
        <v>0</v>
      </c>
      <c r="T125" s="5">
        <v>0</v>
      </c>
      <c r="U125" s="5">
        <v>0</v>
      </c>
      <c r="V125" s="5">
        <v>0</v>
      </c>
      <c r="W125" s="5">
        <v>39.075000000000003</v>
      </c>
      <c r="X125" s="5">
        <v>164.24100000000001</v>
      </c>
      <c r="Y125" s="36">
        <v>5395850.8600000003</v>
      </c>
      <c r="Z125" s="36">
        <v>4401791.6100000003</v>
      </c>
    </row>
    <row r="126" spans="1:26" x14ac:dyDescent="0.35">
      <c r="A126" s="1" t="s">
        <v>619</v>
      </c>
      <c r="B126" t="s">
        <v>168</v>
      </c>
      <c r="C126" t="s">
        <v>173</v>
      </c>
      <c r="D126" s="33">
        <v>10222943</v>
      </c>
      <c r="E126" s="33">
        <v>0</v>
      </c>
      <c r="F126" s="33">
        <v>10222943</v>
      </c>
      <c r="G126" s="33">
        <v>716</v>
      </c>
      <c r="H126" s="5">
        <v>27</v>
      </c>
      <c r="I126" s="5">
        <v>0</v>
      </c>
      <c r="J126" s="5">
        <v>27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27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27</v>
      </c>
      <c r="X126" s="5">
        <v>376.06200000000001</v>
      </c>
      <c r="Y126" s="36">
        <v>3874077.65</v>
      </c>
      <c r="Z126" s="36">
        <v>3548497.51</v>
      </c>
    </row>
    <row r="127" spans="1:26" x14ac:dyDescent="0.35">
      <c r="A127" s="1" t="s">
        <v>622</v>
      </c>
      <c r="B127" t="s">
        <v>168</v>
      </c>
      <c r="C127" t="s">
        <v>174</v>
      </c>
      <c r="D127" s="33">
        <v>22369110</v>
      </c>
      <c r="E127" s="33">
        <v>918885</v>
      </c>
      <c r="F127" s="33">
        <v>21450225</v>
      </c>
      <c r="G127" s="33">
        <v>763</v>
      </c>
      <c r="H127" s="5">
        <v>27</v>
      </c>
      <c r="I127" s="5">
        <v>3.0000000000000001E-3</v>
      </c>
      <c r="J127" s="5">
        <v>26.997</v>
      </c>
      <c r="K127" s="5">
        <v>0</v>
      </c>
      <c r="L127" s="5">
        <v>0</v>
      </c>
      <c r="M127" s="5">
        <v>0</v>
      </c>
      <c r="N127" s="5">
        <v>0</v>
      </c>
      <c r="O127" s="5">
        <v>0.73899999999999999</v>
      </c>
      <c r="P127" s="5">
        <v>3.5999999999999997E-2</v>
      </c>
      <c r="Q127" s="5">
        <v>27.772000000000002</v>
      </c>
      <c r="R127" s="5">
        <v>8.8140000000000001</v>
      </c>
      <c r="S127" s="5">
        <v>0</v>
      </c>
      <c r="T127" s="5">
        <v>0</v>
      </c>
      <c r="U127" s="5">
        <v>0</v>
      </c>
      <c r="V127" s="5">
        <v>0</v>
      </c>
      <c r="W127" s="5">
        <v>36.585999999999999</v>
      </c>
      <c r="X127" s="5">
        <v>214.154</v>
      </c>
      <c r="Y127" s="36">
        <v>4786522.34</v>
      </c>
      <c r="Z127" s="36">
        <v>4083163.24</v>
      </c>
    </row>
    <row r="128" spans="1:26" x14ac:dyDescent="0.35">
      <c r="A128" s="1" t="s">
        <v>625</v>
      </c>
      <c r="B128" t="s">
        <v>175</v>
      </c>
      <c r="C128" t="s">
        <v>176</v>
      </c>
      <c r="D128" s="33">
        <v>113989980</v>
      </c>
      <c r="E128" s="33">
        <v>0</v>
      </c>
      <c r="F128" s="33">
        <v>113989980</v>
      </c>
      <c r="G128" s="33">
        <v>3973.72</v>
      </c>
      <c r="H128" s="5">
        <v>27</v>
      </c>
      <c r="I128" s="5">
        <v>3.069</v>
      </c>
      <c r="J128" s="5">
        <v>23.931000000000001</v>
      </c>
      <c r="K128" s="5">
        <v>0</v>
      </c>
      <c r="L128" s="5">
        <v>0</v>
      </c>
      <c r="M128" s="5">
        <v>0</v>
      </c>
      <c r="N128" s="5">
        <v>0</v>
      </c>
      <c r="O128" s="5">
        <v>4.33</v>
      </c>
      <c r="P128" s="5">
        <v>3.5000000000000003E-2</v>
      </c>
      <c r="Q128" s="5">
        <v>28.296000000000003</v>
      </c>
      <c r="R128" s="5">
        <v>1.702</v>
      </c>
      <c r="S128" s="5">
        <v>0</v>
      </c>
      <c r="T128" s="5">
        <v>0</v>
      </c>
      <c r="U128" s="5">
        <v>0</v>
      </c>
      <c r="V128" s="5">
        <v>0</v>
      </c>
      <c r="W128" s="5">
        <v>29.998000000000005</v>
      </c>
      <c r="X128" s="5">
        <v>32.125999999999998</v>
      </c>
      <c r="Y128" s="36">
        <v>3815527.3</v>
      </c>
      <c r="Z128" s="36">
        <v>935466.25</v>
      </c>
    </row>
    <row r="129" spans="1:26" x14ac:dyDescent="0.35">
      <c r="A129" s="1" t="s">
        <v>628</v>
      </c>
      <c r="B129" t="s">
        <v>175</v>
      </c>
      <c r="C129" t="s">
        <v>177</v>
      </c>
      <c r="D129" s="33">
        <v>219656590</v>
      </c>
      <c r="E129" s="33">
        <v>0</v>
      </c>
      <c r="F129" s="33">
        <v>219656590</v>
      </c>
      <c r="G129" s="33">
        <v>24265.84</v>
      </c>
      <c r="H129" s="5">
        <v>21.643000000000001</v>
      </c>
      <c r="I129" s="5">
        <v>3.7149999999999999</v>
      </c>
      <c r="J129" s="5">
        <v>17.928000000000001</v>
      </c>
      <c r="K129" s="5">
        <v>0</v>
      </c>
      <c r="L129" s="5">
        <v>0</v>
      </c>
      <c r="M129" s="5">
        <v>0</v>
      </c>
      <c r="N129" s="5">
        <v>0</v>
      </c>
      <c r="O129" s="5">
        <v>6.5060000000000002</v>
      </c>
      <c r="P129" s="5">
        <v>0.11</v>
      </c>
      <c r="Q129" s="5">
        <v>24.544</v>
      </c>
      <c r="R129" s="5">
        <v>4.4039999999999999</v>
      </c>
      <c r="S129" s="5">
        <v>0</v>
      </c>
      <c r="T129" s="5">
        <v>0</v>
      </c>
      <c r="U129" s="5">
        <v>0</v>
      </c>
      <c r="V129" s="5">
        <v>0</v>
      </c>
      <c r="W129" s="5">
        <v>28.948</v>
      </c>
      <c r="X129" s="5">
        <v>22.298999999999999</v>
      </c>
      <c r="Y129" s="36">
        <v>5145943.72</v>
      </c>
      <c r="Z129" s="36">
        <v>960280.22</v>
      </c>
    </row>
    <row r="130" spans="1:26" x14ac:dyDescent="0.35">
      <c r="A130" s="1" t="s">
        <v>631</v>
      </c>
      <c r="B130" t="s">
        <v>178</v>
      </c>
      <c r="C130" t="s">
        <v>179</v>
      </c>
      <c r="D130" s="33">
        <v>255784810.40000001</v>
      </c>
      <c r="E130" s="33">
        <v>0</v>
      </c>
      <c r="F130" s="33">
        <v>255784810.40000001</v>
      </c>
      <c r="G130" s="33">
        <v>27575.5</v>
      </c>
      <c r="H130" s="5">
        <v>27</v>
      </c>
      <c r="I130" s="5">
        <v>4.3380000000000001</v>
      </c>
      <c r="J130" s="5">
        <v>22.661999999999999</v>
      </c>
      <c r="K130" s="5">
        <v>0</v>
      </c>
      <c r="L130" s="5">
        <v>0</v>
      </c>
      <c r="M130" s="5">
        <v>0</v>
      </c>
      <c r="N130" s="5">
        <v>0</v>
      </c>
      <c r="O130" s="5">
        <v>2.6709999999999998</v>
      </c>
      <c r="P130" s="5">
        <v>0.108</v>
      </c>
      <c r="Q130" s="5">
        <v>25.440999999999999</v>
      </c>
      <c r="R130" s="5">
        <v>4.085</v>
      </c>
      <c r="S130" s="5">
        <v>0</v>
      </c>
      <c r="T130" s="5">
        <v>0</v>
      </c>
      <c r="U130" s="5">
        <v>0</v>
      </c>
      <c r="V130" s="5">
        <v>0.39100000000000001</v>
      </c>
      <c r="W130" s="5">
        <v>29.917000000000002</v>
      </c>
      <c r="X130" s="5">
        <v>33.692999999999998</v>
      </c>
      <c r="Y130" s="36">
        <v>9292336.7100000009</v>
      </c>
      <c r="Z130" s="36">
        <v>2902986.01</v>
      </c>
    </row>
    <row r="131" spans="1:26" x14ac:dyDescent="0.35">
      <c r="A131" s="1" t="s">
        <v>634</v>
      </c>
      <c r="B131" t="s">
        <v>178</v>
      </c>
      <c r="C131" t="s">
        <v>180</v>
      </c>
      <c r="D131" s="33">
        <v>660810155</v>
      </c>
      <c r="E131" s="33">
        <v>0</v>
      </c>
      <c r="F131" s="33">
        <v>660810155</v>
      </c>
      <c r="G131" s="33">
        <v>57502.73</v>
      </c>
      <c r="H131" s="5">
        <v>12.173</v>
      </c>
      <c r="I131" s="5">
        <v>0</v>
      </c>
      <c r="J131" s="5">
        <v>11.853999999999999</v>
      </c>
      <c r="K131" s="5">
        <v>0.31900000000000001</v>
      </c>
      <c r="L131" s="5">
        <v>0</v>
      </c>
      <c r="M131" s="5">
        <v>0.83399999999999996</v>
      </c>
      <c r="N131" s="5">
        <v>0</v>
      </c>
      <c r="O131" s="5">
        <v>3.0630000000000002</v>
      </c>
      <c r="P131" s="5">
        <v>8.6999999999999994E-2</v>
      </c>
      <c r="Q131" s="5">
        <v>16.157</v>
      </c>
      <c r="R131" s="5">
        <v>1.619</v>
      </c>
      <c r="S131" s="5">
        <v>0</v>
      </c>
      <c r="T131" s="5">
        <v>0</v>
      </c>
      <c r="U131" s="5">
        <v>0</v>
      </c>
      <c r="V131" s="5">
        <v>0</v>
      </c>
      <c r="W131" s="5">
        <v>17.776</v>
      </c>
      <c r="X131" s="5">
        <v>10.039</v>
      </c>
      <c r="Y131" s="36">
        <v>7467213.0099999998</v>
      </c>
      <c r="Z131" s="36">
        <v>50.48</v>
      </c>
    </row>
    <row r="132" spans="1:26" x14ac:dyDescent="0.35">
      <c r="A132" s="1" t="s">
        <v>637</v>
      </c>
      <c r="B132" t="s">
        <v>181</v>
      </c>
      <c r="C132" t="s">
        <v>182</v>
      </c>
      <c r="D132" s="33">
        <v>86064450</v>
      </c>
      <c r="E132" s="33">
        <v>0</v>
      </c>
      <c r="F132" s="33">
        <v>86064450</v>
      </c>
      <c r="G132" s="33">
        <v>1071.5700000000002</v>
      </c>
      <c r="H132" s="5">
        <v>27</v>
      </c>
      <c r="I132" s="5">
        <v>0</v>
      </c>
      <c r="J132" s="5">
        <v>27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3.0000000000000001E-3</v>
      </c>
      <c r="Q132" s="5">
        <v>27.003</v>
      </c>
      <c r="R132" s="5">
        <v>3.0209999999999999</v>
      </c>
      <c r="S132" s="5">
        <v>0</v>
      </c>
      <c r="T132" s="5">
        <v>0</v>
      </c>
      <c r="U132" s="5">
        <v>0</v>
      </c>
      <c r="V132" s="5">
        <v>0</v>
      </c>
      <c r="W132" s="5">
        <v>30.024000000000001</v>
      </c>
      <c r="X132" s="5">
        <v>79.734999999999999</v>
      </c>
      <c r="Y132" s="36">
        <v>7192096.0199999996</v>
      </c>
      <c r="Z132" s="36">
        <v>4587260.49</v>
      </c>
    </row>
    <row r="133" spans="1:26" x14ac:dyDescent="0.35">
      <c r="A133" s="1" t="s">
        <v>640</v>
      </c>
      <c r="B133" t="s">
        <v>181</v>
      </c>
      <c r="C133" t="s">
        <v>183</v>
      </c>
      <c r="D133" s="33">
        <v>38646350</v>
      </c>
      <c r="E133" s="33">
        <v>0</v>
      </c>
      <c r="F133" s="33">
        <v>38646350</v>
      </c>
      <c r="G133" s="33">
        <v>133.13999999999999</v>
      </c>
      <c r="H133" s="5">
        <v>27</v>
      </c>
      <c r="I133" s="5">
        <v>0</v>
      </c>
      <c r="J133" s="5">
        <v>27</v>
      </c>
      <c r="K133" s="5">
        <v>0</v>
      </c>
      <c r="L133" s="5">
        <v>0</v>
      </c>
      <c r="M133" s="5">
        <v>0</v>
      </c>
      <c r="N133" s="5">
        <v>0</v>
      </c>
      <c r="O133" s="5">
        <v>5</v>
      </c>
      <c r="P133" s="5">
        <v>3.0000000000000001E-3</v>
      </c>
      <c r="Q133" s="5">
        <v>32.003</v>
      </c>
      <c r="R133" s="5">
        <v>15.991</v>
      </c>
      <c r="S133" s="5">
        <v>0</v>
      </c>
      <c r="T133" s="5">
        <v>0</v>
      </c>
      <c r="U133" s="5">
        <v>0</v>
      </c>
      <c r="V133" s="5">
        <v>0</v>
      </c>
      <c r="W133" s="5">
        <v>47.994</v>
      </c>
      <c r="X133" s="5">
        <v>111.85299999999999</v>
      </c>
      <c r="Y133" s="36">
        <v>4421929.42</v>
      </c>
      <c r="Z133" s="36">
        <v>3268475.93</v>
      </c>
    </row>
    <row r="134" spans="1:26" x14ac:dyDescent="0.35">
      <c r="A134" s="1" t="s">
        <v>643</v>
      </c>
      <c r="B134" t="s">
        <v>184</v>
      </c>
      <c r="C134" t="s">
        <v>185</v>
      </c>
      <c r="D134" s="33">
        <v>5700488250</v>
      </c>
      <c r="E134" s="33">
        <v>0</v>
      </c>
      <c r="F134" s="33">
        <v>5700488250</v>
      </c>
      <c r="G134" s="33">
        <v>218817.84</v>
      </c>
      <c r="H134" s="5">
        <v>4.4119999999999999</v>
      </c>
      <c r="I134" s="5">
        <v>0</v>
      </c>
      <c r="J134" s="5">
        <v>4.0170000000000003</v>
      </c>
      <c r="K134" s="5">
        <v>0.14199999999999999</v>
      </c>
      <c r="L134" s="5">
        <v>0.253</v>
      </c>
      <c r="M134" s="5">
        <v>0.125</v>
      </c>
      <c r="N134" s="5">
        <v>0</v>
      </c>
      <c r="O134" s="5">
        <v>2.1070000000000002</v>
      </c>
      <c r="P134" s="5">
        <v>6.2E-2</v>
      </c>
      <c r="Q134" s="5">
        <v>6.7060000000000013</v>
      </c>
      <c r="R134" s="5">
        <v>2.3359999999999999</v>
      </c>
      <c r="S134" s="5">
        <v>0</v>
      </c>
      <c r="T134" s="5">
        <v>0</v>
      </c>
      <c r="U134" s="5">
        <v>0</v>
      </c>
      <c r="V134" s="5">
        <v>0</v>
      </c>
      <c r="W134" s="5">
        <v>9.0420000000000016</v>
      </c>
      <c r="X134" s="5">
        <v>4.0309999999999997</v>
      </c>
      <c r="Y134" s="36">
        <v>23689244.559999999</v>
      </c>
      <c r="Z134" s="36">
        <v>1622.87</v>
      </c>
    </row>
    <row r="135" spans="1:26" x14ac:dyDescent="0.35">
      <c r="A135" s="1" t="s">
        <v>646</v>
      </c>
      <c r="B135" t="s">
        <v>186</v>
      </c>
      <c r="C135" t="s">
        <v>187</v>
      </c>
      <c r="D135" s="33">
        <v>18185295</v>
      </c>
      <c r="E135" s="33">
        <v>0</v>
      </c>
      <c r="F135" s="33">
        <v>18185295</v>
      </c>
      <c r="G135" s="33">
        <v>114</v>
      </c>
      <c r="H135" s="5">
        <v>27</v>
      </c>
      <c r="I135" s="5">
        <v>0</v>
      </c>
      <c r="J135" s="5">
        <v>27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27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27</v>
      </c>
      <c r="X135" s="5">
        <v>194.78800000000001</v>
      </c>
      <c r="Y135" s="36">
        <v>3753665.26</v>
      </c>
      <c r="Z135" s="36">
        <v>3175349.17</v>
      </c>
    </row>
    <row r="136" spans="1:26" x14ac:dyDescent="0.35">
      <c r="A136" s="1" t="s">
        <v>649</v>
      </c>
      <c r="B136" t="s">
        <v>186</v>
      </c>
      <c r="C136" t="s">
        <v>188</v>
      </c>
      <c r="D136" s="33">
        <v>109851097</v>
      </c>
      <c r="E136" s="33">
        <v>3943858</v>
      </c>
      <c r="F136" s="33">
        <v>105907239</v>
      </c>
      <c r="G136" s="33">
        <v>280</v>
      </c>
      <c r="H136" s="5">
        <v>27</v>
      </c>
      <c r="I136" s="5">
        <v>2.4049999999999998</v>
      </c>
      <c r="J136" s="5">
        <v>24.594999999999999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3.0000000000000001E-3</v>
      </c>
      <c r="Q136" s="5">
        <v>24.597999999999999</v>
      </c>
      <c r="R136" s="5">
        <v>3.0680000000000001</v>
      </c>
      <c r="S136" s="5">
        <v>0</v>
      </c>
      <c r="T136" s="5">
        <v>0</v>
      </c>
      <c r="U136" s="5">
        <v>0</v>
      </c>
      <c r="V136" s="5">
        <v>0</v>
      </c>
      <c r="W136" s="5">
        <v>27.666</v>
      </c>
      <c r="X136" s="5">
        <v>152.23699999999999</v>
      </c>
      <c r="Y136" s="36">
        <v>16571740.74</v>
      </c>
      <c r="Z136" s="36">
        <v>13612337.9</v>
      </c>
    </row>
    <row r="137" spans="1:26" x14ac:dyDescent="0.35">
      <c r="A137" s="1" t="s">
        <v>652</v>
      </c>
      <c r="B137" t="s">
        <v>186</v>
      </c>
      <c r="C137" t="s">
        <v>189</v>
      </c>
      <c r="D137" s="33">
        <v>30045918</v>
      </c>
      <c r="E137" s="33">
        <v>0</v>
      </c>
      <c r="F137" s="33">
        <v>30045918</v>
      </c>
      <c r="G137" s="33">
        <v>155</v>
      </c>
      <c r="H137" s="5">
        <v>27</v>
      </c>
      <c r="I137" s="5">
        <v>0</v>
      </c>
      <c r="J137" s="5">
        <v>27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27</v>
      </c>
      <c r="R137" s="5">
        <v>8.5</v>
      </c>
      <c r="S137" s="5">
        <v>0</v>
      </c>
      <c r="T137" s="5">
        <v>0</v>
      </c>
      <c r="U137" s="5">
        <v>0</v>
      </c>
      <c r="V137" s="5">
        <v>0</v>
      </c>
      <c r="W137" s="5">
        <v>35.5</v>
      </c>
      <c r="X137" s="5">
        <v>132.83199999999999</v>
      </c>
      <c r="Y137" s="36">
        <v>4272588.22</v>
      </c>
      <c r="Z137" s="36">
        <v>3311251.87</v>
      </c>
    </row>
    <row r="138" spans="1:26" x14ac:dyDescent="0.35">
      <c r="A138" s="1" t="s">
        <v>655</v>
      </c>
      <c r="B138" t="s">
        <v>186</v>
      </c>
      <c r="C138" t="s">
        <v>190</v>
      </c>
      <c r="D138" s="33">
        <v>15293620</v>
      </c>
      <c r="E138" s="33">
        <v>0</v>
      </c>
      <c r="F138" s="33">
        <v>15293620</v>
      </c>
      <c r="G138" s="33">
        <v>0</v>
      </c>
      <c r="H138" s="5">
        <v>27</v>
      </c>
      <c r="I138" s="5">
        <v>0</v>
      </c>
      <c r="J138" s="5">
        <v>27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0.2</v>
      </c>
      <c r="Q138" s="5">
        <v>27.2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27.2</v>
      </c>
      <c r="X138" s="5">
        <v>274.39400000000001</v>
      </c>
      <c r="Y138" s="36">
        <v>4185390.82</v>
      </c>
      <c r="Z138" s="36">
        <v>3726109.78</v>
      </c>
    </row>
    <row r="139" spans="1:26" x14ac:dyDescent="0.35">
      <c r="A139" s="1" t="s">
        <v>658</v>
      </c>
      <c r="B139" t="s">
        <v>191</v>
      </c>
      <c r="C139" t="s">
        <v>192</v>
      </c>
      <c r="D139" s="33">
        <v>1620629420</v>
      </c>
      <c r="E139" s="33">
        <v>137025178</v>
      </c>
      <c r="F139" s="33">
        <v>1483604242</v>
      </c>
      <c r="G139" s="33">
        <v>61408</v>
      </c>
      <c r="H139" s="5">
        <v>27</v>
      </c>
      <c r="I139" s="5">
        <v>0</v>
      </c>
      <c r="J139" s="5">
        <v>27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4.1000000000000002E-2</v>
      </c>
      <c r="Q139" s="5">
        <v>27.041</v>
      </c>
      <c r="R139" s="5">
        <v>11</v>
      </c>
      <c r="S139" s="5">
        <v>0</v>
      </c>
      <c r="T139" s="5">
        <v>0</v>
      </c>
      <c r="U139" s="5">
        <v>0</v>
      </c>
      <c r="V139" s="5">
        <v>0</v>
      </c>
      <c r="W139" s="5">
        <v>38.040999999999997</v>
      </c>
      <c r="X139" s="5">
        <v>108.47199999999999</v>
      </c>
      <c r="Y139" s="36">
        <v>163687034.40000001</v>
      </c>
      <c r="Z139" s="36">
        <v>120537315.7</v>
      </c>
    </row>
    <row r="140" spans="1:26" x14ac:dyDescent="0.35">
      <c r="A140" s="1" t="s">
        <v>661</v>
      </c>
      <c r="B140" t="s">
        <v>191</v>
      </c>
      <c r="C140" t="s">
        <v>193</v>
      </c>
      <c r="D140" s="33">
        <v>1195225400</v>
      </c>
      <c r="E140" s="33">
        <v>22861684</v>
      </c>
      <c r="F140" s="33">
        <v>1172363716</v>
      </c>
      <c r="G140" s="33">
        <v>68647</v>
      </c>
      <c r="H140" s="5">
        <v>27</v>
      </c>
      <c r="I140" s="5">
        <v>0</v>
      </c>
      <c r="J140" s="5">
        <v>27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5.8999999999999997E-2</v>
      </c>
      <c r="Q140" s="5">
        <v>27.059000000000001</v>
      </c>
      <c r="R140" s="5">
        <v>12.962999999999999</v>
      </c>
      <c r="S140" s="5">
        <v>0</v>
      </c>
      <c r="T140" s="5">
        <v>0</v>
      </c>
      <c r="U140" s="5">
        <v>0</v>
      </c>
      <c r="V140" s="5">
        <v>0</v>
      </c>
      <c r="W140" s="5">
        <v>40.021999999999998</v>
      </c>
      <c r="X140" s="5">
        <v>96.37</v>
      </c>
      <c r="Y140" s="36">
        <v>113585335.43000001</v>
      </c>
      <c r="Z140" s="36">
        <v>80111218.819999993</v>
      </c>
    </row>
    <row r="141" spans="1:26" x14ac:dyDescent="0.35">
      <c r="A141" s="1" t="s">
        <v>664</v>
      </c>
      <c r="B141" t="s">
        <v>194</v>
      </c>
      <c r="C141" t="s">
        <v>195</v>
      </c>
      <c r="D141" s="33">
        <v>446528900</v>
      </c>
      <c r="E141" s="33">
        <v>0</v>
      </c>
      <c r="F141" s="33">
        <v>446528900</v>
      </c>
      <c r="G141" s="33">
        <v>7643.6600000000008</v>
      </c>
      <c r="H141" s="5">
        <v>5.7670000000000003</v>
      </c>
      <c r="I141" s="5">
        <v>0</v>
      </c>
      <c r="J141" s="5">
        <v>5.7670000000000003</v>
      </c>
      <c r="K141" s="5">
        <v>0</v>
      </c>
      <c r="L141" s="5">
        <v>0</v>
      </c>
      <c r="M141" s="5">
        <v>0</v>
      </c>
      <c r="N141" s="5">
        <v>0</v>
      </c>
      <c r="O141" s="5">
        <v>0.90600000000000003</v>
      </c>
      <c r="P141" s="5">
        <v>1.7000000000000001E-2</v>
      </c>
      <c r="Q141" s="5">
        <v>6.69</v>
      </c>
      <c r="R141" s="5">
        <v>10.301</v>
      </c>
      <c r="S141" s="5">
        <v>0</v>
      </c>
      <c r="T141" s="5">
        <v>0</v>
      </c>
      <c r="U141" s="5">
        <v>0</v>
      </c>
      <c r="V141" s="5">
        <v>0</v>
      </c>
      <c r="W141" s="5">
        <v>16.991</v>
      </c>
      <c r="X141" s="5">
        <v>17.405000000000001</v>
      </c>
      <c r="Y141" s="36">
        <v>8598773.1500000004</v>
      </c>
      <c r="Z141" s="36">
        <v>5660371.54</v>
      </c>
    </row>
    <row r="142" spans="1:26" x14ac:dyDescent="0.35">
      <c r="A142" s="1" t="s">
        <v>667</v>
      </c>
      <c r="B142" t="s">
        <v>194</v>
      </c>
      <c r="C142" t="s">
        <v>196</v>
      </c>
      <c r="D142" s="33">
        <v>282277270</v>
      </c>
      <c r="E142" s="33">
        <v>0</v>
      </c>
      <c r="F142" s="33">
        <v>282277270</v>
      </c>
      <c r="G142" s="33">
        <v>8826.6</v>
      </c>
      <c r="H142" s="5">
        <v>6.1429999999999998</v>
      </c>
      <c r="I142" s="5">
        <v>0</v>
      </c>
      <c r="J142" s="5">
        <v>6.1429999999999998</v>
      </c>
      <c r="K142" s="5">
        <v>0</v>
      </c>
      <c r="L142" s="5">
        <v>0</v>
      </c>
      <c r="M142" s="5">
        <v>2.3780000000000001</v>
      </c>
      <c r="N142" s="5">
        <v>0</v>
      </c>
      <c r="O142" s="5">
        <v>2.67</v>
      </c>
      <c r="P142" s="5">
        <v>3.1E-2</v>
      </c>
      <c r="Q142" s="5">
        <v>11.222000000000001</v>
      </c>
      <c r="R142" s="5">
        <v>9.5470000000000006</v>
      </c>
      <c r="S142" s="5">
        <v>0.96499999999999997</v>
      </c>
      <c r="T142" s="5">
        <v>0</v>
      </c>
      <c r="U142" s="5">
        <v>0</v>
      </c>
      <c r="V142" s="5">
        <v>0</v>
      </c>
      <c r="W142" s="5">
        <v>21.734000000000002</v>
      </c>
      <c r="X142" s="5">
        <v>22.576000000000001</v>
      </c>
      <c r="Y142" s="36">
        <v>6056194.2999999998</v>
      </c>
      <c r="Z142" s="36">
        <v>4344499.28</v>
      </c>
    </row>
    <row r="143" spans="1:26" x14ac:dyDescent="0.35">
      <c r="A143" s="1" t="s">
        <v>670</v>
      </c>
      <c r="B143" t="s">
        <v>197</v>
      </c>
      <c r="C143" t="s">
        <v>198</v>
      </c>
      <c r="D143" s="33">
        <v>143365821</v>
      </c>
      <c r="E143" s="33">
        <v>0</v>
      </c>
      <c r="F143" s="33">
        <v>143365821</v>
      </c>
      <c r="G143" s="33">
        <v>10231.66</v>
      </c>
      <c r="H143" s="5">
        <v>27</v>
      </c>
      <c r="I143" s="5">
        <v>5.6920000000000002</v>
      </c>
      <c r="J143" s="5">
        <v>21.308</v>
      </c>
      <c r="K143" s="5">
        <v>0</v>
      </c>
      <c r="L143" s="5">
        <v>0</v>
      </c>
      <c r="M143" s="5">
        <v>0</v>
      </c>
      <c r="N143" s="5">
        <v>0</v>
      </c>
      <c r="O143" s="5">
        <v>9</v>
      </c>
      <c r="P143" s="5">
        <v>7.0999999999999994E-2</v>
      </c>
      <c r="Q143" s="5">
        <v>30.379000000000001</v>
      </c>
      <c r="R143" s="5">
        <v>9.1579999999999995</v>
      </c>
      <c r="S143" s="5">
        <v>0</v>
      </c>
      <c r="T143" s="5">
        <v>0</v>
      </c>
      <c r="U143" s="5">
        <v>0</v>
      </c>
      <c r="V143" s="5">
        <v>0</v>
      </c>
      <c r="W143" s="5">
        <v>39.536999999999999</v>
      </c>
      <c r="X143" s="5">
        <v>39.055</v>
      </c>
      <c r="Y143" s="36">
        <v>5594227.1299999999</v>
      </c>
      <c r="Z143" s="36">
        <v>2411433.64</v>
      </c>
    </row>
    <row r="144" spans="1:26" x14ac:dyDescent="0.35">
      <c r="A144" s="1" t="s">
        <v>673</v>
      </c>
      <c r="B144" t="s">
        <v>197</v>
      </c>
      <c r="C144" t="s">
        <v>199</v>
      </c>
      <c r="D144" s="33">
        <v>89452526</v>
      </c>
      <c r="E144" s="33">
        <v>0</v>
      </c>
      <c r="F144" s="33">
        <v>89452526</v>
      </c>
      <c r="G144" s="33">
        <v>11620.4</v>
      </c>
      <c r="H144" s="5">
        <v>27</v>
      </c>
      <c r="I144" s="5">
        <v>0</v>
      </c>
      <c r="J144" s="5">
        <v>27</v>
      </c>
      <c r="K144" s="5">
        <v>0</v>
      </c>
      <c r="L144" s="5">
        <v>0</v>
      </c>
      <c r="M144" s="5">
        <v>0</v>
      </c>
      <c r="N144" s="5">
        <v>0</v>
      </c>
      <c r="O144" s="5">
        <v>2.1800000000000002</v>
      </c>
      <c r="P144" s="5">
        <v>0.13</v>
      </c>
      <c r="Q144" s="5">
        <v>29.31</v>
      </c>
      <c r="R144" s="5">
        <v>5.3570000000000002</v>
      </c>
      <c r="S144" s="5">
        <v>0</v>
      </c>
      <c r="T144" s="5">
        <v>0</v>
      </c>
      <c r="U144" s="5">
        <v>0</v>
      </c>
      <c r="V144" s="5">
        <v>0</v>
      </c>
      <c r="W144" s="5">
        <v>34.667000000000002</v>
      </c>
      <c r="X144" s="5">
        <v>135.93299999999999</v>
      </c>
      <c r="Y144" s="36">
        <v>12177586.880000001</v>
      </c>
      <c r="Z144" s="36">
        <v>9537123.6899999995</v>
      </c>
    </row>
    <row r="145" spans="1:26" x14ac:dyDescent="0.35">
      <c r="A145" s="1" t="s">
        <v>676</v>
      </c>
      <c r="B145" t="s">
        <v>197</v>
      </c>
      <c r="C145" t="s">
        <v>200</v>
      </c>
      <c r="D145" s="33">
        <v>48012898</v>
      </c>
      <c r="E145" s="33">
        <v>0</v>
      </c>
      <c r="F145" s="33">
        <v>48012898</v>
      </c>
      <c r="G145" s="33">
        <v>17.62</v>
      </c>
      <c r="H145" s="5">
        <v>27</v>
      </c>
      <c r="I145" s="5">
        <v>0</v>
      </c>
      <c r="J145" s="5">
        <v>27</v>
      </c>
      <c r="K145" s="5">
        <v>0</v>
      </c>
      <c r="L145" s="5">
        <v>0</v>
      </c>
      <c r="M145" s="5">
        <v>0</v>
      </c>
      <c r="N145" s="5">
        <v>0</v>
      </c>
      <c r="O145" s="5">
        <v>1.5620000000000001</v>
      </c>
      <c r="P145" s="5">
        <v>0</v>
      </c>
      <c r="Q145" s="5">
        <v>28.562000000000001</v>
      </c>
      <c r="R145" s="5">
        <v>8.08</v>
      </c>
      <c r="S145" s="5">
        <v>0</v>
      </c>
      <c r="T145" s="5">
        <v>0</v>
      </c>
      <c r="U145" s="5">
        <v>0</v>
      </c>
      <c r="V145" s="5">
        <v>0</v>
      </c>
      <c r="W145" s="5">
        <v>36.642000000000003</v>
      </c>
      <c r="X145" s="5">
        <v>100.111</v>
      </c>
      <c r="Y145" s="36">
        <v>4799141.82</v>
      </c>
      <c r="Z145" s="36">
        <v>3420152.24</v>
      </c>
    </row>
    <row r="146" spans="1:26" x14ac:dyDescent="0.35">
      <c r="A146" s="1" t="s">
        <v>679</v>
      </c>
      <c r="B146" t="s">
        <v>201</v>
      </c>
      <c r="C146" t="s">
        <v>202</v>
      </c>
      <c r="D146" s="33">
        <v>175286900</v>
      </c>
      <c r="E146" s="33">
        <v>0</v>
      </c>
      <c r="F146" s="33">
        <v>175286900</v>
      </c>
      <c r="G146" s="33">
        <v>78629.279999999999</v>
      </c>
      <c r="H146" s="5">
        <v>27</v>
      </c>
      <c r="I146" s="5">
        <v>1.4139999999999999</v>
      </c>
      <c r="J146" s="5">
        <v>25.585999999999999</v>
      </c>
      <c r="K146" s="5">
        <v>0</v>
      </c>
      <c r="L146" s="5">
        <v>0</v>
      </c>
      <c r="M146" s="5">
        <v>0</v>
      </c>
      <c r="N146" s="5">
        <v>0</v>
      </c>
      <c r="O146" s="5">
        <v>5.1660000000000004</v>
      </c>
      <c r="P146" s="5">
        <v>0.44900000000000001</v>
      </c>
      <c r="Q146" s="5">
        <v>31.201000000000001</v>
      </c>
      <c r="R146" s="5">
        <v>11.096</v>
      </c>
      <c r="S146" s="5">
        <v>0</v>
      </c>
      <c r="T146" s="5">
        <v>0</v>
      </c>
      <c r="U146" s="5">
        <v>0</v>
      </c>
      <c r="V146" s="5">
        <v>0</v>
      </c>
      <c r="W146" s="5">
        <v>42.296999999999997</v>
      </c>
      <c r="X146" s="5">
        <v>35.470999999999997</v>
      </c>
      <c r="Y146" s="36">
        <v>6337242.9900000002</v>
      </c>
      <c r="Z146" s="36">
        <v>1707065.72</v>
      </c>
    </row>
    <row r="147" spans="1:26" x14ac:dyDescent="0.35">
      <c r="A147" s="1" t="s">
        <v>682</v>
      </c>
      <c r="B147" t="s">
        <v>201</v>
      </c>
      <c r="C147" t="s">
        <v>203</v>
      </c>
      <c r="D147" s="33">
        <v>2186243970</v>
      </c>
      <c r="E147" s="33">
        <v>112820360</v>
      </c>
      <c r="F147" s="33">
        <v>2073423610</v>
      </c>
      <c r="G147" s="33">
        <v>101046.24</v>
      </c>
      <c r="H147" s="5">
        <v>5.2030000000000003</v>
      </c>
      <c r="I147" s="5">
        <v>0</v>
      </c>
      <c r="J147" s="5">
        <v>5.2030000000000003</v>
      </c>
      <c r="K147" s="5">
        <v>0</v>
      </c>
      <c r="L147" s="5">
        <v>0</v>
      </c>
      <c r="M147" s="5">
        <v>0.51300000000000001</v>
      </c>
      <c r="N147" s="5">
        <v>0</v>
      </c>
      <c r="O147" s="5">
        <v>2.8319999999999999</v>
      </c>
      <c r="P147" s="5">
        <v>0.03</v>
      </c>
      <c r="Q147" s="5">
        <v>8.5779999999999994</v>
      </c>
      <c r="R147" s="5">
        <v>3.4849999999999999</v>
      </c>
      <c r="S147" s="5">
        <v>0</v>
      </c>
      <c r="T147" s="5">
        <v>0</v>
      </c>
      <c r="U147" s="5">
        <v>1.1459999999999999</v>
      </c>
      <c r="V147" s="5">
        <v>0</v>
      </c>
      <c r="W147" s="5">
        <v>13.209</v>
      </c>
      <c r="X147" s="5">
        <v>14.255000000000001</v>
      </c>
      <c r="Y147" s="36">
        <v>31158516.550000001</v>
      </c>
      <c r="Z147" s="36">
        <v>19402665.559999999</v>
      </c>
    </row>
    <row r="148" spans="1:26" x14ac:dyDescent="0.35">
      <c r="A148" s="1" t="s">
        <v>685</v>
      </c>
      <c r="B148" t="s">
        <v>201</v>
      </c>
      <c r="C148" t="s">
        <v>204</v>
      </c>
      <c r="D148" s="33">
        <v>164009840</v>
      </c>
      <c r="E148" s="33">
        <v>0</v>
      </c>
      <c r="F148" s="33">
        <v>164009840</v>
      </c>
      <c r="G148" s="33">
        <v>22573.89</v>
      </c>
      <c r="H148" s="5">
        <v>21.283000000000001</v>
      </c>
      <c r="I148" s="5">
        <v>0</v>
      </c>
      <c r="J148" s="5">
        <v>21.283000000000001</v>
      </c>
      <c r="K148" s="5">
        <v>0</v>
      </c>
      <c r="L148" s="5">
        <v>0</v>
      </c>
      <c r="M148" s="5">
        <v>0</v>
      </c>
      <c r="N148" s="5">
        <v>0</v>
      </c>
      <c r="O148" s="5">
        <v>7.5049999999999999</v>
      </c>
      <c r="P148" s="5">
        <v>0.13800000000000001</v>
      </c>
      <c r="Q148" s="5">
        <v>28.926000000000002</v>
      </c>
      <c r="R148" s="5">
        <v>0</v>
      </c>
      <c r="S148" s="5">
        <v>1.57</v>
      </c>
      <c r="T148" s="5">
        <v>0</v>
      </c>
      <c r="U148" s="5">
        <v>7.54</v>
      </c>
      <c r="V148" s="5">
        <v>0</v>
      </c>
      <c r="W148" s="5">
        <v>38.036000000000001</v>
      </c>
      <c r="X148" s="5">
        <v>30.244</v>
      </c>
      <c r="Y148" s="36">
        <v>5215205.16</v>
      </c>
      <c r="Z148" s="36">
        <v>1482811.68</v>
      </c>
    </row>
    <row r="149" spans="1:26" x14ac:dyDescent="0.35">
      <c r="A149" s="1" t="s">
        <v>688</v>
      </c>
      <c r="B149" t="s">
        <v>205</v>
      </c>
      <c r="C149" t="s">
        <v>206</v>
      </c>
      <c r="D149" s="33">
        <v>42540153</v>
      </c>
      <c r="E149" s="33">
        <v>0</v>
      </c>
      <c r="F149" s="33">
        <v>42540153</v>
      </c>
      <c r="G149" s="33">
        <v>2014.72</v>
      </c>
      <c r="H149" s="5">
        <v>27</v>
      </c>
      <c r="I149" s="5">
        <v>0</v>
      </c>
      <c r="J149" s="5">
        <v>27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4.7E-2</v>
      </c>
      <c r="Q149" s="5">
        <v>27.047000000000001</v>
      </c>
      <c r="R149" s="5">
        <v>6.8170000000000002</v>
      </c>
      <c r="S149" s="5">
        <v>0</v>
      </c>
      <c r="T149" s="5">
        <v>0</v>
      </c>
      <c r="U149" s="5">
        <v>0</v>
      </c>
      <c r="V149" s="5">
        <v>0</v>
      </c>
      <c r="W149" s="5">
        <v>33.864000000000004</v>
      </c>
      <c r="X149" s="5">
        <v>86.376000000000005</v>
      </c>
      <c r="Y149" s="36">
        <v>3403118.39</v>
      </c>
      <c r="Z149" s="36">
        <v>2178307.2999999998</v>
      </c>
    </row>
    <row r="150" spans="1:26" x14ac:dyDescent="0.35">
      <c r="A150" s="1" t="s">
        <v>691</v>
      </c>
      <c r="B150" t="s">
        <v>205</v>
      </c>
      <c r="C150" t="s">
        <v>207</v>
      </c>
      <c r="D150" s="33">
        <v>54630192</v>
      </c>
      <c r="E150" s="33">
        <v>0</v>
      </c>
      <c r="F150" s="33">
        <v>54630192</v>
      </c>
      <c r="G150" s="33">
        <v>3597.33</v>
      </c>
      <c r="H150" s="5">
        <v>27</v>
      </c>
      <c r="I150" s="5">
        <v>0</v>
      </c>
      <c r="J150" s="5">
        <v>27</v>
      </c>
      <c r="K150" s="5">
        <v>0</v>
      </c>
      <c r="L150" s="5">
        <v>0</v>
      </c>
      <c r="M150" s="5">
        <v>0</v>
      </c>
      <c r="N150" s="5">
        <v>0</v>
      </c>
      <c r="O150" s="5">
        <v>3.661</v>
      </c>
      <c r="P150" s="5">
        <v>6.6000000000000003E-2</v>
      </c>
      <c r="Q150" s="5">
        <v>30.727</v>
      </c>
      <c r="R150" s="5">
        <v>7.2990000000000004</v>
      </c>
      <c r="S150" s="5">
        <v>0</v>
      </c>
      <c r="T150" s="5">
        <v>0</v>
      </c>
      <c r="U150" s="5">
        <v>0</v>
      </c>
      <c r="V150" s="5">
        <v>0</v>
      </c>
      <c r="W150" s="5">
        <v>38.026000000000003</v>
      </c>
      <c r="X150" s="5">
        <v>84.887</v>
      </c>
      <c r="Y150" s="36">
        <v>4358136.75</v>
      </c>
      <c r="Z150" s="36">
        <v>2883272.05</v>
      </c>
    </row>
    <row r="151" spans="1:26" x14ac:dyDescent="0.35">
      <c r="A151" s="1" t="s">
        <v>694</v>
      </c>
      <c r="B151" t="s">
        <v>205</v>
      </c>
      <c r="C151" t="s">
        <v>208</v>
      </c>
      <c r="D151" s="33">
        <v>49524416</v>
      </c>
      <c r="E151" s="33">
        <v>0</v>
      </c>
      <c r="F151" s="33">
        <v>49524416</v>
      </c>
      <c r="G151" s="33">
        <v>3774.14</v>
      </c>
      <c r="H151" s="5">
        <v>27</v>
      </c>
      <c r="I151" s="5">
        <v>0</v>
      </c>
      <c r="J151" s="5">
        <v>27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7.5999999999999998E-2</v>
      </c>
      <c r="Q151" s="5">
        <v>27.076000000000001</v>
      </c>
      <c r="R151" s="5">
        <v>8.6530000000000005</v>
      </c>
      <c r="S151" s="5">
        <v>0</v>
      </c>
      <c r="T151" s="5">
        <v>0</v>
      </c>
      <c r="U151" s="5">
        <v>0</v>
      </c>
      <c r="V151" s="5">
        <v>0</v>
      </c>
      <c r="W151" s="5">
        <v>35.728999999999999</v>
      </c>
      <c r="X151" s="5">
        <v>171.624</v>
      </c>
      <c r="Y151" s="36">
        <v>8201587.5599999996</v>
      </c>
      <c r="Z151" s="36">
        <v>6762347.0899999999</v>
      </c>
    </row>
    <row r="152" spans="1:26" x14ac:dyDescent="0.35">
      <c r="A152" s="1" t="s">
        <v>697</v>
      </c>
      <c r="B152" t="s">
        <v>209</v>
      </c>
      <c r="C152" t="s">
        <v>210</v>
      </c>
      <c r="D152" s="33">
        <v>90348306</v>
      </c>
      <c r="E152" s="33">
        <v>0</v>
      </c>
      <c r="F152" s="33">
        <v>90348306</v>
      </c>
      <c r="G152" s="33">
        <v>13544</v>
      </c>
      <c r="H152" s="5">
        <v>15.009</v>
      </c>
      <c r="I152" s="5">
        <v>0</v>
      </c>
      <c r="J152" s="5">
        <v>15.009</v>
      </c>
      <c r="K152" s="5">
        <v>0</v>
      </c>
      <c r="L152" s="5">
        <v>0</v>
      </c>
      <c r="M152" s="5">
        <v>0.219</v>
      </c>
      <c r="N152" s="5">
        <v>0</v>
      </c>
      <c r="O152" s="5">
        <v>0</v>
      </c>
      <c r="P152" s="5">
        <v>0.15</v>
      </c>
      <c r="Q152" s="5">
        <v>15.378</v>
      </c>
      <c r="R152" s="5">
        <v>1.25</v>
      </c>
      <c r="S152" s="5">
        <v>0</v>
      </c>
      <c r="T152" s="5">
        <v>0</v>
      </c>
      <c r="U152" s="5">
        <v>0</v>
      </c>
      <c r="V152" s="5">
        <v>0</v>
      </c>
      <c r="W152" s="5">
        <v>16.628</v>
      </c>
      <c r="X152" s="5">
        <v>23.437999999999999</v>
      </c>
      <c r="Y152" s="36">
        <v>1902380.39</v>
      </c>
      <c r="Z152" s="36">
        <v>656856.61</v>
      </c>
    </row>
    <row r="153" spans="1:26" x14ac:dyDescent="0.35">
      <c r="A153" s="1" t="s">
        <v>700</v>
      </c>
      <c r="B153" t="s">
        <v>211</v>
      </c>
      <c r="C153" t="s">
        <v>212</v>
      </c>
      <c r="D153" s="33">
        <v>1638272134.6199999</v>
      </c>
      <c r="E153" s="33">
        <v>0</v>
      </c>
      <c r="F153" s="33">
        <v>1638272134.6199999</v>
      </c>
      <c r="G153" s="33">
        <v>40213.329999999994</v>
      </c>
      <c r="H153" s="5">
        <v>7.2809999999999997</v>
      </c>
      <c r="I153" s="5">
        <v>0</v>
      </c>
      <c r="J153" s="5">
        <v>7.2809999999999997</v>
      </c>
      <c r="K153" s="5">
        <v>0</v>
      </c>
      <c r="L153" s="5">
        <v>0</v>
      </c>
      <c r="M153" s="5">
        <v>0</v>
      </c>
      <c r="N153" s="5">
        <v>0</v>
      </c>
      <c r="O153" s="5">
        <v>2.4500000000000002</v>
      </c>
      <c r="P153" s="5">
        <v>2.5000000000000001E-2</v>
      </c>
      <c r="Q153" s="5">
        <v>9.7560000000000002</v>
      </c>
      <c r="R153" s="5">
        <v>2.3559999999999999</v>
      </c>
      <c r="S153" s="5">
        <v>0.34399999999999997</v>
      </c>
      <c r="T153" s="5">
        <v>0</v>
      </c>
      <c r="U153" s="5">
        <v>0</v>
      </c>
      <c r="V153" s="5">
        <v>0</v>
      </c>
      <c r="W153" s="5">
        <v>12.456</v>
      </c>
      <c r="X153" s="5">
        <v>9.1820000000000004</v>
      </c>
      <c r="Y153" s="36">
        <v>13370071.560000001</v>
      </c>
      <c r="Z153" s="36">
        <v>2702111.25</v>
      </c>
    </row>
    <row r="154" spans="1:26" x14ac:dyDescent="0.35">
      <c r="A154" s="1" t="s">
        <v>703</v>
      </c>
      <c r="B154" t="s">
        <v>211</v>
      </c>
      <c r="C154" t="s">
        <v>213</v>
      </c>
      <c r="D154" s="33">
        <v>66676558.950000003</v>
      </c>
      <c r="E154" s="33">
        <v>0</v>
      </c>
      <c r="F154" s="33">
        <v>66676558.950000003</v>
      </c>
      <c r="G154" s="33">
        <v>2028.3999999999999</v>
      </c>
      <c r="H154" s="5">
        <v>16.998999999999999</v>
      </c>
      <c r="I154" s="5">
        <v>8.0890000000000004</v>
      </c>
      <c r="J154" s="5">
        <v>8.91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8.91</v>
      </c>
      <c r="R154" s="5">
        <v>10.423</v>
      </c>
      <c r="S154" s="5">
        <v>0</v>
      </c>
      <c r="T154" s="5">
        <v>0</v>
      </c>
      <c r="U154" s="5">
        <v>0</v>
      </c>
      <c r="V154" s="5">
        <v>0</v>
      </c>
      <c r="W154" s="5">
        <v>19.332999999999998</v>
      </c>
      <c r="X154" s="5">
        <v>63.274000000000001</v>
      </c>
      <c r="Y154" s="36">
        <v>3805304.78</v>
      </c>
      <c r="Z154" s="36">
        <v>3251342.16</v>
      </c>
    </row>
    <row r="155" spans="1:26" x14ac:dyDescent="0.35">
      <c r="A155" s="1" t="s">
        <v>706</v>
      </c>
      <c r="B155" t="s">
        <v>214</v>
      </c>
      <c r="C155" t="s">
        <v>215</v>
      </c>
      <c r="D155" s="33">
        <v>37756131</v>
      </c>
      <c r="E155" s="33">
        <v>0</v>
      </c>
      <c r="F155" s="33">
        <v>37756131</v>
      </c>
      <c r="G155" s="33">
        <v>8643</v>
      </c>
      <c r="H155" s="5">
        <v>27</v>
      </c>
      <c r="I155" s="5">
        <v>0</v>
      </c>
      <c r="J155" s="5">
        <v>27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0.22900000000000001</v>
      </c>
      <c r="Q155" s="5">
        <v>27.228999999999999</v>
      </c>
      <c r="R155" s="5">
        <v>12.712999999999999</v>
      </c>
      <c r="S155" s="5">
        <v>0</v>
      </c>
      <c r="T155" s="5">
        <v>0</v>
      </c>
      <c r="U155" s="5">
        <v>0</v>
      </c>
      <c r="V155" s="5">
        <v>0</v>
      </c>
      <c r="W155" s="5">
        <v>39.942</v>
      </c>
      <c r="X155" s="5">
        <v>197.37299999999999</v>
      </c>
      <c r="Y155" s="36">
        <v>8090226.3799999999</v>
      </c>
      <c r="Z155" s="36">
        <v>6889207.1299999999</v>
      </c>
    </row>
    <row r="156" spans="1:26" x14ac:dyDescent="0.35">
      <c r="A156" s="1" t="s">
        <v>709</v>
      </c>
      <c r="B156" t="s">
        <v>214</v>
      </c>
      <c r="C156" t="s">
        <v>216</v>
      </c>
      <c r="D156" s="33">
        <v>31401012</v>
      </c>
      <c r="E156" s="33">
        <v>0</v>
      </c>
      <c r="F156" s="33">
        <v>31401012</v>
      </c>
      <c r="G156" s="33">
        <v>1958</v>
      </c>
      <c r="H156" s="5">
        <v>27</v>
      </c>
      <c r="I156" s="5">
        <v>0</v>
      </c>
      <c r="J156" s="5">
        <v>27</v>
      </c>
      <c r="K156" s="5">
        <v>0</v>
      </c>
      <c r="L156" s="5">
        <v>0</v>
      </c>
      <c r="M156" s="5">
        <v>2.3639999999999999</v>
      </c>
      <c r="N156" s="5">
        <v>0</v>
      </c>
      <c r="O156" s="5">
        <v>0</v>
      </c>
      <c r="P156" s="5">
        <v>6.2E-2</v>
      </c>
      <c r="Q156" s="5">
        <v>29.426000000000002</v>
      </c>
      <c r="R156" s="5">
        <v>13</v>
      </c>
      <c r="S156" s="5">
        <v>0</v>
      </c>
      <c r="T156" s="5">
        <v>0</v>
      </c>
      <c r="U156" s="5">
        <v>0</v>
      </c>
      <c r="V156" s="5">
        <v>0</v>
      </c>
      <c r="W156" s="5">
        <v>42.426000000000002</v>
      </c>
      <c r="X156" s="5">
        <v>85.018000000000001</v>
      </c>
      <c r="Y156" s="36">
        <v>2843721.35</v>
      </c>
      <c r="Z156" s="36">
        <v>1874846.9</v>
      </c>
    </row>
    <row r="157" spans="1:26" x14ac:dyDescent="0.35">
      <c r="A157" s="1" t="s">
        <v>712</v>
      </c>
      <c r="B157" t="s">
        <v>217</v>
      </c>
      <c r="C157" t="s">
        <v>218</v>
      </c>
      <c r="D157" s="33">
        <v>3945182990</v>
      </c>
      <c r="E157" s="33">
        <v>66297495</v>
      </c>
      <c r="F157" s="33">
        <v>3878885495</v>
      </c>
      <c r="G157" s="33">
        <v>154627.18</v>
      </c>
      <c r="H157" s="5">
        <v>10.666</v>
      </c>
      <c r="I157" s="5">
        <v>0</v>
      </c>
      <c r="J157" s="5">
        <v>10.455</v>
      </c>
      <c r="K157" s="5">
        <v>0.21099999999999999</v>
      </c>
      <c r="L157" s="5">
        <v>0</v>
      </c>
      <c r="M157" s="5">
        <v>0.38</v>
      </c>
      <c r="N157" s="5">
        <v>0</v>
      </c>
      <c r="O157" s="5">
        <v>1.6379999999999999</v>
      </c>
      <c r="P157" s="5">
        <v>0.04</v>
      </c>
      <c r="Q157" s="5">
        <v>12.724</v>
      </c>
      <c r="R157" s="5">
        <v>1.3919999999999999</v>
      </c>
      <c r="S157" s="5">
        <v>0.22700000000000001</v>
      </c>
      <c r="T157" s="5">
        <v>0</v>
      </c>
      <c r="U157" s="5">
        <v>1</v>
      </c>
      <c r="V157" s="5">
        <v>0</v>
      </c>
      <c r="W157" s="5">
        <v>15.343</v>
      </c>
      <c r="X157" s="5">
        <v>10.93</v>
      </c>
      <c r="Y157" s="36">
        <v>42788890.170000002</v>
      </c>
      <c r="Z157" s="36">
        <v>989770.17</v>
      </c>
    </row>
    <row r="158" spans="1:26" x14ac:dyDescent="0.35">
      <c r="A158" s="1" t="s">
        <v>715</v>
      </c>
      <c r="B158" t="s">
        <v>219</v>
      </c>
      <c r="C158" t="s">
        <v>220</v>
      </c>
      <c r="D158" s="33">
        <v>430180255.55000001</v>
      </c>
      <c r="E158" s="33">
        <v>0</v>
      </c>
      <c r="F158" s="33">
        <v>430180255.55000001</v>
      </c>
      <c r="G158" s="33">
        <v>5212.0600000000004</v>
      </c>
      <c r="H158" s="5">
        <v>9.6240000000000006</v>
      </c>
      <c r="I158" s="5">
        <v>0</v>
      </c>
      <c r="J158" s="5">
        <v>9.6240000000000006</v>
      </c>
      <c r="K158" s="5">
        <v>0</v>
      </c>
      <c r="L158" s="5">
        <v>0</v>
      </c>
      <c r="M158" s="5">
        <v>0</v>
      </c>
      <c r="N158" s="5">
        <v>0</v>
      </c>
      <c r="O158" s="5">
        <v>2.5459999999999998</v>
      </c>
      <c r="P158" s="5">
        <v>1.2E-2</v>
      </c>
      <c r="Q158" s="5">
        <v>12.182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12.182</v>
      </c>
      <c r="X158" s="5">
        <v>11.128</v>
      </c>
      <c r="Y158" s="36">
        <v>4884803.9000000004</v>
      </c>
      <c r="Z158" s="36">
        <v>614479</v>
      </c>
    </row>
    <row r="159" spans="1:26" x14ac:dyDescent="0.35">
      <c r="A159" s="1" t="s">
        <v>718</v>
      </c>
      <c r="B159" t="s">
        <v>219</v>
      </c>
      <c r="C159" t="s">
        <v>221</v>
      </c>
      <c r="D159" s="33">
        <v>493382129.70999998</v>
      </c>
      <c r="E159" s="33">
        <v>13834618</v>
      </c>
      <c r="F159" s="33">
        <v>479547511.70999998</v>
      </c>
      <c r="G159" s="33">
        <v>22716.14</v>
      </c>
      <c r="H159" s="5">
        <v>27</v>
      </c>
      <c r="I159" s="5">
        <v>0</v>
      </c>
      <c r="J159" s="5">
        <v>27</v>
      </c>
      <c r="K159" s="5">
        <v>0</v>
      </c>
      <c r="L159" s="5">
        <v>0</v>
      </c>
      <c r="M159" s="5">
        <v>0</v>
      </c>
      <c r="N159" s="5">
        <v>0</v>
      </c>
      <c r="O159" s="5">
        <v>2.294</v>
      </c>
      <c r="P159" s="5">
        <v>4.7E-2</v>
      </c>
      <c r="Q159" s="5">
        <v>29.341000000000001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29.341000000000001</v>
      </c>
      <c r="X159" s="5">
        <v>45.317</v>
      </c>
      <c r="Y159" s="36">
        <v>21970505.670000002</v>
      </c>
      <c r="Z159" s="36">
        <v>8516909.9299999997</v>
      </c>
    </row>
    <row r="160" spans="1:26" x14ac:dyDescent="0.35">
      <c r="A160" s="1" t="s">
        <v>721</v>
      </c>
      <c r="B160" t="s">
        <v>222</v>
      </c>
      <c r="C160" t="s">
        <v>223</v>
      </c>
      <c r="D160" s="33">
        <v>57484954</v>
      </c>
      <c r="E160" s="33">
        <v>0</v>
      </c>
      <c r="F160" s="33">
        <v>57484954</v>
      </c>
      <c r="G160" s="33">
        <v>0</v>
      </c>
      <c r="H160" s="5">
        <v>27</v>
      </c>
      <c r="I160" s="5">
        <v>0</v>
      </c>
      <c r="J160" s="5">
        <v>27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27</v>
      </c>
      <c r="R160" s="5">
        <v>8.2390000000000008</v>
      </c>
      <c r="S160" s="5">
        <v>0</v>
      </c>
      <c r="T160" s="5">
        <v>0</v>
      </c>
      <c r="U160" s="5">
        <v>0</v>
      </c>
      <c r="V160" s="5">
        <v>0</v>
      </c>
      <c r="W160" s="5">
        <v>35.239000000000004</v>
      </c>
      <c r="X160" s="5">
        <v>103.736</v>
      </c>
      <c r="Y160" s="36">
        <v>5894100.7999999998</v>
      </c>
      <c r="Z160" s="36">
        <v>4240342.9400000004</v>
      </c>
    </row>
    <row r="161" spans="1:26" x14ac:dyDescent="0.35">
      <c r="A161" s="1" t="s">
        <v>724</v>
      </c>
      <c r="B161" t="s">
        <v>222</v>
      </c>
      <c r="C161" t="s">
        <v>224</v>
      </c>
      <c r="D161" s="33">
        <v>33142371</v>
      </c>
      <c r="E161" s="33">
        <v>0</v>
      </c>
      <c r="F161" s="33">
        <v>33142371</v>
      </c>
      <c r="G161" s="33">
        <v>2488</v>
      </c>
      <c r="H161" s="5">
        <v>27</v>
      </c>
      <c r="I161" s="5">
        <v>7.819</v>
      </c>
      <c r="J161" s="5">
        <v>19.181000000000001</v>
      </c>
      <c r="K161" s="5">
        <v>0</v>
      </c>
      <c r="L161" s="5">
        <v>0</v>
      </c>
      <c r="M161" s="5">
        <v>0.23599999999999999</v>
      </c>
      <c r="N161" s="5">
        <v>0</v>
      </c>
      <c r="O161" s="5">
        <v>7.5439999999999996</v>
      </c>
      <c r="P161" s="5">
        <v>7.4999999999999997E-2</v>
      </c>
      <c r="Q161" s="5">
        <v>27.036000000000001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27.036000000000001</v>
      </c>
      <c r="X161" s="5">
        <v>61.441000000000003</v>
      </c>
      <c r="Y161" s="36">
        <v>1991377.31</v>
      </c>
      <c r="Z161" s="36">
        <v>1322213.1599999999</v>
      </c>
    </row>
    <row r="162" spans="1:26" x14ac:dyDescent="0.35">
      <c r="A162" s="1" t="s">
        <v>727</v>
      </c>
      <c r="B162" t="s">
        <v>222</v>
      </c>
      <c r="C162" t="s">
        <v>225</v>
      </c>
      <c r="D162" s="33">
        <v>24691989</v>
      </c>
      <c r="E162" s="33">
        <v>0</v>
      </c>
      <c r="F162" s="33">
        <v>24691989</v>
      </c>
      <c r="G162" s="33">
        <v>0</v>
      </c>
      <c r="H162" s="5">
        <v>27</v>
      </c>
      <c r="I162" s="5">
        <v>0</v>
      </c>
      <c r="J162" s="5">
        <v>27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27</v>
      </c>
      <c r="R162" s="5">
        <v>7.1879999999999997</v>
      </c>
      <c r="S162" s="5">
        <v>0</v>
      </c>
      <c r="T162" s="5">
        <v>0</v>
      </c>
      <c r="U162" s="5">
        <v>0</v>
      </c>
      <c r="V162" s="5">
        <v>0</v>
      </c>
      <c r="W162" s="5">
        <v>34.188000000000002</v>
      </c>
      <c r="X162" s="5">
        <v>151.47900000000001</v>
      </c>
      <c r="Y162" s="36">
        <v>3722187.28</v>
      </c>
      <c r="Z162" s="36">
        <v>2998037.84</v>
      </c>
    </row>
    <row r="163" spans="1:26" x14ac:dyDescent="0.35">
      <c r="A163" s="1" t="s">
        <v>730</v>
      </c>
      <c r="B163" t="s">
        <v>222</v>
      </c>
      <c r="C163" t="s">
        <v>226</v>
      </c>
      <c r="D163" s="33">
        <v>31336704</v>
      </c>
      <c r="E163" s="33">
        <v>0</v>
      </c>
      <c r="F163" s="33">
        <v>31336704</v>
      </c>
      <c r="G163" s="33">
        <v>480</v>
      </c>
      <c r="H163" s="5">
        <v>27</v>
      </c>
      <c r="I163" s="5">
        <v>0</v>
      </c>
      <c r="J163" s="5">
        <v>27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27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27</v>
      </c>
      <c r="X163" s="5">
        <v>78.424000000000007</v>
      </c>
      <c r="Y163" s="36">
        <v>2767543.75</v>
      </c>
      <c r="Z163" s="36">
        <v>1757615.66</v>
      </c>
    </row>
    <row r="164" spans="1:26" x14ac:dyDescent="0.35">
      <c r="A164" s="1" t="s">
        <v>733</v>
      </c>
      <c r="B164" t="s">
        <v>222</v>
      </c>
      <c r="C164" t="s">
        <v>227</v>
      </c>
      <c r="D164" s="33">
        <v>38682234</v>
      </c>
      <c r="E164" s="33">
        <v>0</v>
      </c>
      <c r="F164" s="33">
        <v>38682234</v>
      </c>
      <c r="G164" s="33">
        <v>1207</v>
      </c>
      <c r="H164" s="5">
        <v>27</v>
      </c>
      <c r="I164" s="5">
        <v>2.2280000000000002</v>
      </c>
      <c r="J164" s="5">
        <v>24.771999999999998</v>
      </c>
      <c r="K164" s="5">
        <v>0</v>
      </c>
      <c r="L164" s="5">
        <v>0</v>
      </c>
      <c r="M164" s="5">
        <v>1.9890000000000001</v>
      </c>
      <c r="N164" s="5">
        <v>0</v>
      </c>
      <c r="O164" s="5">
        <v>5.3</v>
      </c>
      <c r="P164" s="5">
        <v>3.1E-2</v>
      </c>
      <c r="Q164" s="5">
        <v>32.091999999999999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32.091999999999999</v>
      </c>
      <c r="X164" s="5">
        <v>43.332000000000001</v>
      </c>
      <c r="Y164" s="36">
        <v>1735535.5</v>
      </c>
      <c r="Z164" s="36">
        <v>694574.5</v>
      </c>
    </row>
    <row r="165" spans="1:26" x14ac:dyDescent="0.35">
      <c r="A165" s="1" t="s">
        <v>736</v>
      </c>
      <c r="B165" t="s">
        <v>228</v>
      </c>
      <c r="C165" t="s">
        <v>229</v>
      </c>
      <c r="D165" s="33">
        <v>1723780590</v>
      </c>
      <c r="E165" s="33">
        <v>254261</v>
      </c>
      <c r="F165" s="33">
        <v>1723526329</v>
      </c>
      <c r="G165" s="33">
        <v>6525.88</v>
      </c>
      <c r="H165" s="5">
        <v>9.6389999999999993</v>
      </c>
      <c r="I165" s="5">
        <v>0</v>
      </c>
      <c r="J165" s="5">
        <v>9.6389999999999993</v>
      </c>
      <c r="K165" s="5">
        <v>0</v>
      </c>
      <c r="L165" s="5">
        <v>0</v>
      </c>
      <c r="M165" s="5">
        <v>0</v>
      </c>
      <c r="N165" s="5">
        <v>0</v>
      </c>
      <c r="O165" s="5">
        <v>2.2610000000000001</v>
      </c>
      <c r="P165" s="5">
        <v>4.0000000000000001E-3</v>
      </c>
      <c r="Q165" s="5">
        <v>11.903999999999998</v>
      </c>
      <c r="R165" s="5">
        <v>0</v>
      </c>
      <c r="S165" s="5">
        <v>3.4780000000000002</v>
      </c>
      <c r="T165" s="5">
        <v>0</v>
      </c>
      <c r="U165" s="5">
        <v>0</v>
      </c>
      <c r="V165" s="5">
        <v>0</v>
      </c>
      <c r="W165" s="5">
        <v>15.381999999999998</v>
      </c>
      <c r="X165" s="5">
        <v>15.103</v>
      </c>
      <c r="Y165" s="36">
        <v>21080079.800000001</v>
      </c>
      <c r="Z165" s="36">
        <v>7368483.0700000003</v>
      </c>
    </row>
    <row r="166" spans="1:26" x14ac:dyDescent="0.35">
      <c r="A166" s="1" t="s">
        <v>739</v>
      </c>
      <c r="B166" t="s">
        <v>228</v>
      </c>
      <c r="C166" t="s">
        <v>230</v>
      </c>
      <c r="D166" s="33">
        <v>1028479280</v>
      </c>
      <c r="E166" s="33">
        <v>415010</v>
      </c>
      <c r="F166" s="33">
        <v>1028064270</v>
      </c>
      <c r="G166" s="33">
        <v>10043.9</v>
      </c>
      <c r="H166" s="5">
        <v>22.207999999999998</v>
      </c>
      <c r="I166" s="5">
        <v>0</v>
      </c>
      <c r="J166" s="5">
        <v>21.396000000000001</v>
      </c>
      <c r="K166" s="5">
        <v>0.78300000000000003</v>
      </c>
      <c r="L166" s="5">
        <v>2.9000000000000001E-2</v>
      </c>
      <c r="M166" s="5">
        <v>0</v>
      </c>
      <c r="N166" s="5">
        <v>0</v>
      </c>
      <c r="O166" s="5">
        <v>2.6259999999999999</v>
      </c>
      <c r="P166" s="5">
        <v>0.01</v>
      </c>
      <c r="Q166" s="5">
        <v>24.844000000000005</v>
      </c>
      <c r="R166" s="5">
        <v>9.3620000000000001</v>
      </c>
      <c r="S166" s="5">
        <v>0</v>
      </c>
      <c r="T166" s="5">
        <v>0</v>
      </c>
      <c r="U166" s="5">
        <v>0</v>
      </c>
      <c r="V166" s="5">
        <v>0</v>
      </c>
      <c r="W166" s="5">
        <v>34.206000000000003</v>
      </c>
      <c r="X166" s="5">
        <v>27.35</v>
      </c>
      <c r="Y166" s="36">
        <v>23028042.300000001</v>
      </c>
      <c r="Z166" s="36">
        <v>4146439.09</v>
      </c>
    </row>
    <row r="167" spans="1:26" x14ac:dyDescent="0.35">
      <c r="A167" s="1" t="s">
        <v>742</v>
      </c>
      <c r="B167" t="s">
        <v>228</v>
      </c>
      <c r="C167" t="s">
        <v>231</v>
      </c>
      <c r="D167" s="33">
        <v>2282287873.8000002</v>
      </c>
      <c r="E167" s="33">
        <v>0</v>
      </c>
      <c r="F167" s="33">
        <v>2282287873.8000002</v>
      </c>
      <c r="G167" s="33">
        <v>273071.08</v>
      </c>
      <c r="H167" s="5">
        <v>10.845000000000001</v>
      </c>
      <c r="I167" s="5">
        <v>0</v>
      </c>
      <c r="J167" s="5">
        <v>10.845000000000001</v>
      </c>
      <c r="K167" s="5">
        <v>0</v>
      </c>
      <c r="L167" s="5">
        <v>0</v>
      </c>
      <c r="M167" s="5">
        <v>0.02</v>
      </c>
      <c r="N167" s="5">
        <v>0</v>
      </c>
      <c r="O167" s="5">
        <v>1.972</v>
      </c>
      <c r="P167" s="5">
        <v>0.11899999999999999</v>
      </c>
      <c r="Q167" s="5">
        <v>12.956</v>
      </c>
      <c r="R167" s="5">
        <v>2.8660000000000001</v>
      </c>
      <c r="S167" s="5">
        <v>0</v>
      </c>
      <c r="T167" s="5">
        <v>0</v>
      </c>
      <c r="U167" s="5">
        <v>0</v>
      </c>
      <c r="V167" s="5">
        <v>0</v>
      </c>
      <c r="W167" s="5">
        <v>15.821999999999999</v>
      </c>
      <c r="X167" s="5">
        <v>13.262</v>
      </c>
      <c r="Y167" s="36">
        <v>30258313.629999999</v>
      </c>
      <c r="Z167" s="36">
        <v>5343586.95</v>
      </c>
    </row>
    <row r="168" spans="1:26" x14ac:dyDescent="0.35">
      <c r="A168" s="1" t="s">
        <v>745</v>
      </c>
      <c r="B168" t="s">
        <v>228</v>
      </c>
      <c r="C168" t="s">
        <v>232</v>
      </c>
      <c r="D168" s="33">
        <v>2177692860</v>
      </c>
      <c r="E168" s="33">
        <v>1680419</v>
      </c>
      <c r="F168" s="33">
        <v>2176012441</v>
      </c>
      <c r="G168" s="33">
        <v>457264.07</v>
      </c>
      <c r="H168" s="5">
        <v>27</v>
      </c>
      <c r="I168" s="5">
        <v>0</v>
      </c>
      <c r="J168" s="5">
        <v>27</v>
      </c>
      <c r="K168" s="5">
        <v>0</v>
      </c>
      <c r="L168" s="5">
        <v>0</v>
      </c>
      <c r="M168" s="5">
        <v>0</v>
      </c>
      <c r="N168" s="5">
        <v>0</v>
      </c>
      <c r="O168" s="5">
        <v>5.1440000000000001</v>
      </c>
      <c r="P168" s="5">
        <v>0.21</v>
      </c>
      <c r="Q168" s="5">
        <v>32.353999999999999</v>
      </c>
      <c r="R168" s="5">
        <v>14.292</v>
      </c>
      <c r="S168" s="5">
        <v>0</v>
      </c>
      <c r="T168" s="5">
        <v>0</v>
      </c>
      <c r="U168" s="5">
        <v>0</v>
      </c>
      <c r="V168" s="5">
        <v>0</v>
      </c>
      <c r="W168" s="5">
        <v>46.646000000000001</v>
      </c>
      <c r="X168" s="5">
        <v>48.805</v>
      </c>
      <c r="Y168" s="36">
        <v>94310893.129999995</v>
      </c>
      <c r="Z168" s="36">
        <v>41126694.659999996</v>
      </c>
    </row>
    <row r="169" spans="1:26" x14ac:dyDescent="0.35">
      <c r="A169" s="1" t="s">
        <v>748</v>
      </c>
      <c r="B169" t="s">
        <v>228</v>
      </c>
      <c r="C169" t="s">
        <v>233</v>
      </c>
      <c r="D169" s="33">
        <v>1280274717</v>
      </c>
      <c r="E169" s="33">
        <v>0</v>
      </c>
      <c r="F169" s="33">
        <v>1280274717</v>
      </c>
      <c r="G169" s="33">
        <v>38549.649999999994</v>
      </c>
      <c r="H169" s="5">
        <v>27</v>
      </c>
      <c r="I169" s="5">
        <v>3.5859999999999999</v>
      </c>
      <c r="J169" s="5">
        <v>23.414000000000001</v>
      </c>
      <c r="K169" s="5">
        <v>0</v>
      </c>
      <c r="L169" s="5">
        <v>0</v>
      </c>
      <c r="M169" s="5">
        <v>0</v>
      </c>
      <c r="N169" s="5">
        <v>0</v>
      </c>
      <c r="O169" s="5">
        <v>3.5150000000000001</v>
      </c>
      <c r="P169" s="5">
        <v>0.03</v>
      </c>
      <c r="Q169" s="5">
        <v>26.959000000000003</v>
      </c>
      <c r="R169" s="5">
        <v>9.3119999999999994</v>
      </c>
      <c r="S169" s="5">
        <v>0</v>
      </c>
      <c r="T169" s="5">
        <v>0</v>
      </c>
      <c r="U169" s="5">
        <v>0</v>
      </c>
      <c r="V169" s="5">
        <v>0</v>
      </c>
      <c r="W169" s="5">
        <v>36.271000000000001</v>
      </c>
      <c r="X169" s="5">
        <v>33.591000000000001</v>
      </c>
      <c r="Y169" s="36">
        <v>45024271.32</v>
      </c>
      <c r="Z169" s="36">
        <v>13359614.07</v>
      </c>
    </row>
    <row r="170" spans="1:26" x14ac:dyDescent="0.35">
      <c r="A170" s="1" t="s">
        <v>751</v>
      </c>
      <c r="B170" t="s">
        <v>228</v>
      </c>
      <c r="C170" t="s">
        <v>234</v>
      </c>
      <c r="D170" s="33">
        <v>2787575720</v>
      </c>
      <c r="E170" s="33">
        <v>136765604</v>
      </c>
      <c r="F170" s="33">
        <v>2650810116</v>
      </c>
      <c r="G170" s="33">
        <v>305039.69</v>
      </c>
      <c r="H170" s="5">
        <v>27</v>
      </c>
      <c r="I170" s="5">
        <v>0</v>
      </c>
      <c r="J170" s="5">
        <v>27</v>
      </c>
      <c r="K170" s="5">
        <v>0</v>
      </c>
      <c r="L170" s="5">
        <v>0</v>
      </c>
      <c r="M170" s="5">
        <v>0</v>
      </c>
      <c r="N170" s="5">
        <v>0</v>
      </c>
      <c r="O170" s="5">
        <v>10</v>
      </c>
      <c r="P170" s="5">
        <v>0.115</v>
      </c>
      <c r="Q170" s="5">
        <v>37.115000000000002</v>
      </c>
      <c r="R170" s="5">
        <v>10.5</v>
      </c>
      <c r="S170" s="5">
        <v>0</v>
      </c>
      <c r="T170" s="5">
        <v>0</v>
      </c>
      <c r="U170" s="5">
        <v>0</v>
      </c>
      <c r="V170" s="5">
        <v>0</v>
      </c>
      <c r="W170" s="5">
        <v>47.615000000000002</v>
      </c>
      <c r="X170" s="5">
        <v>109.479</v>
      </c>
      <c r="Y170" s="36">
        <v>266370825.75999999</v>
      </c>
      <c r="Z170" s="36">
        <v>198171911.37</v>
      </c>
    </row>
    <row r="171" spans="1:26" x14ac:dyDescent="0.35">
      <c r="A171" s="1" t="s">
        <v>754</v>
      </c>
      <c r="B171" t="s">
        <v>228</v>
      </c>
      <c r="C171" t="s">
        <v>235</v>
      </c>
      <c r="D171" s="33">
        <v>2690077560</v>
      </c>
      <c r="E171" s="33">
        <v>0</v>
      </c>
      <c r="F171" s="33">
        <v>2690077560</v>
      </c>
      <c r="G171" s="33">
        <v>329.5</v>
      </c>
      <c r="H171" s="5">
        <v>5.6239999999999997</v>
      </c>
      <c r="I171" s="5">
        <v>0</v>
      </c>
      <c r="J171" s="5">
        <v>4.8680000000000003</v>
      </c>
      <c r="K171" s="5">
        <v>0.26100000000000001</v>
      </c>
      <c r="L171" s="5">
        <v>0.495</v>
      </c>
      <c r="M171" s="5">
        <v>0</v>
      </c>
      <c r="N171" s="5">
        <v>0</v>
      </c>
      <c r="O171" s="5">
        <v>1.29</v>
      </c>
      <c r="P171" s="5">
        <v>0</v>
      </c>
      <c r="Q171" s="5">
        <v>6.9140000000000006</v>
      </c>
      <c r="R171" s="5">
        <v>4.0999999999999996</v>
      </c>
      <c r="S171" s="5">
        <v>0</v>
      </c>
      <c r="T171" s="5">
        <v>0</v>
      </c>
      <c r="U171" s="5">
        <v>0</v>
      </c>
      <c r="V171" s="5">
        <v>0</v>
      </c>
      <c r="W171" s="5">
        <v>11.013999999999999</v>
      </c>
      <c r="X171" s="5">
        <v>3.4359999999999999</v>
      </c>
      <c r="Y171" s="36">
        <v>13846353.949999999</v>
      </c>
      <c r="Z171" s="36">
        <v>1397.72</v>
      </c>
    </row>
    <row r="172" spans="1:26" x14ac:dyDescent="0.35">
      <c r="A172" s="1" t="s">
        <v>757</v>
      </c>
      <c r="B172" t="s">
        <v>228</v>
      </c>
      <c r="C172" t="s">
        <v>236</v>
      </c>
      <c r="D172" s="33">
        <v>1296420480</v>
      </c>
      <c r="E172" s="33">
        <v>33472733</v>
      </c>
      <c r="F172" s="33">
        <v>1262947747</v>
      </c>
      <c r="G172" s="33">
        <v>74234.63</v>
      </c>
      <c r="H172" s="5">
        <v>12.143000000000001</v>
      </c>
      <c r="I172" s="5">
        <v>0</v>
      </c>
      <c r="J172" s="5">
        <v>12.143000000000001</v>
      </c>
      <c r="K172" s="5">
        <v>0</v>
      </c>
      <c r="L172" s="5">
        <v>0</v>
      </c>
      <c r="M172" s="5">
        <v>0</v>
      </c>
      <c r="N172" s="5">
        <v>0</v>
      </c>
      <c r="O172" s="5">
        <v>2.1760000000000002</v>
      </c>
      <c r="P172" s="5">
        <v>0</v>
      </c>
      <c r="Q172" s="5">
        <v>14.319000000000001</v>
      </c>
      <c r="R172" s="5">
        <v>3.879</v>
      </c>
      <c r="S172" s="5">
        <v>0</v>
      </c>
      <c r="T172" s="5">
        <v>0</v>
      </c>
      <c r="U172" s="5">
        <v>0</v>
      </c>
      <c r="V172" s="5">
        <v>0</v>
      </c>
      <c r="W172" s="5">
        <v>18.198</v>
      </c>
      <c r="X172" s="5">
        <v>25.792999999999999</v>
      </c>
      <c r="Y172" s="36">
        <v>28138920.390000001</v>
      </c>
      <c r="Z172" s="36">
        <v>14509545.880000001</v>
      </c>
    </row>
    <row r="173" spans="1:26" x14ac:dyDescent="0.35">
      <c r="A173" s="1" t="s">
        <v>760</v>
      </c>
      <c r="B173" t="s">
        <v>228</v>
      </c>
      <c r="C173" t="s">
        <v>237</v>
      </c>
      <c r="D173" s="33">
        <v>670461960</v>
      </c>
      <c r="E173" s="33">
        <v>0</v>
      </c>
      <c r="F173" s="33">
        <v>670461960</v>
      </c>
      <c r="G173" s="33">
        <v>8692.61</v>
      </c>
      <c r="H173" s="5">
        <v>27</v>
      </c>
      <c r="I173" s="5">
        <v>5.12</v>
      </c>
      <c r="J173" s="5">
        <v>17.638000000000002</v>
      </c>
      <c r="K173" s="5">
        <v>0.85299999999999998</v>
      </c>
      <c r="L173" s="5">
        <v>3.3889999999999998</v>
      </c>
      <c r="M173" s="5">
        <v>0</v>
      </c>
      <c r="N173" s="5">
        <v>0</v>
      </c>
      <c r="O173" s="5">
        <v>1.343</v>
      </c>
      <c r="P173" s="5">
        <v>1.2999999999999999E-2</v>
      </c>
      <c r="Q173" s="5">
        <v>23.236000000000004</v>
      </c>
      <c r="R173" s="5">
        <v>10.94</v>
      </c>
      <c r="S173" s="5">
        <v>0</v>
      </c>
      <c r="T173" s="5">
        <v>0</v>
      </c>
      <c r="U173" s="5">
        <v>0</v>
      </c>
      <c r="V173" s="5">
        <v>0</v>
      </c>
      <c r="W173" s="5">
        <v>34.176000000000002</v>
      </c>
      <c r="X173" s="5">
        <v>13.557</v>
      </c>
      <c r="Y173" s="36">
        <v>12333404.35</v>
      </c>
      <c r="Z173" s="36">
        <v>0.01</v>
      </c>
    </row>
    <row r="174" spans="1:26" x14ac:dyDescent="0.35">
      <c r="A174" s="1" t="s">
        <v>763</v>
      </c>
      <c r="B174" t="s">
        <v>228</v>
      </c>
      <c r="C174" t="s">
        <v>238</v>
      </c>
      <c r="D174" s="33">
        <v>482722630</v>
      </c>
      <c r="E174" s="33">
        <v>0</v>
      </c>
      <c r="F174" s="33">
        <v>482722630</v>
      </c>
      <c r="G174" s="33">
        <v>2.84</v>
      </c>
      <c r="H174" s="5">
        <v>12.375999999999999</v>
      </c>
      <c r="I174" s="5">
        <v>0</v>
      </c>
      <c r="J174" s="5">
        <v>7.0890000000000004</v>
      </c>
      <c r="K174" s="5">
        <v>0.22500000000000001</v>
      </c>
      <c r="L174" s="5">
        <v>5.0620000000000003</v>
      </c>
      <c r="M174" s="5">
        <v>0</v>
      </c>
      <c r="N174" s="5">
        <v>0</v>
      </c>
      <c r="O174" s="5">
        <v>2.1269999999999998</v>
      </c>
      <c r="P174" s="5">
        <v>0</v>
      </c>
      <c r="Q174" s="5">
        <v>14.503</v>
      </c>
      <c r="R174" s="5">
        <v>2.113</v>
      </c>
      <c r="S174" s="5">
        <v>0</v>
      </c>
      <c r="T174" s="5">
        <v>0</v>
      </c>
      <c r="U174" s="5">
        <v>0</v>
      </c>
      <c r="V174" s="5">
        <v>0</v>
      </c>
      <c r="W174" s="5">
        <v>16.616</v>
      </c>
      <c r="X174" s="5">
        <v>6.7149999999999999</v>
      </c>
      <c r="Y174" s="36">
        <v>3409546.33</v>
      </c>
      <c r="Z174" s="36">
        <v>0</v>
      </c>
    </row>
    <row r="175" spans="1:26" x14ac:dyDescent="0.35">
      <c r="A175" s="1" t="s">
        <v>766</v>
      </c>
      <c r="B175" t="s">
        <v>228</v>
      </c>
      <c r="C175" t="s">
        <v>239</v>
      </c>
      <c r="D175" s="33">
        <v>460567985</v>
      </c>
      <c r="E175" s="33">
        <v>0</v>
      </c>
      <c r="F175" s="33">
        <v>460567985</v>
      </c>
      <c r="G175" s="33">
        <v>41.76</v>
      </c>
      <c r="H175" s="5">
        <v>5.0679999999999996</v>
      </c>
      <c r="I175" s="5">
        <v>0</v>
      </c>
      <c r="J175" s="5">
        <v>5.0679999999999996</v>
      </c>
      <c r="K175" s="5">
        <v>0</v>
      </c>
      <c r="L175" s="5">
        <v>0</v>
      </c>
      <c r="M175" s="5">
        <v>0</v>
      </c>
      <c r="N175" s="5">
        <v>0</v>
      </c>
      <c r="O175" s="5">
        <v>0.16200000000000001</v>
      </c>
      <c r="P175" s="5">
        <v>0</v>
      </c>
      <c r="Q175" s="5">
        <v>5.2299999999999995</v>
      </c>
      <c r="R175" s="5">
        <v>0.54900000000000004</v>
      </c>
      <c r="S175" s="5">
        <v>0</v>
      </c>
      <c r="T175" s="5">
        <v>0</v>
      </c>
      <c r="U175" s="5">
        <v>0</v>
      </c>
      <c r="V175" s="5">
        <v>0</v>
      </c>
      <c r="W175" s="5">
        <v>5.7789999999999999</v>
      </c>
      <c r="X175" s="5">
        <v>6.4669999999999996</v>
      </c>
      <c r="Y175" s="36">
        <v>3425421.11</v>
      </c>
      <c r="Z175" s="36">
        <v>719890.29</v>
      </c>
    </row>
    <row r="176" spans="1:26" x14ac:dyDescent="0.35">
      <c r="A176" s="1" t="s">
        <v>769</v>
      </c>
      <c r="B176" t="s">
        <v>228</v>
      </c>
      <c r="C176" t="s">
        <v>240</v>
      </c>
      <c r="D176" s="33">
        <v>668322540</v>
      </c>
      <c r="E176" s="33">
        <v>0</v>
      </c>
      <c r="F176" s="33">
        <v>668322540</v>
      </c>
      <c r="G176" s="33">
        <v>47.92</v>
      </c>
      <c r="H176" s="5">
        <v>4.2930000000000001</v>
      </c>
      <c r="I176" s="5">
        <v>0</v>
      </c>
      <c r="J176" s="5">
        <v>2.1190000000000002</v>
      </c>
      <c r="K176" s="5">
        <v>0.11899999999999999</v>
      </c>
      <c r="L176" s="5">
        <v>2.0550000000000002</v>
      </c>
      <c r="M176" s="5">
        <v>0</v>
      </c>
      <c r="N176" s="5">
        <v>0</v>
      </c>
      <c r="O176" s="5">
        <v>0.60499999999999998</v>
      </c>
      <c r="P176" s="5">
        <v>0</v>
      </c>
      <c r="Q176" s="5">
        <v>4.8980000000000015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4.8980000000000015</v>
      </c>
      <c r="X176" s="5">
        <v>2.5209999999999999</v>
      </c>
      <c r="Y176" s="36">
        <v>1506104.61</v>
      </c>
      <c r="Z176" s="36">
        <v>0</v>
      </c>
    </row>
    <row r="177" spans="1:27" x14ac:dyDescent="0.35">
      <c r="A177" s="1" t="s">
        <v>772</v>
      </c>
      <c r="B177" t="s">
        <v>241</v>
      </c>
      <c r="C177" t="s">
        <v>242</v>
      </c>
      <c r="D177" s="33">
        <v>161479540</v>
      </c>
      <c r="E177" s="33">
        <v>0</v>
      </c>
      <c r="F177" s="33">
        <v>161479540</v>
      </c>
      <c r="G177" s="33">
        <v>8500.32</v>
      </c>
      <c r="H177" s="5">
        <v>27</v>
      </c>
      <c r="I177" s="5">
        <v>3.6549999999999998</v>
      </c>
      <c r="J177" s="5">
        <v>23.344999999999999</v>
      </c>
      <c r="K177" s="5">
        <v>0</v>
      </c>
      <c r="L177" s="5">
        <v>0</v>
      </c>
      <c r="M177" s="5">
        <v>0</v>
      </c>
      <c r="N177" s="5">
        <v>0</v>
      </c>
      <c r="O177" s="5">
        <v>7.3940000000000001</v>
      </c>
      <c r="P177" s="5">
        <v>5.2999999999999999E-2</v>
      </c>
      <c r="Q177" s="5">
        <v>30.791999999999998</v>
      </c>
      <c r="R177" s="5">
        <v>8.4939999999999998</v>
      </c>
      <c r="S177" s="5">
        <v>0</v>
      </c>
      <c r="T177" s="5">
        <v>0</v>
      </c>
      <c r="U177" s="5">
        <v>0</v>
      </c>
      <c r="V177" s="5">
        <v>0</v>
      </c>
      <c r="W177" s="5">
        <v>39.286000000000001</v>
      </c>
      <c r="X177" s="5">
        <v>67.602000000000004</v>
      </c>
      <c r="Y177" s="36">
        <v>10797281.810000001</v>
      </c>
      <c r="Z177" s="36">
        <v>6846144.5599999996</v>
      </c>
    </row>
    <row r="178" spans="1:27" x14ac:dyDescent="0.35">
      <c r="A178" s="1" t="s">
        <v>775</v>
      </c>
      <c r="B178" t="s">
        <v>241</v>
      </c>
      <c r="C178" t="s">
        <v>243</v>
      </c>
      <c r="D178" s="33">
        <v>136209260</v>
      </c>
      <c r="E178" s="33">
        <v>0</v>
      </c>
      <c r="F178" s="33">
        <v>136209260</v>
      </c>
      <c r="G178" s="33">
        <v>15045.54</v>
      </c>
      <c r="H178" s="5">
        <v>27</v>
      </c>
      <c r="I178" s="5">
        <v>6.968</v>
      </c>
      <c r="J178" s="5">
        <v>20.032</v>
      </c>
      <c r="K178" s="5">
        <v>0</v>
      </c>
      <c r="L178" s="5">
        <v>0</v>
      </c>
      <c r="M178" s="5">
        <v>0</v>
      </c>
      <c r="N178" s="5">
        <v>0</v>
      </c>
      <c r="O178" s="5">
        <v>13.7</v>
      </c>
      <c r="P178" s="5">
        <v>0.111</v>
      </c>
      <c r="Q178" s="5">
        <v>33.842999999999996</v>
      </c>
      <c r="R178" s="5">
        <v>8.3040000000000003</v>
      </c>
      <c r="S178" s="5">
        <v>0</v>
      </c>
      <c r="T178" s="5">
        <v>0</v>
      </c>
      <c r="U178" s="5">
        <v>0</v>
      </c>
      <c r="V178" s="5">
        <v>0</v>
      </c>
      <c r="W178" s="5">
        <v>42.146999999999998</v>
      </c>
      <c r="X178" s="5">
        <v>68.927000000000007</v>
      </c>
      <c r="Y178" s="36">
        <v>9321322.6300000008</v>
      </c>
      <c r="Z178" s="36">
        <v>6462152.8700000001</v>
      </c>
    </row>
    <row r="179" spans="1:27" x14ac:dyDescent="0.35">
      <c r="A179" s="1" t="s">
        <v>778</v>
      </c>
      <c r="B179" t="s">
        <v>241</v>
      </c>
      <c r="C179" t="s">
        <v>244</v>
      </c>
      <c r="D179" s="33">
        <v>17921086</v>
      </c>
      <c r="E179" s="33">
        <v>0</v>
      </c>
      <c r="F179" s="33">
        <v>17921086</v>
      </c>
      <c r="G179" s="33">
        <v>3355.37</v>
      </c>
      <c r="H179" s="5">
        <v>27</v>
      </c>
      <c r="I179" s="5">
        <v>0.502</v>
      </c>
      <c r="J179" s="5">
        <v>26.498000000000001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0.18720000000000001</v>
      </c>
      <c r="Q179" s="5">
        <v>26.685200000000002</v>
      </c>
      <c r="R179" s="5">
        <v>14.7</v>
      </c>
      <c r="S179" s="5">
        <v>0</v>
      </c>
      <c r="T179" s="5">
        <v>0</v>
      </c>
      <c r="U179" s="5">
        <v>0</v>
      </c>
      <c r="V179" s="5">
        <v>0</v>
      </c>
      <c r="W179" s="5">
        <v>41.385199999999998</v>
      </c>
      <c r="X179" s="5">
        <v>187.733</v>
      </c>
      <c r="Y179" s="36">
        <v>3290841.9</v>
      </c>
      <c r="Z179" s="36">
        <v>2783688.53</v>
      </c>
    </row>
    <row r="180" spans="1:27" x14ac:dyDescent="0.35">
      <c r="A180" s="1" t="s">
        <v>781</v>
      </c>
      <c r="B180" t="s">
        <v>241</v>
      </c>
      <c r="C180" t="s">
        <v>245</v>
      </c>
      <c r="D180" s="33">
        <v>16544304</v>
      </c>
      <c r="E180" s="33">
        <v>0</v>
      </c>
      <c r="F180" s="33">
        <v>16544304</v>
      </c>
      <c r="G180" s="33">
        <v>2869.34</v>
      </c>
      <c r="H180" s="5">
        <v>27</v>
      </c>
      <c r="I180" s="5">
        <v>2.3250000000000002</v>
      </c>
      <c r="J180" s="5">
        <v>24.675000000000001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24.675000000000001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24.675000000000001</v>
      </c>
      <c r="X180" s="5">
        <v>102.515</v>
      </c>
      <c r="Y180" s="36">
        <v>1701192.38</v>
      </c>
      <c r="Z180" s="36">
        <v>1262023.26</v>
      </c>
    </row>
    <row r="181" spans="1:27" x14ac:dyDescent="0.35">
      <c r="C181" s="31" t="s">
        <v>786</v>
      </c>
      <c r="D181" s="4">
        <v>198924715741.19998</v>
      </c>
      <c r="E181" s="4">
        <v>4835582994.8000002</v>
      </c>
      <c r="F181" s="4">
        <v>194089132746.39996</v>
      </c>
      <c r="G181" s="4">
        <v>102569454.56000009</v>
      </c>
      <c r="H181" s="4">
        <v>4094.3999999999987</v>
      </c>
      <c r="I181" s="4">
        <v>198.86599999999996</v>
      </c>
      <c r="J181" s="4">
        <v>3870.3869999999979</v>
      </c>
      <c r="K181" s="4">
        <v>5.3439999999999985</v>
      </c>
      <c r="L181" s="4">
        <v>19.802999999999997</v>
      </c>
      <c r="M181" s="4">
        <v>29.592000000000002</v>
      </c>
      <c r="N181" s="4">
        <v>4.1000000000000002E-2</v>
      </c>
      <c r="O181" s="4">
        <v>725.21919999999989</v>
      </c>
      <c r="P181" s="4">
        <v>17827.753200000006</v>
      </c>
      <c r="Q181" s="4">
        <v>22478.139400000007</v>
      </c>
      <c r="R181" s="4">
        <v>1055.0246000000002</v>
      </c>
      <c r="S181" s="4">
        <v>9.370000000000001</v>
      </c>
      <c r="T181" s="4">
        <v>6</v>
      </c>
      <c r="U181" s="4">
        <v>51.432000000000002</v>
      </c>
      <c r="V181" s="4">
        <v>6.6550000000000002</v>
      </c>
      <c r="W181" s="4">
        <v>23606.621000000014</v>
      </c>
      <c r="X181" s="4">
        <v>15650.45800000001</v>
      </c>
      <c r="Y181" s="36">
        <v>10031606090.249983</v>
      </c>
      <c r="Z181" s="36">
        <v>5468246879.6499977</v>
      </c>
      <c r="AA181" s="4"/>
    </row>
  </sheetData>
  <sheetProtection algorithmName="SHA-512" hashValue="Yq8H+Bq9A0dsP+tSmXTCcWUZiJUptxdjvVrFRdZb+OPV6ZMFDbHaxQZfhQsuWs+SSAtC0ffE6QWdgba8LlhNgA==" saltValue="HryFUiOUZ+I06BBa0IBl8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7DCB-379B-462C-BA67-1DF9EC5AC4A7}">
  <dimension ref="A1:I265"/>
  <sheetViews>
    <sheetView topLeftCell="A15" zoomScale="90" zoomScaleNormal="90" workbookViewId="0">
      <selection activeCell="G73" sqref="G73"/>
    </sheetView>
  </sheetViews>
  <sheetFormatPr defaultRowHeight="14.5" x14ac:dyDescent="0.35"/>
  <cols>
    <col min="1" max="1" width="10.453125" style="1" customWidth="1"/>
    <col min="2" max="2" width="14.1796875" bestFit="1" customWidth="1"/>
    <col min="3" max="3" width="31.54296875" bestFit="1" customWidth="1"/>
    <col min="4" max="4" width="45.7265625" hidden="1" customWidth="1"/>
    <col min="5" max="5" width="20.81640625" style="35" bestFit="1" customWidth="1"/>
    <col min="6" max="6" width="20.453125" style="35" bestFit="1" customWidth="1"/>
    <col min="7" max="7" width="28.7265625" style="34" bestFit="1" customWidth="1"/>
    <col min="8" max="8" width="18.54296875" style="34" customWidth="1"/>
  </cols>
  <sheetData>
    <row r="1" spans="1:8" s="55" customFormat="1" ht="68.25" customHeight="1" x14ac:dyDescent="0.35">
      <c r="A1" s="50" t="s">
        <v>1060</v>
      </c>
      <c r="B1" s="50" t="s">
        <v>247</v>
      </c>
      <c r="C1" s="50" t="s">
        <v>248</v>
      </c>
      <c r="D1" s="50" t="s">
        <v>787</v>
      </c>
      <c r="E1" s="54" t="s">
        <v>1059</v>
      </c>
      <c r="F1" s="54" t="s">
        <v>1061</v>
      </c>
      <c r="G1" s="51" t="s">
        <v>1072</v>
      </c>
      <c r="H1" s="51" t="s">
        <v>1073</v>
      </c>
    </row>
    <row r="2" spans="1:8" x14ac:dyDescent="0.35">
      <c r="A2" s="46">
        <v>10</v>
      </c>
      <c r="B2" s="47" t="s">
        <v>5</v>
      </c>
      <c r="C2" s="47" t="s">
        <v>6</v>
      </c>
      <c r="D2" s="47" t="s">
        <v>788</v>
      </c>
      <c r="E2" s="57">
        <v>1417864834.28</v>
      </c>
      <c r="F2" s="57">
        <v>29695478.93</v>
      </c>
      <c r="G2" s="48">
        <v>1388169355.3499999</v>
      </c>
      <c r="H2" s="48">
        <v>2022933.97</v>
      </c>
    </row>
    <row r="3" spans="1:8" x14ac:dyDescent="0.35">
      <c r="A3" s="46">
        <v>20</v>
      </c>
      <c r="B3" s="47" t="s">
        <v>5</v>
      </c>
      <c r="C3" s="47" t="s">
        <v>7</v>
      </c>
      <c r="D3" s="47" t="s">
        <v>789</v>
      </c>
      <c r="E3" s="57">
        <v>3956435459</v>
      </c>
      <c r="F3" s="57">
        <v>338389129</v>
      </c>
      <c r="G3" s="48">
        <v>3618046330</v>
      </c>
      <c r="H3" s="48">
        <v>3864298.43</v>
      </c>
    </row>
    <row r="4" spans="1:8" x14ac:dyDescent="0.35">
      <c r="A4" s="46">
        <v>20</v>
      </c>
      <c r="B4" s="47" t="s">
        <v>246</v>
      </c>
      <c r="C4" s="47" t="s">
        <v>7</v>
      </c>
      <c r="D4" s="47" t="s">
        <v>790</v>
      </c>
      <c r="E4" s="57">
        <v>1027636110</v>
      </c>
      <c r="F4" s="57">
        <v>163755089</v>
      </c>
      <c r="G4" s="48">
        <v>863881021</v>
      </c>
      <c r="H4" s="48">
        <v>501.31</v>
      </c>
    </row>
    <row r="5" spans="1:8" x14ac:dyDescent="0.35">
      <c r="A5" s="46">
        <v>30</v>
      </c>
      <c r="B5" s="47" t="s">
        <v>5</v>
      </c>
      <c r="C5" s="47" t="s">
        <v>8</v>
      </c>
      <c r="D5" s="47" t="s">
        <v>791</v>
      </c>
      <c r="E5" s="57">
        <v>1451359596</v>
      </c>
      <c r="F5" s="57">
        <v>14541390</v>
      </c>
      <c r="G5" s="48">
        <v>1436818206</v>
      </c>
      <c r="H5" s="48">
        <v>861862.5</v>
      </c>
    </row>
    <row r="6" spans="1:8" x14ac:dyDescent="0.35">
      <c r="A6" s="46">
        <v>40</v>
      </c>
      <c r="B6" s="47" t="s">
        <v>5</v>
      </c>
      <c r="C6" s="47" t="s">
        <v>9</v>
      </c>
      <c r="D6" s="47" t="s">
        <v>792</v>
      </c>
      <c r="E6" s="57">
        <v>3487670320</v>
      </c>
      <c r="F6" s="57">
        <v>252706150</v>
      </c>
      <c r="G6" s="48">
        <v>3234964170</v>
      </c>
      <c r="H6" s="48">
        <v>3415813.87</v>
      </c>
    </row>
    <row r="7" spans="1:8" x14ac:dyDescent="0.35">
      <c r="A7" s="46">
        <v>40</v>
      </c>
      <c r="B7" s="47" t="s">
        <v>246</v>
      </c>
      <c r="C7" s="47" t="s">
        <v>9</v>
      </c>
      <c r="D7" s="47" t="s">
        <v>793</v>
      </c>
      <c r="E7" s="57">
        <v>19610</v>
      </c>
      <c r="F7" s="57">
        <v>0</v>
      </c>
      <c r="G7" s="48">
        <v>19610</v>
      </c>
      <c r="H7" s="48">
        <v>0</v>
      </c>
    </row>
    <row r="8" spans="1:8" x14ac:dyDescent="0.35">
      <c r="A8" s="46">
        <v>40</v>
      </c>
      <c r="B8" s="47" t="s">
        <v>228</v>
      </c>
      <c r="C8" s="47" t="s">
        <v>9</v>
      </c>
      <c r="D8" s="47" t="s">
        <v>794</v>
      </c>
      <c r="E8" s="57">
        <v>115724070</v>
      </c>
      <c r="F8" s="57">
        <v>11591107</v>
      </c>
      <c r="G8" s="48">
        <v>104132963</v>
      </c>
      <c r="H8" s="48">
        <v>3562.83</v>
      </c>
    </row>
    <row r="9" spans="1:8" x14ac:dyDescent="0.35">
      <c r="A9" s="46">
        <v>50</v>
      </c>
      <c r="B9" s="47" t="s">
        <v>5</v>
      </c>
      <c r="C9" s="47" t="s">
        <v>10</v>
      </c>
      <c r="D9" s="47" t="s">
        <v>795</v>
      </c>
      <c r="E9" s="57">
        <v>328048329</v>
      </c>
      <c r="F9" s="57">
        <v>0</v>
      </c>
      <c r="G9" s="48">
        <v>328048329</v>
      </c>
      <c r="H9" s="48">
        <v>19100.73</v>
      </c>
    </row>
    <row r="10" spans="1:8" x14ac:dyDescent="0.35">
      <c r="A10" s="46">
        <v>50</v>
      </c>
      <c r="B10" s="47" t="s">
        <v>16</v>
      </c>
      <c r="C10" s="47" t="s">
        <v>10</v>
      </c>
      <c r="D10" s="47" t="s">
        <v>796</v>
      </c>
      <c r="E10" s="57">
        <v>527339339</v>
      </c>
      <c r="F10" s="57">
        <v>0</v>
      </c>
      <c r="G10" s="48">
        <v>527339339</v>
      </c>
      <c r="H10" s="48">
        <v>79020.429999999993</v>
      </c>
    </row>
    <row r="11" spans="1:8" x14ac:dyDescent="0.35">
      <c r="A11" s="46">
        <v>60</v>
      </c>
      <c r="B11" s="47" t="s">
        <v>5</v>
      </c>
      <c r="C11" s="47" t="s">
        <v>11</v>
      </c>
      <c r="D11" s="47" t="s">
        <v>797</v>
      </c>
      <c r="E11" s="57">
        <v>99022025</v>
      </c>
      <c r="F11" s="57">
        <v>0</v>
      </c>
      <c r="G11" s="48">
        <v>99022025</v>
      </c>
      <c r="H11" s="48">
        <v>15354.93</v>
      </c>
    </row>
    <row r="12" spans="1:8" x14ac:dyDescent="0.35">
      <c r="A12" s="46">
        <v>60</v>
      </c>
      <c r="B12" s="47" t="s">
        <v>16</v>
      </c>
      <c r="C12" s="47" t="s">
        <v>11</v>
      </c>
      <c r="D12" s="47" t="s">
        <v>798</v>
      </c>
      <c r="E12" s="57">
        <v>45431058</v>
      </c>
      <c r="F12" s="57">
        <v>0</v>
      </c>
      <c r="G12" s="48">
        <v>45431058</v>
      </c>
      <c r="H12" s="48">
        <v>402.95</v>
      </c>
    </row>
    <row r="13" spans="1:8" x14ac:dyDescent="0.35">
      <c r="A13" s="46">
        <v>70</v>
      </c>
      <c r="B13" s="47" t="s">
        <v>5</v>
      </c>
      <c r="C13" s="47" t="s">
        <v>12</v>
      </c>
      <c r="D13" s="47" t="s">
        <v>799</v>
      </c>
      <c r="E13" s="57">
        <v>1254906978</v>
      </c>
      <c r="F13" s="57">
        <v>1107911</v>
      </c>
      <c r="G13" s="48">
        <v>1253799067</v>
      </c>
      <c r="H13" s="48">
        <v>1006852.88</v>
      </c>
    </row>
    <row r="14" spans="1:8" x14ac:dyDescent="0.35">
      <c r="A14" s="46">
        <v>100</v>
      </c>
      <c r="B14" s="47" t="s">
        <v>13</v>
      </c>
      <c r="C14" s="47" t="s">
        <v>14</v>
      </c>
      <c r="D14" s="47" t="s">
        <v>800</v>
      </c>
      <c r="E14" s="57">
        <v>192010441</v>
      </c>
      <c r="F14" s="57">
        <v>0</v>
      </c>
      <c r="G14" s="48">
        <v>192010441</v>
      </c>
      <c r="H14" s="48">
        <v>13085.59</v>
      </c>
    </row>
    <row r="15" spans="1:8" x14ac:dyDescent="0.35">
      <c r="A15" s="46">
        <v>100</v>
      </c>
      <c r="B15" s="47" t="s">
        <v>46</v>
      </c>
      <c r="C15" s="47" t="s">
        <v>14</v>
      </c>
      <c r="D15" s="47" t="s">
        <v>801</v>
      </c>
      <c r="E15" s="57">
        <v>3545304</v>
      </c>
      <c r="F15" s="57">
        <v>0</v>
      </c>
      <c r="G15" s="48">
        <v>3545304</v>
      </c>
      <c r="H15" s="48">
        <v>73.48</v>
      </c>
    </row>
    <row r="16" spans="1:8" x14ac:dyDescent="0.35">
      <c r="A16" s="46">
        <v>110</v>
      </c>
      <c r="B16" s="47" t="s">
        <v>13</v>
      </c>
      <c r="C16" s="47" t="s">
        <v>15</v>
      </c>
      <c r="D16" s="47" t="s">
        <v>802</v>
      </c>
      <c r="E16" s="57">
        <v>44924995</v>
      </c>
      <c r="F16" s="57">
        <v>0</v>
      </c>
      <c r="G16" s="48">
        <v>44924995</v>
      </c>
      <c r="H16" s="48">
        <v>6642.18</v>
      </c>
    </row>
    <row r="17" spans="1:8" x14ac:dyDescent="0.35">
      <c r="A17" s="46">
        <v>110</v>
      </c>
      <c r="B17" s="47" t="s">
        <v>205</v>
      </c>
      <c r="C17" s="47" t="s">
        <v>15</v>
      </c>
      <c r="D17" s="47" t="s">
        <v>803</v>
      </c>
      <c r="E17" s="57">
        <v>6812557</v>
      </c>
      <c r="F17" s="57">
        <v>0</v>
      </c>
      <c r="G17" s="48">
        <v>6812557</v>
      </c>
      <c r="H17" s="48">
        <v>69.819999999999993</v>
      </c>
    </row>
    <row r="18" spans="1:8" x14ac:dyDescent="0.35">
      <c r="A18" s="46">
        <v>120</v>
      </c>
      <c r="B18" s="47" t="s">
        <v>16</v>
      </c>
      <c r="C18" s="47" t="s">
        <v>17</v>
      </c>
      <c r="D18" s="47" t="s">
        <v>804</v>
      </c>
      <c r="E18" s="57">
        <v>989506267</v>
      </c>
      <c r="F18" s="57">
        <v>68648495</v>
      </c>
      <c r="G18" s="48">
        <v>920857772</v>
      </c>
      <c r="H18" s="48">
        <v>633022.86</v>
      </c>
    </row>
    <row r="19" spans="1:8" x14ac:dyDescent="0.35">
      <c r="A19" s="46">
        <v>123</v>
      </c>
      <c r="B19" s="47" t="s">
        <v>16</v>
      </c>
      <c r="C19" s="47" t="s">
        <v>18</v>
      </c>
      <c r="D19" s="47" t="s">
        <v>805</v>
      </c>
      <c r="E19" s="57">
        <v>414343338</v>
      </c>
      <c r="F19" s="57">
        <v>39148802</v>
      </c>
      <c r="G19" s="48">
        <v>375194536</v>
      </c>
      <c r="H19" s="48">
        <v>535393.64</v>
      </c>
    </row>
    <row r="20" spans="1:8" x14ac:dyDescent="0.35">
      <c r="A20" s="46">
        <v>130</v>
      </c>
      <c r="B20" s="47" t="s">
        <v>16</v>
      </c>
      <c r="C20" s="47" t="s">
        <v>19</v>
      </c>
      <c r="D20" s="47" t="s">
        <v>806</v>
      </c>
      <c r="E20" s="57">
        <v>9525023544</v>
      </c>
      <c r="F20" s="57">
        <v>65109142</v>
      </c>
      <c r="G20" s="48">
        <v>9459914402</v>
      </c>
      <c r="H20" s="48">
        <v>3232633.24</v>
      </c>
    </row>
    <row r="21" spans="1:8" x14ac:dyDescent="0.35">
      <c r="A21" s="46">
        <v>140</v>
      </c>
      <c r="B21" s="47" t="s">
        <v>16</v>
      </c>
      <c r="C21" s="47" t="s">
        <v>20</v>
      </c>
      <c r="D21" s="47" t="s">
        <v>807</v>
      </c>
      <c r="E21" s="57">
        <v>2794719092</v>
      </c>
      <c r="F21" s="57">
        <v>29867290</v>
      </c>
      <c r="G21" s="48">
        <v>2764851802</v>
      </c>
      <c r="H21" s="48">
        <v>2555535.0099999998</v>
      </c>
    </row>
    <row r="22" spans="1:8" x14ac:dyDescent="0.35">
      <c r="A22" s="46">
        <v>170</v>
      </c>
      <c r="B22" s="47" t="s">
        <v>5</v>
      </c>
      <c r="C22" s="47" t="s">
        <v>21</v>
      </c>
      <c r="D22" s="47" t="s">
        <v>808</v>
      </c>
      <c r="E22" s="57">
        <v>5245236</v>
      </c>
      <c r="F22" s="57">
        <v>0</v>
      </c>
      <c r="G22" s="48">
        <v>5245236</v>
      </c>
      <c r="H22" s="48">
        <v>1210.5899999999999</v>
      </c>
    </row>
    <row r="23" spans="1:8" x14ac:dyDescent="0.35">
      <c r="A23" s="46">
        <v>170</v>
      </c>
      <c r="B23" s="47" t="s">
        <v>16</v>
      </c>
      <c r="C23" s="47" t="s">
        <v>21</v>
      </c>
      <c r="D23" s="47" t="s">
        <v>809</v>
      </c>
      <c r="E23" s="57">
        <v>50357596</v>
      </c>
      <c r="F23" s="57">
        <v>0</v>
      </c>
      <c r="G23" s="48">
        <v>50357596</v>
      </c>
      <c r="H23" s="48">
        <v>3639.34</v>
      </c>
    </row>
    <row r="24" spans="1:8" x14ac:dyDescent="0.35">
      <c r="A24" s="46">
        <v>180</v>
      </c>
      <c r="B24" s="47" t="s">
        <v>5</v>
      </c>
      <c r="C24" s="47" t="s">
        <v>22</v>
      </c>
      <c r="D24" s="47" t="s">
        <v>810</v>
      </c>
      <c r="E24" s="57">
        <v>2760573812.3600001</v>
      </c>
      <c r="F24" s="57">
        <v>71615430.870000005</v>
      </c>
      <c r="G24" s="48">
        <v>2688958381.4900002</v>
      </c>
      <c r="H24" s="48">
        <v>10776187.130000001</v>
      </c>
    </row>
    <row r="25" spans="1:8" x14ac:dyDescent="0.35">
      <c r="A25" s="46">
        <v>180</v>
      </c>
      <c r="B25" s="47" t="s">
        <v>16</v>
      </c>
      <c r="C25" s="47" t="s">
        <v>22</v>
      </c>
      <c r="D25" s="47" t="s">
        <v>811</v>
      </c>
      <c r="E25" s="57">
        <v>3510364189</v>
      </c>
      <c r="F25" s="57">
        <v>95811784</v>
      </c>
      <c r="G25" s="48">
        <v>3414552405</v>
      </c>
      <c r="H25" s="48">
        <v>2758141.25</v>
      </c>
    </row>
    <row r="26" spans="1:8" x14ac:dyDescent="0.35">
      <c r="A26" s="46">
        <v>190</v>
      </c>
      <c r="B26" s="47" t="s">
        <v>5</v>
      </c>
      <c r="C26" s="47" t="s">
        <v>23</v>
      </c>
      <c r="D26" s="47" t="s">
        <v>812</v>
      </c>
      <c r="E26" s="57">
        <v>30954448</v>
      </c>
      <c r="F26" s="57">
        <v>0</v>
      </c>
      <c r="G26" s="48">
        <v>30954448</v>
      </c>
      <c r="H26" s="48">
        <v>3599.08</v>
      </c>
    </row>
    <row r="27" spans="1:8" x14ac:dyDescent="0.35">
      <c r="A27" s="46">
        <v>190</v>
      </c>
      <c r="B27" s="47" t="s">
        <v>16</v>
      </c>
      <c r="C27" s="47" t="s">
        <v>23</v>
      </c>
      <c r="D27" s="47" t="s">
        <v>813</v>
      </c>
      <c r="E27" s="57">
        <v>45744689</v>
      </c>
      <c r="F27" s="57">
        <v>0</v>
      </c>
      <c r="G27" s="48">
        <v>45744689</v>
      </c>
      <c r="H27" s="48">
        <v>916.15</v>
      </c>
    </row>
    <row r="28" spans="1:8" x14ac:dyDescent="0.35">
      <c r="A28" s="46">
        <v>220</v>
      </c>
      <c r="B28" s="47" t="s">
        <v>24</v>
      </c>
      <c r="C28" s="47" t="s">
        <v>25</v>
      </c>
      <c r="D28" s="47" t="s">
        <v>814</v>
      </c>
      <c r="E28" s="57">
        <v>629210556</v>
      </c>
      <c r="F28" s="57">
        <v>0</v>
      </c>
      <c r="G28" s="48">
        <v>629210556</v>
      </c>
      <c r="H28" s="48">
        <v>79932.650000000009</v>
      </c>
    </row>
    <row r="29" spans="1:8" x14ac:dyDescent="0.35">
      <c r="A29" s="46">
        <v>220</v>
      </c>
      <c r="B29" s="47" t="s">
        <v>104</v>
      </c>
      <c r="C29" s="47" t="s">
        <v>25</v>
      </c>
      <c r="D29" s="47" t="s">
        <v>815</v>
      </c>
      <c r="E29" s="57">
        <v>5218850</v>
      </c>
      <c r="F29" s="57">
        <v>0</v>
      </c>
      <c r="G29" s="48">
        <v>5218850</v>
      </c>
      <c r="H29" s="48">
        <v>199.23</v>
      </c>
    </row>
    <row r="30" spans="1:8" x14ac:dyDescent="0.35">
      <c r="A30" s="46">
        <v>230</v>
      </c>
      <c r="B30" s="47" t="s">
        <v>26</v>
      </c>
      <c r="C30" s="47" t="s">
        <v>27</v>
      </c>
      <c r="D30" s="47" t="s">
        <v>816</v>
      </c>
      <c r="E30" s="57">
        <v>27167120</v>
      </c>
      <c r="F30" s="57">
        <v>0</v>
      </c>
      <c r="G30" s="48">
        <v>27167120</v>
      </c>
      <c r="H30" s="48">
        <v>3500.49</v>
      </c>
    </row>
    <row r="31" spans="1:8" x14ac:dyDescent="0.35">
      <c r="A31" s="46">
        <v>240</v>
      </c>
      <c r="B31" s="47" t="s">
        <v>26</v>
      </c>
      <c r="C31" s="47" t="s">
        <v>28</v>
      </c>
      <c r="D31" s="47" t="s">
        <v>817</v>
      </c>
      <c r="E31" s="57">
        <v>32650450</v>
      </c>
      <c r="F31" s="57">
        <v>0</v>
      </c>
      <c r="G31" s="48">
        <v>32650450</v>
      </c>
      <c r="H31" s="48">
        <v>686.71</v>
      </c>
    </row>
    <row r="32" spans="1:8" x14ac:dyDescent="0.35">
      <c r="A32" s="46">
        <v>250</v>
      </c>
      <c r="B32" s="47" t="s">
        <v>26</v>
      </c>
      <c r="C32" s="47" t="s">
        <v>29</v>
      </c>
      <c r="D32" s="47" t="s">
        <v>818</v>
      </c>
      <c r="E32" s="57">
        <v>36416890</v>
      </c>
      <c r="F32" s="57">
        <v>0</v>
      </c>
      <c r="G32" s="48">
        <v>36416890</v>
      </c>
      <c r="H32" s="48">
        <v>4802.17</v>
      </c>
    </row>
    <row r="33" spans="1:9" x14ac:dyDescent="0.35">
      <c r="A33" s="46">
        <v>260</v>
      </c>
      <c r="B33" s="47" t="s">
        <v>26</v>
      </c>
      <c r="C33" s="47" t="s">
        <v>30</v>
      </c>
      <c r="D33" s="47" t="s">
        <v>819</v>
      </c>
      <c r="E33" s="57">
        <v>6859358</v>
      </c>
      <c r="F33" s="57">
        <v>0</v>
      </c>
      <c r="G33" s="48">
        <v>6859358</v>
      </c>
      <c r="H33" s="48">
        <v>758.17</v>
      </c>
    </row>
    <row r="34" spans="1:9" x14ac:dyDescent="0.35">
      <c r="A34" s="46">
        <v>270</v>
      </c>
      <c r="B34" s="47" t="s">
        <v>26</v>
      </c>
      <c r="C34" s="47" t="s">
        <v>31</v>
      </c>
      <c r="D34" s="47" t="s">
        <v>820</v>
      </c>
      <c r="E34" s="57">
        <v>18556923</v>
      </c>
      <c r="F34" s="57">
        <v>0</v>
      </c>
      <c r="G34" s="48">
        <v>18556923</v>
      </c>
      <c r="H34" s="48">
        <v>2576.21</v>
      </c>
    </row>
    <row r="35" spans="1:9" x14ac:dyDescent="0.35">
      <c r="A35" s="46">
        <v>290</v>
      </c>
      <c r="B35" s="47" t="s">
        <v>32</v>
      </c>
      <c r="C35" s="47" t="s">
        <v>33</v>
      </c>
      <c r="D35" s="47" t="s">
        <v>821</v>
      </c>
      <c r="E35" s="57">
        <v>74457760</v>
      </c>
      <c r="F35" s="57">
        <v>0</v>
      </c>
      <c r="G35" s="48">
        <v>74457760</v>
      </c>
      <c r="H35" s="48">
        <v>5944.72</v>
      </c>
    </row>
    <row r="36" spans="1:9" x14ac:dyDescent="0.35">
      <c r="A36" s="46">
        <v>310</v>
      </c>
      <c r="B36" s="47" t="s">
        <v>32</v>
      </c>
      <c r="C36" s="47" t="s">
        <v>34</v>
      </c>
      <c r="D36" s="47" t="s">
        <v>822</v>
      </c>
      <c r="E36" s="57">
        <v>27379970</v>
      </c>
      <c r="F36" s="57">
        <v>0</v>
      </c>
      <c r="G36" s="48">
        <v>27379970</v>
      </c>
      <c r="H36" s="48">
        <v>15792.25</v>
      </c>
    </row>
    <row r="37" spans="1:9" x14ac:dyDescent="0.35">
      <c r="A37" s="46">
        <v>470</v>
      </c>
      <c r="B37" s="47" t="s">
        <v>35</v>
      </c>
      <c r="C37" s="47" t="s">
        <v>36</v>
      </c>
      <c r="D37" s="47" t="s">
        <v>823</v>
      </c>
      <c r="E37" s="57">
        <v>3364702367</v>
      </c>
      <c r="F37" s="57">
        <v>35881915</v>
      </c>
      <c r="G37" s="48">
        <v>3328820452</v>
      </c>
      <c r="H37" s="48">
        <v>2210448</v>
      </c>
    </row>
    <row r="38" spans="1:9" s="31" customFormat="1" x14ac:dyDescent="0.35">
      <c r="A38" s="46">
        <v>470</v>
      </c>
      <c r="B38" s="47" t="s">
        <v>246</v>
      </c>
      <c r="C38" s="47" t="s">
        <v>36</v>
      </c>
      <c r="D38" s="47" t="s">
        <v>824</v>
      </c>
      <c r="E38" s="57">
        <v>105847660</v>
      </c>
      <c r="F38" s="57">
        <v>97214175</v>
      </c>
      <c r="G38" s="48">
        <v>8633485</v>
      </c>
      <c r="H38" s="48">
        <v>0</v>
      </c>
      <c r="I38"/>
    </row>
    <row r="39" spans="1:9" x14ac:dyDescent="0.35">
      <c r="A39" s="46">
        <v>470</v>
      </c>
      <c r="B39" s="47" t="s">
        <v>128</v>
      </c>
      <c r="C39" s="47" t="s">
        <v>36</v>
      </c>
      <c r="D39" s="47" t="s">
        <v>825</v>
      </c>
      <c r="E39" s="57">
        <v>23403027</v>
      </c>
      <c r="F39" s="57">
        <v>0</v>
      </c>
      <c r="G39" s="48">
        <v>23403027</v>
      </c>
      <c r="H39" s="48">
        <v>1129.6300000000001</v>
      </c>
    </row>
    <row r="40" spans="1:9" x14ac:dyDescent="0.35">
      <c r="A40" s="46">
        <v>470</v>
      </c>
      <c r="B40" s="47" t="s">
        <v>228</v>
      </c>
      <c r="C40" s="47" t="s">
        <v>36</v>
      </c>
      <c r="D40" s="47" t="s">
        <v>826</v>
      </c>
      <c r="E40" s="57">
        <v>2742008810</v>
      </c>
      <c r="F40" s="57">
        <v>270941727</v>
      </c>
      <c r="G40" s="48">
        <v>2471067083</v>
      </c>
      <c r="H40" s="48">
        <v>117146.85</v>
      </c>
    </row>
    <row r="41" spans="1:9" x14ac:dyDescent="0.35">
      <c r="A41" s="46">
        <v>480</v>
      </c>
      <c r="B41" s="47" t="s">
        <v>35</v>
      </c>
      <c r="C41" s="47" t="s">
        <v>37</v>
      </c>
      <c r="D41" s="47" t="s">
        <v>827</v>
      </c>
      <c r="E41" s="57">
        <v>9211150159</v>
      </c>
      <c r="F41" s="57">
        <v>101128752</v>
      </c>
      <c r="G41" s="48">
        <v>9110021407</v>
      </c>
      <c r="H41" s="48">
        <v>6557525</v>
      </c>
    </row>
    <row r="42" spans="1:9" s="31" customFormat="1" x14ac:dyDescent="0.35">
      <c r="A42" s="46">
        <v>480</v>
      </c>
      <c r="B42" s="47" t="s">
        <v>246</v>
      </c>
      <c r="C42" s="47" t="s">
        <v>37</v>
      </c>
      <c r="D42" s="47" t="s">
        <v>828</v>
      </c>
      <c r="E42" s="57">
        <v>1108946160</v>
      </c>
      <c r="F42" s="57">
        <v>62413422</v>
      </c>
      <c r="G42" s="48">
        <v>1046532738</v>
      </c>
      <c r="H42" s="48">
        <v>334505.98999999993</v>
      </c>
      <c r="I42"/>
    </row>
    <row r="43" spans="1:9" x14ac:dyDescent="0.35">
      <c r="A43" s="46">
        <v>480</v>
      </c>
      <c r="B43" s="47" t="s">
        <v>97</v>
      </c>
      <c r="C43" s="47" t="s">
        <v>37</v>
      </c>
      <c r="D43" s="47" t="s">
        <v>829</v>
      </c>
      <c r="E43" s="57">
        <v>98239500</v>
      </c>
      <c r="F43" s="57">
        <v>0</v>
      </c>
      <c r="G43" s="48">
        <v>98239500</v>
      </c>
      <c r="H43" s="48">
        <v>0</v>
      </c>
    </row>
    <row r="44" spans="1:9" x14ac:dyDescent="0.35">
      <c r="A44" s="46">
        <v>490</v>
      </c>
      <c r="B44" s="47" t="s">
        <v>38</v>
      </c>
      <c r="C44" s="47" t="s">
        <v>39</v>
      </c>
      <c r="D44" s="47" t="s">
        <v>830</v>
      </c>
      <c r="E44" s="57">
        <v>459592760</v>
      </c>
      <c r="F44" s="57">
        <v>0</v>
      </c>
      <c r="G44" s="48">
        <v>459592760</v>
      </c>
      <c r="H44" s="48">
        <v>59231.3</v>
      </c>
    </row>
    <row r="45" spans="1:9" x14ac:dyDescent="0.35">
      <c r="A45" s="46">
        <v>500</v>
      </c>
      <c r="B45" s="47" t="s">
        <v>38</v>
      </c>
      <c r="C45" s="47" t="s">
        <v>40</v>
      </c>
      <c r="D45" s="47" t="s">
        <v>831</v>
      </c>
      <c r="E45" s="57">
        <v>520580920</v>
      </c>
      <c r="F45" s="57">
        <v>0</v>
      </c>
      <c r="G45" s="48">
        <v>520580920</v>
      </c>
      <c r="H45" s="48">
        <v>28006.3</v>
      </c>
    </row>
    <row r="46" spans="1:9" x14ac:dyDescent="0.35">
      <c r="A46" s="46">
        <v>500</v>
      </c>
      <c r="B46" s="47" t="s">
        <v>89</v>
      </c>
      <c r="C46" s="47" t="s">
        <v>40</v>
      </c>
      <c r="D46" s="47" t="s">
        <v>832</v>
      </c>
      <c r="E46" s="57">
        <v>11546847</v>
      </c>
      <c r="F46" s="57">
        <v>0</v>
      </c>
      <c r="G46" s="48">
        <v>11546847</v>
      </c>
      <c r="H46" s="48">
        <v>674.75</v>
      </c>
    </row>
    <row r="47" spans="1:9" x14ac:dyDescent="0.35">
      <c r="A47" s="46">
        <v>510</v>
      </c>
      <c r="B47" s="47" t="s">
        <v>41</v>
      </c>
      <c r="C47" s="47" t="s">
        <v>42</v>
      </c>
      <c r="D47" s="47" t="s">
        <v>833</v>
      </c>
      <c r="E47" s="57">
        <v>48079253</v>
      </c>
      <c r="F47" s="57">
        <v>0</v>
      </c>
      <c r="G47" s="48">
        <v>48079253</v>
      </c>
      <c r="H47" s="48">
        <v>4482.76</v>
      </c>
    </row>
    <row r="48" spans="1:9" x14ac:dyDescent="0.35">
      <c r="A48" s="46">
        <v>520</v>
      </c>
      <c r="B48" s="47" t="s">
        <v>41</v>
      </c>
      <c r="C48" s="47" t="s">
        <v>43</v>
      </c>
      <c r="D48" s="47" t="s">
        <v>834</v>
      </c>
      <c r="E48" s="57">
        <v>95714098</v>
      </c>
      <c r="F48" s="57">
        <v>0</v>
      </c>
      <c r="G48" s="48">
        <v>95714098</v>
      </c>
      <c r="H48" s="48">
        <v>2506.94</v>
      </c>
    </row>
    <row r="49" spans="1:8" x14ac:dyDescent="0.35">
      <c r="A49" s="46">
        <v>540</v>
      </c>
      <c r="B49" s="47" t="s">
        <v>44</v>
      </c>
      <c r="C49" s="47" t="s">
        <v>45</v>
      </c>
      <c r="D49" s="47" t="s">
        <v>835</v>
      </c>
      <c r="E49" s="57">
        <v>404460610</v>
      </c>
      <c r="F49" s="57">
        <v>0</v>
      </c>
      <c r="G49" s="48">
        <v>404460610</v>
      </c>
      <c r="H49" s="48">
        <v>24801.15</v>
      </c>
    </row>
    <row r="50" spans="1:8" x14ac:dyDescent="0.35">
      <c r="A50" s="46">
        <v>550</v>
      </c>
      <c r="B50" s="47" t="s">
        <v>13</v>
      </c>
      <c r="C50" s="47" t="s">
        <v>47</v>
      </c>
      <c r="D50" s="47" t="s">
        <v>836</v>
      </c>
      <c r="E50" s="57">
        <v>1422835</v>
      </c>
      <c r="F50" s="57">
        <v>0</v>
      </c>
      <c r="G50" s="48">
        <v>1422835</v>
      </c>
      <c r="H50" s="48">
        <v>0.95</v>
      </c>
    </row>
    <row r="51" spans="1:8" x14ac:dyDescent="0.35">
      <c r="A51" s="46">
        <v>550</v>
      </c>
      <c r="B51" s="47" t="s">
        <v>46</v>
      </c>
      <c r="C51" s="47" t="s">
        <v>47</v>
      </c>
      <c r="D51" s="47" t="s">
        <v>837</v>
      </c>
      <c r="E51" s="57">
        <v>50990171</v>
      </c>
      <c r="F51" s="57">
        <v>0</v>
      </c>
      <c r="G51" s="48">
        <v>50990171</v>
      </c>
      <c r="H51" s="48">
        <v>4872.6899999999996</v>
      </c>
    </row>
    <row r="52" spans="1:8" x14ac:dyDescent="0.35">
      <c r="A52" s="46">
        <v>560</v>
      </c>
      <c r="B52" s="47" t="s">
        <v>13</v>
      </c>
      <c r="C52" s="47" t="s">
        <v>48</v>
      </c>
      <c r="D52" s="47" t="s">
        <v>838</v>
      </c>
      <c r="E52" s="57">
        <v>509684</v>
      </c>
      <c r="F52" s="57">
        <v>0</v>
      </c>
      <c r="G52" s="48">
        <v>509684</v>
      </c>
      <c r="H52" s="48">
        <v>2.02</v>
      </c>
    </row>
    <row r="53" spans="1:8" x14ac:dyDescent="0.35">
      <c r="A53" s="46">
        <v>560</v>
      </c>
      <c r="B53" s="47" t="s">
        <v>46</v>
      </c>
      <c r="C53" s="47" t="s">
        <v>48</v>
      </c>
      <c r="D53" s="47" t="s">
        <v>839</v>
      </c>
      <c r="E53" s="57">
        <v>12731313</v>
      </c>
      <c r="F53" s="57">
        <v>0</v>
      </c>
      <c r="G53" s="48">
        <v>12731313</v>
      </c>
      <c r="H53" s="48">
        <v>17354.5</v>
      </c>
    </row>
    <row r="54" spans="1:8" x14ac:dyDescent="0.35">
      <c r="A54" s="46">
        <v>580</v>
      </c>
      <c r="B54" s="47" t="s">
        <v>46</v>
      </c>
      <c r="C54" s="47" t="s">
        <v>49</v>
      </c>
      <c r="D54" s="47" t="s">
        <v>840</v>
      </c>
      <c r="E54" s="57">
        <v>46725720</v>
      </c>
      <c r="F54" s="57">
        <v>0</v>
      </c>
      <c r="G54" s="48">
        <v>46725720</v>
      </c>
      <c r="H54" s="48">
        <v>8041.91</v>
      </c>
    </row>
    <row r="55" spans="1:8" x14ac:dyDescent="0.35">
      <c r="A55" s="46">
        <v>640</v>
      </c>
      <c r="B55" s="47" t="s">
        <v>50</v>
      </c>
      <c r="C55" s="47" t="s">
        <v>51</v>
      </c>
      <c r="D55" s="47" t="s">
        <v>841</v>
      </c>
      <c r="E55" s="57">
        <v>77136044</v>
      </c>
      <c r="F55" s="57">
        <v>0</v>
      </c>
      <c r="G55" s="48">
        <v>77136044</v>
      </c>
      <c r="H55" s="48">
        <v>2156.85</v>
      </c>
    </row>
    <row r="56" spans="1:8" x14ac:dyDescent="0.35">
      <c r="A56" s="46">
        <v>740</v>
      </c>
      <c r="B56" s="47" t="s">
        <v>50</v>
      </c>
      <c r="C56" s="47" t="s">
        <v>52</v>
      </c>
      <c r="D56" s="47" t="s">
        <v>842</v>
      </c>
      <c r="E56" s="57">
        <v>101012525</v>
      </c>
      <c r="F56" s="57">
        <v>0</v>
      </c>
      <c r="G56" s="48">
        <v>101012525</v>
      </c>
      <c r="H56" s="48">
        <v>41102.92</v>
      </c>
    </row>
    <row r="57" spans="1:8" x14ac:dyDescent="0.35">
      <c r="A57" s="46">
        <v>770</v>
      </c>
      <c r="B57" s="47" t="s">
        <v>53</v>
      </c>
      <c r="C57" s="47" t="s">
        <v>54</v>
      </c>
      <c r="D57" s="47" t="s">
        <v>843</v>
      </c>
      <c r="E57" s="49">
        <v>62532554</v>
      </c>
      <c r="F57" s="49">
        <v>0</v>
      </c>
      <c r="G57" s="48">
        <v>62532554</v>
      </c>
      <c r="H57" s="48">
        <v>0</v>
      </c>
    </row>
    <row r="58" spans="1:8" x14ac:dyDescent="0.35">
      <c r="A58" s="46">
        <v>770</v>
      </c>
      <c r="B58" s="47" t="s">
        <v>139</v>
      </c>
      <c r="C58" s="47" t="s">
        <v>54</v>
      </c>
      <c r="D58" s="47" t="s">
        <v>844</v>
      </c>
      <c r="E58" s="49">
        <v>1395456</v>
      </c>
      <c r="F58" s="49">
        <v>0</v>
      </c>
      <c r="G58" s="48">
        <v>1395456</v>
      </c>
      <c r="H58" s="48">
        <v>0</v>
      </c>
    </row>
    <row r="59" spans="1:8" x14ac:dyDescent="0.35">
      <c r="A59" s="46">
        <v>860</v>
      </c>
      <c r="B59" s="47" t="s">
        <v>55</v>
      </c>
      <c r="C59" s="47" t="s">
        <v>56</v>
      </c>
      <c r="D59" s="47" t="s">
        <v>845</v>
      </c>
      <c r="E59" s="57">
        <v>186761505</v>
      </c>
      <c r="F59" s="57">
        <v>0</v>
      </c>
      <c r="G59" s="48">
        <v>186761505</v>
      </c>
      <c r="H59" s="48">
        <v>10053</v>
      </c>
    </row>
    <row r="60" spans="1:8" x14ac:dyDescent="0.35">
      <c r="A60" s="46">
        <v>870</v>
      </c>
      <c r="B60" s="47" t="s">
        <v>57</v>
      </c>
      <c r="C60" s="47" t="s">
        <v>58</v>
      </c>
      <c r="D60" s="47" t="s">
        <v>846</v>
      </c>
      <c r="E60" s="57">
        <v>546166928</v>
      </c>
      <c r="F60" s="57">
        <v>891936</v>
      </c>
      <c r="G60" s="48">
        <v>545274992</v>
      </c>
      <c r="H60" s="48">
        <v>41413</v>
      </c>
    </row>
    <row r="61" spans="1:8" x14ac:dyDescent="0.35">
      <c r="A61" s="46">
        <v>870</v>
      </c>
      <c r="B61" s="47" t="s">
        <v>102</v>
      </c>
      <c r="C61" s="47" t="s">
        <v>58</v>
      </c>
      <c r="D61" s="47" t="s">
        <v>847</v>
      </c>
      <c r="E61" s="57">
        <v>56547060</v>
      </c>
      <c r="F61" s="57">
        <v>0</v>
      </c>
      <c r="G61" s="48">
        <v>56547060</v>
      </c>
      <c r="H61" s="48">
        <v>174.67</v>
      </c>
    </row>
    <row r="62" spans="1:8" x14ac:dyDescent="0.35">
      <c r="A62" s="46">
        <v>870</v>
      </c>
      <c r="B62" s="47" t="s">
        <v>148</v>
      </c>
      <c r="C62" s="47" t="s">
        <v>58</v>
      </c>
      <c r="D62" s="47" t="s">
        <v>848</v>
      </c>
      <c r="E62" s="57">
        <v>202510</v>
      </c>
      <c r="F62" s="57">
        <v>0</v>
      </c>
      <c r="G62" s="48">
        <v>202510</v>
      </c>
      <c r="H62" s="48">
        <v>0</v>
      </c>
    </row>
    <row r="63" spans="1:8" x14ac:dyDescent="0.35">
      <c r="A63" s="46">
        <v>870</v>
      </c>
      <c r="B63" s="47" t="s">
        <v>160</v>
      </c>
      <c r="C63" s="47" t="s">
        <v>58</v>
      </c>
      <c r="D63" s="47" t="s">
        <v>849</v>
      </c>
      <c r="E63" s="57">
        <v>7613080</v>
      </c>
      <c r="F63" s="57">
        <v>0</v>
      </c>
      <c r="G63" s="48">
        <v>7613080</v>
      </c>
      <c r="H63" s="48">
        <v>0</v>
      </c>
    </row>
    <row r="64" spans="1:8" x14ac:dyDescent="0.35">
      <c r="A64" s="46">
        <v>880</v>
      </c>
      <c r="B64" s="47" t="s">
        <v>59</v>
      </c>
      <c r="C64" s="47" t="s">
        <v>60</v>
      </c>
      <c r="D64" s="47" t="s">
        <v>850</v>
      </c>
      <c r="E64" s="57">
        <v>27573893640</v>
      </c>
      <c r="F64" s="57">
        <v>600192237</v>
      </c>
      <c r="G64" s="48">
        <v>26973701403</v>
      </c>
      <c r="H64" s="48">
        <v>39295177</v>
      </c>
    </row>
    <row r="65" spans="1:9" x14ac:dyDescent="0.35">
      <c r="A65" s="46">
        <v>890</v>
      </c>
      <c r="B65" s="47" t="s">
        <v>61</v>
      </c>
      <c r="C65" s="47" t="s">
        <v>62</v>
      </c>
      <c r="D65" s="47" t="s">
        <v>851</v>
      </c>
      <c r="E65" s="57">
        <v>89602594</v>
      </c>
      <c r="F65" s="57">
        <v>0</v>
      </c>
      <c r="G65" s="48">
        <v>89602594</v>
      </c>
      <c r="H65" s="48">
        <v>2932.37</v>
      </c>
    </row>
    <row r="66" spans="1:9" x14ac:dyDescent="0.35">
      <c r="A66" s="46">
        <v>890</v>
      </c>
      <c r="B66" s="47" t="s">
        <v>211</v>
      </c>
      <c r="C66" s="47" t="s">
        <v>62</v>
      </c>
      <c r="D66" s="47" t="s">
        <v>852</v>
      </c>
      <c r="E66" s="57">
        <v>4637939.43</v>
      </c>
      <c r="F66" s="57">
        <v>0</v>
      </c>
      <c r="G66" s="48">
        <v>4637939.43</v>
      </c>
      <c r="H66" s="48">
        <v>1139.24</v>
      </c>
    </row>
    <row r="67" spans="1:9" x14ac:dyDescent="0.35">
      <c r="A67" s="46">
        <v>900</v>
      </c>
      <c r="B67" s="47" t="s">
        <v>63</v>
      </c>
      <c r="C67" s="47" t="s">
        <v>64</v>
      </c>
      <c r="D67" s="47" t="s">
        <v>853</v>
      </c>
      <c r="E67" s="57">
        <v>11395745610</v>
      </c>
      <c r="F67" s="57">
        <v>112960123</v>
      </c>
      <c r="G67" s="48">
        <v>11282785487</v>
      </c>
      <c r="H67" s="48">
        <v>5205854.2</v>
      </c>
    </row>
    <row r="68" spans="1:9" s="31" customFormat="1" x14ac:dyDescent="0.35">
      <c r="A68" s="46">
        <v>900</v>
      </c>
      <c r="B68" s="47" t="s">
        <v>67</v>
      </c>
      <c r="C68" s="47" t="s">
        <v>64</v>
      </c>
      <c r="D68" s="47" t="s">
        <v>854</v>
      </c>
      <c r="E68" s="57">
        <v>82420900</v>
      </c>
      <c r="F68" s="57">
        <v>0</v>
      </c>
      <c r="G68" s="48">
        <v>82420900</v>
      </c>
      <c r="H68" s="48">
        <v>13583.89</v>
      </c>
      <c r="I68"/>
    </row>
    <row r="69" spans="1:9" x14ac:dyDescent="0.35">
      <c r="A69" s="46">
        <v>910</v>
      </c>
      <c r="B69" s="47" t="s">
        <v>65</v>
      </c>
      <c r="C69" s="47" t="s">
        <v>66</v>
      </c>
      <c r="D69" s="47" t="s">
        <v>855</v>
      </c>
      <c r="E69" s="57">
        <v>5530304580</v>
      </c>
      <c r="F69" s="57">
        <v>196543690</v>
      </c>
      <c r="G69" s="48">
        <v>5333760890</v>
      </c>
      <c r="H69" s="48">
        <v>411355.71</v>
      </c>
    </row>
    <row r="70" spans="1:9" x14ac:dyDescent="0.35">
      <c r="A70" s="46">
        <v>910</v>
      </c>
      <c r="B70" s="47" t="s">
        <v>93</v>
      </c>
      <c r="C70" s="47" t="s">
        <v>66</v>
      </c>
      <c r="D70" s="47" t="s">
        <v>856</v>
      </c>
      <c r="E70" s="57">
        <v>6146230</v>
      </c>
      <c r="F70" s="57">
        <v>0</v>
      </c>
      <c r="G70" s="48">
        <v>6146230</v>
      </c>
      <c r="H70" s="48">
        <v>144.80000000000001</v>
      </c>
    </row>
    <row r="71" spans="1:9" x14ac:dyDescent="0.35">
      <c r="A71" s="46">
        <v>910</v>
      </c>
      <c r="B71" s="47" t="s">
        <v>201</v>
      </c>
      <c r="C71" s="47" t="s">
        <v>66</v>
      </c>
      <c r="D71" s="47" t="s">
        <v>857</v>
      </c>
      <c r="E71" s="57">
        <v>16249950</v>
      </c>
      <c r="F71" s="57">
        <v>0</v>
      </c>
      <c r="G71" s="48">
        <v>16249950</v>
      </c>
      <c r="H71" s="48">
        <v>423.62</v>
      </c>
    </row>
    <row r="72" spans="1:9" s="31" customFormat="1" x14ac:dyDescent="0.35">
      <c r="A72" s="46">
        <v>920</v>
      </c>
      <c r="B72" s="47" t="s">
        <v>67</v>
      </c>
      <c r="C72" s="47" t="s">
        <v>68</v>
      </c>
      <c r="D72" s="47" t="s">
        <v>858</v>
      </c>
      <c r="E72" s="57">
        <v>456500559</v>
      </c>
      <c r="F72" s="57">
        <v>0</v>
      </c>
      <c r="G72" s="48">
        <v>456500559</v>
      </c>
      <c r="H72" s="48">
        <v>247706.16</v>
      </c>
      <c r="I72"/>
    </row>
    <row r="73" spans="1:9" x14ac:dyDescent="0.35">
      <c r="A73" s="46">
        <v>930</v>
      </c>
      <c r="B73" s="47" t="s">
        <v>67</v>
      </c>
      <c r="C73" s="47" t="s">
        <v>69</v>
      </c>
      <c r="D73" s="47" t="s">
        <v>859</v>
      </c>
      <c r="E73" s="57">
        <v>81435566</v>
      </c>
      <c r="F73" s="57">
        <v>0</v>
      </c>
      <c r="G73" s="48">
        <v>81435566</v>
      </c>
      <c r="H73" s="48">
        <v>47238.18</v>
      </c>
    </row>
    <row r="74" spans="1:9" x14ac:dyDescent="0.35">
      <c r="A74" s="46">
        <v>940</v>
      </c>
      <c r="B74" s="47" t="s">
        <v>73</v>
      </c>
      <c r="C74" s="47" t="s">
        <v>70</v>
      </c>
      <c r="D74" s="47" t="s">
        <v>860</v>
      </c>
      <c r="E74" s="57">
        <v>7757280</v>
      </c>
      <c r="F74" s="57">
        <v>0</v>
      </c>
      <c r="G74" s="48">
        <v>7757280</v>
      </c>
      <c r="H74" s="48">
        <v>0</v>
      </c>
    </row>
    <row r="75" spans="1:9" s="31" customFormat="1" x14ac:dyDescent="0.35">
      <c r="A75" s="46">
        <v>940</v>
      </c>
      <c r="B75" s="47" t="s">
        <v>67</v>
      </c>
      <c r="C75" s="47" t="s">
        <v>70</v>
      </c>
      <c r="D75" s="47" t="s">
        <v>861</v>
      </c>
      <c r="E75" s="57">
        <v>42819377</v>
      </c>
      <c r="F75" s="57">
        <v>0</v>
      </c>
      <c r="G75" s="48">
        <v>42819377</v>
      </c>
      <c r="H75" s="48">
        <v>25400.36</v>
      </c>
      <c r="I75"/>
    </row>
    <row r="76" spans="1:9" s="31" customFormat="1" x14ac:dyDescent="0.35">
      <c r="A76" s="46">
        <v>950</v>
      </c>
      <c r="B76" s="47" t="s">
        <v>67</v>
      </c>
      <c r="C76" s="47" t="s">
        <v>71</v>
      </c>
      <c r="D76" s="47" t="s">
        <v>862</v>
      </c>
      <c r="E76" s="57">
        <v>42389705</v>
      </c>
      <c r="F76" s="57">
        <v>0</v>
      </c>
      <c r="G76" s="48">
        <v>42389705</v>
      </c>
      <c r="H76" s="48">
        <v>58890.47</v>
      </c>
      <c r="I76"/>
    </row>
    <row r="77" spans="1:9" s="31" customFormat="1" x14ac:dyDescent="0.35">
      <c r="A77" s="46">
        <v>960</v>
      </c>
      <c r="B77" s="47" t="s">
        <v>67</v>
      </c>
      <c r="C77" s="47" t="s">
        <v>72</v>
      </c>
      <c r="D77" s="47" t="s">
        <v>863</v>
      </c>
      <c r="E77" s="57">
        <v>33923210</v>
      </c>
      <c r="F77" s="57">
        <v>0</v>
      </c>
      <c r="G77" s="48">
        <v>33923210</v>
      </c>
      <c r="H77" s="48">
        <v>2479.37</v>
      </c>
      <c r="I77"/>
    </row>
    <row r="78" spans="1:9" x14ac:dyDescent="0.35">
      <c r="A78" s="46">
        <v>970</v>
      </c>
      <c r="B78" s="47" t="s">
        <v>73</v>
      </c>
      <c r="C78" s="47" t="s">
        <v>74</v>
      </c>
      <c r="D78" s="47" t="s">
        <v>864</v>
      </c>
      <c r="E78" s="57">
        <v>65406760</v>
      </c>
      <c r="F78" s="57">
        <v>0</v>
      </c>
      <c r="G78" s="48">
        <v>65406760</v>
      </c>
      <c r="H78" s="48">
        <v>706.34</v>
      </c>
    </row>
    <row r="79" spans="1:9" s="31" customFormat="1" x14ac:dyDescent="0.35">
      <c r="A79" s="46">
        <v>970</v>
      </c>
      <c r="B79" s="47" t="s">
        <v>67</v>
      </c>
      <c r="C79" s="47" t="s">
        <v>74</v>
      </c>
      <c r="D79" s="47" t="s">
        <v>865</v>
      </c>
      <c r="E79" s="57">
        <v>6643518</v>
      </c>
      <c r="F79" s="57">
        <v>0</v>
      </c>
      <c r="G79" s="48">
        <v>6643518</v>
      </c>
      <c r="H79" s="48">
        <v>16.43</v>
      </c>
      <c r="I79"/>
    </row>
    <row r="80" spans="1:9" x14ac:dyDescent="0.35">
      <c r="A80" s="46">
        <v>980</v>
      </c>
      <c r="B80" s="47" t="s">
        <v>73</v>
      </c>
      <c r="C80" s="47" t="s">
        <v>75</v>
      </c>
      <c r="D80" s="47" t="s">
        <v>866</v>
      </c>
      <c r="E80" s="57">
        <v>1236754570</v>
      </c>
      <c r="F80" s="57">
        <v>14126550</v>
      </c>
      <c r="G80" s="48">
        <v>1222628020</v>
      </c>
      <c r="H80" s="48">
        <v>268017.25</v>
      </c>
    </row>
    <row r="81" spans="1:8" x14ac:dyDescent="0.35">
      <c r="A81" s="46">
        <v>990</v>
      </c>
      <c r="B81" s="47" t="s">
        <v>73</v>
      </c>
      <c r="C81" s="47" t="s">
        <v>76</v>
      </c>
      <c r="D81" s="47" t="s">
        <v>867</v>
      </c>
      <c r="E81" s="57">
        <v>961454520</v>
      </c>
      <c r="F81" s="57">
        <v>6213360</v>
      </c>
      <c r="G81" s="48">
        <v>955241160</v>
      </c>
      <c r="H81" s="48">
        <v>194490.23</v>
      </c>
    </row>
    <row r="82" spans="1:8" x14ac:dyDescent="0.35">
      <c r="A82" s="46">
        <v>1000</v>
      </c>
      <c r="B82" s="47" t="s">
        <v>73</v>
      </c>
      <c r="C82" s="47" t="s">
        <v>77</v>
      </c>
      <c r="D82" s="47" t="s">
        <v>868</v>
      </c>
      <c r="E82" s="57">
        <v>297565940</v>
      </c>
      <c r="F82" s="57">
        <v>10011780</v>
      </c>
      <c r="G82" s="48">
        <v>287554160</v>
      </c>
      <c r="H82" s="48">
        <v>23369.040000000001</v>
      </c>
    </row>
    <row r="83" spans="1:8" x14ac:dyDescent="0.35">
      <c r="A83" s="46">
        <v>1010</v>
      </c>
      <c r="B83" s="47" t="s">
        <v>73</v>
      </c>
      <c r="C83" s="47" t="s">
        <v>78</v>
      </c>
      <c r="D83" s="47" t="s">
        <v>869</v>
      </c>
      <c r="E83" s="57">
        <v>5092188680</v>
      </c>
      <c r="F83" s="57">
        <v>151430830</v>
      </c>
      <c r="G83" s="48">
        <v>4940757850</v>
      </c>
      <c r="H83" s="48">
        <v>1424340.2</v>
      </c>
    </row>
    <row r="84" spans="1:8" x14ac:dyDescent="0.35">
      <c r="A84" s="46">
        <v>1020</v>
      </c>
      <c r="B84" s="47" t="s">
        <v>73</v>
      </c>
      <c r="C84" s="47" t="s">
        <v>79</v>
      </c>
      <c r="D84" s="47" t="s">
        <v>870</v>
      </c>
      <c r="E84" s="57">
        <v>619247930</v>
      </c>
      <c r="F84" s="57">
        <v>0</v>
      </c>
      <c r="G84" s="48">
        <v>619247930</v>
      </c>
      <c r="H84" s="48">
        <v>41256.629999999997</v>
      </c>
    </row>
    <row r="85" spans="1:8" x14ac:dyDescent="0.35">
      <c r="A85" s="46">
        <v>1030</v>
      </c>
      <c r="B85" s="47" t="s">
        <v>73</v>
      </c>
      <c r="C85" s="47" t="s">
        <v>80</v>
      </c>
      <c r="D85" s="47" t="s">
        <v>871</v>
      </c>
      <c r="E85" s="57">
        <v>225999730</v>
      </c>
      <c r="F85" s="57">
        <v>3411740</v>
      </c>
      <c r="G85" s="48">
        <v>222587990</v>
      </c>
      <c r="H85" s="48">
        <v>39191.18</v>
      </c>
    </row>
    <row r="86" spans="1:8" x14ac:dyDescent="0.35">
      <c r="A86" s="46">
        <v>1040</v>
      </c>
      <c r="B86" s="47" t="s">
        <v>73</v>
      </c>
      <c r="C86" s="47" t="s">
        <v>81</v>
      </c>
      <c r="D86" s="47" t="s">
        <v>872</v>
      </c>
      <c r="E86" s="57">
        <v>3280312830</v>
      </c>
      <c r="F86" s="57">
        <v>111944890</v>
      </c>
      <c r="G86" s="48">
        <v>3168367940</v>
      </c>
      <c r="H86" s="48">
        <v>1450807.09</v>
      </c>
    </row>
    <row r="87" spans="1:8" x14ac:dyDescent="0.35">
      <c r="A87" s="46">
        <v>1050</v>
      </c>
      <c r="B87" s="47" t="s">
        <v>73</v>
      </c>
      <c r="C87" s="47" t="s">
        <v>82</v>
      </c>
      <c r="D87" s="47" t="s">
        <v>873</v>
      </c>
      <c r="E87" s="57">
        <v>79949860</v>
      </c>
      <c r="F87" s="57">
        <v>0</v>
      </c>
      <c r="G87" s="48">
        <v>79949860</v>
      </c>
      <c r="H87" s="48">
        <v>22693.200000000001</v>
      </c>
    </row>
    <row r="88" spans="1:8" x14ac:dyDescent="0.35">
      <c r="A88" s="46">
        <v>1060</v>
      </c>
      <c r="B88" s="47" t="s">
        <v>73</v>
      </c>
      <c r="C88" s="47" t="s">
        <v>83</v>
      </c>
      <c r="D88" s="47" t="s">
        <v>874</v>
      </c>
      <c r="E88" s="57">
        <v>85247300</v>
      </c>
      <c r="F88" s="57">
        <v>0</v>
      </c>
      <c r="G88" s="48">
        <v>85247300</v>
      </c>
      <c r="H88" s="48">
        <v>1721.43</v>
      </c>
    </row>
    <row r="89" spans="1:8" x14ac:dyDescent="0.35">
      <c r="A89" s="46">
        <v>1060</v>
      </c>
      <c r="B89" s="47" t="s">
        <v>67</v>
      </c>
      <c r="C89" s="47" t="s">
        <v>83</v>
      </c>
      <c r="D89" s="47" t="s">
        <v>875</v>
      </c>
      <c r="E89" s="57">
        <v>2650270</v>
      </c>
      <c r="F89" s="57">
        <v>0</v>
      </c>
      <c r="G89" s="48">
        <v>2650270</v>
      </c>
      <c r="H89" s="48">
        <v>11</v>
      </c>
    </row>
    <row r="90" spans="1:8" x14ac:dyDescent="0.35">
      <c r="A90" s="46">
        <v>1070</v>
      </c>
      <c r="B90" s="47" t="s">
        <v>73</v>
      </c>
      <c r="C90" s="47" t="s">
        <v>84</v>
      </c>
      <c r="D90" s="47" t="s">
        <v>876</v>
      </c>
      <c r="E90" s="57">
        <v>57946900</v>
      </c>
      <c r="F90" s="57">
        <v>0</v>
      </c>
      <c r="G90" s="48">
        <v>57946900</v>
      </c>
      <c r="H90" s="48">
        <v>47027.79</v>
      </c>
    </row>
    <row r="91" spans="1:8" x14ac:dyDescent="0.35">
      <c r="A91" s="46">
        <v>1080</v>
      </c>
      <c r="B91" s="47" t="s">
        <v>73</v>
      </c>
      <c r="C91" s="47" t="s">
        <v>85</v>
      </c>
      <c r="D91" s="47" t="s">
        <v>877</v>
      </c>
      <c r="E91" s="57">
        <v>1085393160</v>
      </c>
      <c r="F91" s="57">
        <v>0</v>
      </c>
      <c r="G91" s="48">
        <v>1085393160</v>
      </c>
      <c r="H91" s="48">
        <v>45286.35</v>
      </c>
    </row>
    <row r="92" spans="1:8" x14ac:dyDescent="0.35">
      <c r="A92" s="46">
        <v>1110</v>
      </c>
      <c r="B92" s="47" t="s">
        <v>73</v>
      </c>
      <c r="C92" s="47" t="s">
        <v>86</v>
      </c>
      <c r="D92" s="47" t="s">
        <v>878</v>
      </c>
      <c r="E92" s="57">
        <v>1974990890</v>
      </c>
      <c r="F92" s="57">
        <v>0</v>
      </c>
      <c r="G92" s="48">
        <v>1974990890</v>
      </c>
      <c r="H92" s="48">
        <v>293847.92</v>
      </c>
    </row>
    <row r="93" spans="1:8" x14ac:dyDescent="0.35">
      <c r="A93" s="46">
        <v>1120</v>
      </c>
      <c r="B93" s="47" t="s">
        <v>73</v>
      </c>
      <c r="C93" s="47" t="s">
        <v>87</v>
      </c>
      <c r="D93" s="47" t="s">
        <v>879</v>
      </c>
      <c r="E93" s="57">
        <v>4592610</v>
      </c>
      <c r="F93" s="57">
        <v>0</v>
      </c>
      <c r="G93" s="48">
        <v>4592610</v>
      </c>
      <c r="H93" s="48">
        <v>2104.0300000000002</v>
      </c>
    </row>
    <row r="94" spans="1:8" x14ac:dyDescent="0.35">
      <c r="A94" s="46">
        <v>1120</v>
      </c>
      <c r="B94" s="47" t="s">
        <v>139</v>
      </c>
      <c r="C94" s="47" t="s">
        <v>87</v>
      </c>
      <c r="D94" s="47" t="s">
        <v>880</v>
      </c>
      <c r="E94" s="57">
        <v>4893696</v>
      </c>
      <c r="F94" s="57">
        <v>0</v>
      </c>
      <c r="G94" s="48">
        <v>4893696</v>
      </c>
      <c r="H94" s="48">
        <v>451.2</v>
      </c>
    </row>
    <row r="95" spans="1:8" x14ac:dyDescent="0.35">
      <c r="A95" s="46">
        <v>1120</v>
      </c>
      <c r="B95" s="47" t="s">
        <v>191</v>
      </c>
      <c r="C95" s="47" t="s">
        <v>87</v>
      </c>
      <c r="D95" s="47" t="s">
        <v>881</v>
      </c>
      <c r="E95" s="57">
        <v>376170</v>
      </c>
      <c r="F95" s="57">
        <v>0</v>
      </c>
      <c r="G95" s="48">
        <v>376170</v>
      </c>
      <c r="H95" s="48">
        <v>149</v>
      </c>
    </row>
    <row r="96" spans="1:8" x14ac:dyDescent="0.35">
      <c r="A96" s="46">
        <v>1130</v>
      </c>
      <c r="B96" s="47" t="s">
        <v>73</v>
      </c>
      <c r="C96" s="47" t="s">
        <v>88</v>
      </c>
      <c r="D96" s="47" t="s">
        <v>882</v>
      </c>
      <c r="E96" s="57">
        <v>37653630</v>
      </c>
      <c r="F96" s="57">
        <v>0</v>
      </c>
      <c r="G96" s="48">
        <v>37653630</v>
      </c>
      <c r="H96" s="48">
        <v>6034.77</v>
      </c>
    </row>
    <row r="97" spans="1:9" s="31" customFormat="1" x14ac:dyDescent="0.35">
      <c r="A97" s="46">
        <v>1130</v>
      </c>
      <c r="B97" s="47" t="s">
        <v>67</v>
      </c>
      <c r="C97" s="47" t="s">
        <v>88</v>
      </c>
      <c r="D97" s="47" t="s">
        <v>883</v>
      </c>
      <c r="E97" s="57">
        <v>1177820</v>
      </c>
      <c r="F97" s="57">
        <v>0</v>
      </c>
      <c r="G97" s="48">
        <v>1177820</v>
      </c>
      <c r="H97" s="48">
        <v>154.38999999999999</v>
      </c>
      <c r="I97"/>
    </row>
    <row r="98" spans="1:9" x14ac:dyDescent="0.35">
      <c r="A98" s="46">
        <v>1130</v>
      </c>
      <c r="B98" s="47" t="s">
        <v>139</v>
      </c>
      <c r="C98" s="47" t="s">
        <v>88</v>
      </c>
      <c r="D98" s="47" t="s">
        <v>884</v>
      </c>
      <c r="E98" s="57">
        <v>14767375</v>
      </c>
      <c r="F98" s="57">
        <v>0</v>
      </c>
      <c r="G98" s="48">
        <v>14767375</v>
      </c>
      <c r="H98" s="48">
        <v>621.6099999999999</v>
      </c>
    </row>
    <row r="99" spans="1:9" x14ac:dyDescent="0.35">
      <c r="A99" s="46">
        <v>1140</v>
      </c>
      <c r="B99" s="47" t="s">
        <v>89</v>
      </c>
      <c r="C99" s="47" t="s">
        <v>90</v>
      </c>
      <c r="D99" s="47" t="s">
        <v>885</v>
      </c>
      <c r="E99" s="57">
        <v>430435423</v>
      </c>
      <c r="F99" s="57">
        <v>6666513</v>
      </c>
      <c r="G99" s="48">
        <v>423768910</v>
      </c>
      <c r="H99" s="48">
        <v>35871.699999999997</v>
      </c>
    </row>
    <row r="100" spans="1:9" x14ac:dyDescent="0.35">
      <c r="A100" s="46">
        <v>1150</v>
      </c>
      <c r="B100" s="47" t="s">
        <v>55</v>
      </c>
      <c r="C100" s="47" t="s">
        <v>91</v>
      </c>
      <c r="D100" s="47" t="s">
        <v>886</v>
      </c>
      <c r="E100" s="57">
        <v>5561730</v>
      </c>
      <c r="F100" s="57">
        <v>0</v>
      </c>
      <c r="G100" s="48">
        <v>5561730</v>
      </c>
      <c r="H100" s="48">
        <v>30</v>
      </c>
    </row>
    <row r="101" spans="1:9" x14ac:dyDescent="0.35">
      <c r="A101" s="46">
        <v>1150</v>
      </c>
      <c r="B101" s="47" t="s">
        <v>73</v>
      </c>
      <c r="C101" s="47" t="s">
        <v>91</v>
      </c>
      <c r="D101" s="47" t="s">
        <v>887</v>
      </c>
      <c r="E101" s="57">
        <v>11140080</v>
      </c>
      <c r="F101" s="57">
        <v>0</v>
      </c>
      <c r="G101" s="48">
        <v>11140080</v>
      </c>
      <c r="H101" s="48">
        <v>3.12</v>
      </c>
    </row>
    <row r="102" spans="1:9" x14ac:dyDescent="0.35">
      <c r="A102" s="46">
        <v>1150</v>
      </c>
      <c r="B102" s="47" t="s">
        <v>89</v>
      </c>
      <c r="C102" s="47" t="s">
        <v>91</v>
      </c>
      <c r="D102" s="47" t="s">
        <v>888</v>
      </c>
      <c r="E102" s="57">
        <v>211744341</v>
      </c>
      <c r="F102" s="57">
        <v>0</v>
      </c>
      <c r="G102" s="48">
        <v>211744341</v>
      </c>
      <c r="H102" s="48">
        <v>13463.31</v>
      </c>
    </row>
    <row r="103" spans="1:9" x14ac:dyDescent="0.35">
      <c r="A103" s="46">
        <v>1160</v>
      </c>
      <c r="B103" s="47" t="s">
        <v>89</v>
      </c>
      <c r="C103" s="47" t="s">
        <v>92</v>
      </c>
      <c r="D103" s="47" t="s">
        <v>889</v>
      </c>
      <c r="E103" s="57">
        <v>122068857</v>
      </c>
      <c r="F103" s="57">
        <v>0</v>
      </c>
      <c r="G103" s="48">
        <v>122068857</v>
      </c>
      <c r="H103" s="48">
        <v>9410.1200000000008</v>
      </c>
    </row>
    <row r="104" spans="1:9" x14ac:dyDescent="0.35">
      <c r="A104" s="46">
        <v>1180</v>
      </c>
      <c r="B104" s="47" t="s">
        <v>65</v>
      </c>
      <c r="C104" s="47" t="s">
        <v>94</v>
      </c>
      <c r="D104" s="47" t="s">
        <v>890</v>
      </c>
      <c r="E104" s="57">
        <v>517424880</v>
      </c>
      <c r="F104" s="57">
        <v>0</v>
      </c>
      <c r="G104" s="48">
        <v>517424880</v>
      </c>
      <c r="H104" s="48">
        <v>122461.43</v>
      </c>
    </row>
    <row r="105" spans="1:9" x14ac:dyDescent="0.35">
      <c r="A105" s="46">
        <v>1180</v>
      </c>
      <c r="B105" s="47" t="s">
        <v>93</v>
      </c>
      <c r="C105" s="47" t="s">
        <v>94</v>
      </c>
      <c r="D105" s="47" t="s">
        <v>891</v>
      </c>
      <c r="E105" s="57">
        <v>1277731920</v>
      </c>
      <c r="F105" s="57">
        <v>1834690</v>
      </c>
      <c r="G105" s="48">
        <v>1275897230</v>
      </c>
      <c r="H105" s="48">
        <v>115270.57</v>
      </c>
    </row>
    <row r="106" spans="1:9" x14ac:dyDescent="0.35">
      <c r="A106" s="46">
        <v>1180</v>
      </c>
      <c r="B106" s="47" t="s">
        <v>184</v>
      </c>
      <c r="C106" s="47" t="s">
        <v>94</v>
      </c>
      <c r="D106" s="47" t="s">
        <v>892</v>
      </c>
      <c r="E106" s="57">
        <v>385987190</v>
      </c>
      <c r="F106" s="57">
        <v>0</v>
      </c>
      <c r="G106" s="48">
        <v>385987190</v>
      </c>
      <c r="H106" s="48">
        <v>98518.15</v>
      </c>
    </row>
    <row r="107" spans="1:9" x14ac:dyDescent="0.35">
      <c r="A107" s="46">
        <v>1195</v>
      </c>
      <c r="B107" s="47" t="s">
        <v>93</v>
      </c>
      <c r="C107" s="47" t="s">
        <v>95</v>
      </c>
      <c r="D107" s="47" t="s">
        <v>893</v>
      </c>
      <c r="E107" s="57">
        <v>857867090</v>
      </c>
      <c r="F107" s="57">
        <v>2264180</v>
      </c>
      <c r="G107" s="48">
        <v>855602910</v>
      </c>
      <c r="H107" s="48">
        <v>41899.18</v>
      </c>
    </row>
    <row r="108" spans="1:9" x14ac:dyDescent="0.35">
      <c r="A108" s="46">
        <v>1220</v>
      </c>
      <c r="B108" s="47" t="s">
        <v>93</v>
      </c>
      <c r="C108" s="47" t="s">
        <v>96</v>
      </c>
      <c r="D108" s="47" t="s">
        <v>894</v>
      </c>
      <c r="E108" s="57">
        <v>496937210</v>
      </c>
      <c r="F108" s="57">
        <v>0</v>
      </c>
      <c r="G108" s="48">
        <v>496937210</v>
      </c>
      <c r="H108" s="48">
        <v>4326.29</v>
      </c>
    </row>
    <row r="109" spans="1:9" x14ac:dyDescent="0.35">
      <c r="A109" s="46">
        <v>1330</v>
      </c>
      <c r="B109" s="47" t="s">
        <v>97</v>
      </c>
      <c r="C109" s="47" t="s">
        <v>98</v>
      </c>
      <c r="D109" s="47" t="s">
        <v>895</v>
      </c>
      <c r="E109" s="57">
        <v>470537970</v>
      </c>
      <c r="F109" s="57">
        <v>1034492</v>
      </c>
      <c r="G109" s="48">
        <v>469503478</v>
      </c>
      <c r="H109" s="48">
        <v>0</v>
      </c>
    </row>
    <row r="110" spans="1:9" x14ac:dyDescent="0.35">
      <c r="A110" s="46">
        <v>1340</v>
      </c>
      <c r="B110" s="47" t="s">
        <v>65</v>
      </c>
      <c r="C110" s="47" t="s">
        <v>100</v>
      </c>
      <c r="D110" s="47" t="s">
        <v>896</v>
      </c>
      <c r="E110" s="57">
        <v>1416970</v>
      </c>
      <c r="F110" s="57">
        <v>0</v>
      </c>
      <c r="G110" s="48">
        <v>1416970</v>
      </c>
      <c r="H110" s="48">
        <v>1.82</v>
      </c>
    </row>
    <row r="111" spans="1:9" x14ac:dyDescent="0.35">
      <c r="A111" s="46">
        <v>1340</v>
      </c>
      <c r="B111" s="47" t="s">
        <v>99</v>
      </c>
      <c r="C111" s="47" t="s">
        <v>100</v>
      </c>
      <c r="D111" s="47" t="s">
        <v>897</v>
      </c>
      <c r="E111" s="57">
        <v>162917136</v>
      </c>
      <c r="F111" s="57">
        <v>0</v>
      </c>
      <c r="G111" s="48">
        <v>162917136</v>
      </c>
      <c r="H111" s="48">
        <v>17339.84</v>
      </c>
    </row>
    <row r="112" spans="1:9" x14ac:dyDescent="0.35">
      <c r="A112" s="46">
        <v>1340</v>
      </c>
      <c r="B112" s="47" t="s">
        <v>217</v>
      </c>
      <c r="C112" s="47" t="s">
        <v>100</v>
      </c>
      <c r="D112" s="47" t="s">
        <v>898</v>
      </c>
      <c r="E112" s="57">
        <v>16765450</v>
      </c>
      <c r="F112" s="57">
        <v>0</v>
      </c>
      <c r="G112" s="48">
        <v>16765450</v>
      </c>
      <c r="H112" s="48">
        <v>570.5</v>
      </c>
    </row>
    <row r="113" spans="1:9" x14ac:dyDescent="0.35">
      <c r="A113" s="46">
        <v>1350</v>
      </c>
      <c r="B113" s="47" t="s">
        <v>99</v>
      </c>
      <c r="C113" s="47" t="s">
        <v>101</v>
      </c>
      <c r="D113" s="47" t="s">
        <v>899</v>
      </c>
      <c r="E113" s="57">
        <v>1502956490</v>
      </c>
      <c r="F113" s="57">
        <v>608428</v>
      </c>
      <c r="G113" s="48">
        <v>1502348062</v>
      </c>
      <c r="H113" s="48">
        <v>66200.61</v>
      </c>
    </row>
    <row r="114" spans="1:9" x14ac:dyDescent="0.35">
      <c r="A114" s="46">
        <v>1360</v>
      </c>
      <c r="B114" s="47" t="s">
        <v>102</v>
      </c>
      <c r="C114" s="47" t="s">
        <v>103</v>
      </c>
      <c r="D114" s="47" t="s">
        <v>900</v>
      </c>
      <c r="E114" s="57">
        <v>1228774320</v>
      </c>
      <c r="F114" s="57">
        <v>20624970</v>
      </c>
      <c r="G114" s="48">
        <v>1208149350</v>
      </c>
      <c r="H114" s="48">
        <v>100589.68</v>
      </c>
    </row>
    <row r="115" spans="1:9" x14ac:dyDescent="0.35">
      <c r="A115" s="46">
        <v>1360</v>
      </c>
      <c r="B115" s="47" t="s">
        <v>205</v>
      </c>
      <c r="C115" s="47" t="s">
        <v>103</v>
      </c>
      <c r="D115" s="47" t="s">
        <v>901</v>
      </c>
      <c r="E115" s="57">
        <v>7429910</v>
      </c>
      <c r="F115" s="57">
        <v>0</v>
      </c>
      <c r="G115" s="48">
        <v>7429910</v>
      </c>
      <c r="H115" s="48">
        <v>76.08</v>
      </c>
    </row>
    <row r="116" spans="1:9" x14ac:dyDescent="0.35">
      <c r="A116" s="46">
        <v>1380</v>
      </c>
      <c r="B116" s="47" t="s">
        <v>104</v>
      </c>
      <c r="C116" s="47" t="s">
        <v>105</v>
      </c>
      <c r="D116" s="47" t="s">
        <v>902</v>
      </c>
      <c r="E116" s="57">
        <v>73140460</v>
      </c>
      <c r="F116" s="57">
        <v>0</v>
      </c>
      <c r="G116" s="48">
        <v>73140460</v>
      </c>
      <c r="H116" s="48">
        <v>2296.71</v>
      </c>
    </row>
    <row r="117" spans="1:9" x14ac:dyDescent="0.35">
      <c r="A117" s="46">
        <v>1390</v>
      </c>
      <c r="B117" s="47" t="s">
        <v>106</v>
      </c>
      <c r="C117" s="47" t="s">
        <v>107</v>
      </c>
      <c r="D117" s="47" t="s">
        <v>903</v>
      </c>
      <c r="E117" s="57">
        <v>143453349</v>
      </c>
      <c r="F117" s="57">
        <v>393606</v>
      </c>
      <c r="G117" s="48">
        <v>143059743</v>
      </c>
      <c r="H117" s="48">
        <v>23951.99</v>
      </c>
    </row>
    <row r="118" spans="1:9" x14ac:dyDescent="0.35">
      <c r="A118" s="46">
        <v>1400</v>
      </c>
      <c r="B118" s="47" t="s">
        <v>106</v>
      </c>
      <c r="C118" s="47" t="s">
        <v>108</v>
      </c>
      <c r="D118" s="47" t="s">
        <v>904</v>
      </c>
      <c r="E118" s="57">
        <v>49717935</v>
      </c>
      <c r="F118" s="57">
        <v>0</v>
      </c>
      <c r="G118" s="48">
        <v>49717935</v>
      </c>
      <c r="H118" s="48">
        <v>3650.37</v>
      </c>
    </row>
    <row r="119" spans="1:9" x14ac:dyDescent="0.35">
      <c r="A119" s="46">
        <v>1410</v>
      </c>
      <c r="B119" s="47" t="s">
        <v>109</v>
      </c>
      <c r="C119" s="47" t="s">
        <v>110</v>
      </c>
      <c r="D119" s="47" t="s">
        <v>905</v>
      </c>
      <c r="E119" s="57">
        <v>101377173</v>
      </c>
      <c r="F119" s="57">
        <v>0</v>
      </c>
      <c r="G119" s="48">
        <v>101377173</v>
      </c>
      <c r="H119" s="48">
        <v>6896.31</v>
      </c>
    </row>
    <row r="120" spans="1:9" s="31" customFormat="1" x14ac:dyDescent="0.35">
      <c r="A120" s="46">
        <v>1420</v>
      </c>
      <c r="B120" s="47" t="s">
        <v>246</v>
      </c>
      <c r="C120" s="47" t="s">
        <v>112</v>
      </c>
      <c r="D120" s="47" t="s">
        <v>906</v>
      </c>
      <c r="E120" s="57">
        <v>337793910</v>
      </c>
      <c r="F120" s="57">
        <v>116002809</v>
      </c>
      <c r="G120" s="48">
        <v>221791101</v>
      </c>
      <c r="H120" s="48">
        <v>60392.9</v>
      </c>
      <c r="I120"/>
    </row>
    <row r="121" spans="1:9" x14ac:dyDescent="0.35">
      <c r="A121" s="46">
        <v>1420</v>
      </c>
      <c r="B121" s="47" t="s">
        <v>111</v>
      </c>
      <c r="C121" s="47" t="s">
        <v>112</v>
      </c>
      <c r="D121" s="47" t="s">
        <v>907</v>
      </c>
      <c r="E121" s="57">
        <v>15700201979</v>
      </c>
      <c r="F121" s="57">
        <v>554610100</v>
      </c>
      <c r="G121" s="48">
        <v>15145591879</v>
      </c>
      <c r="H121" s="48">
        <v>4069536</v>
      </c>
    </row>
    <row r="122" spans="1:9" x14ac:dyDescent="0.35">
      <c r="A122" s="46">
        <v>1430</v>
      </c>
      <c r="B122" s="47" t="s">
        <v>113</v>
      </c>
      <c r="C122" s="47" t="s">
        <v>114</v>
      </c>
      <c r="D122" s="47" t="s">
        <v>908</v>
      </c>
      <c r="E122" s="57">
        <v>23089672</v>
      </c>
      <c r="F122" s="57">
        <v>0</v>
      </c>
      <c r="G122" s="48">
        <v>23089672</v>
      </c>
      <c r="H122" s="48">
        <v>7093.52</v>
      </c>
    </row>
    <row r="123" spans="1:9" x14ac:dyDescent="0.35">
      <c r="A123" s="46">
        <v>1440</v>
      </c>
      <c r="B123" s="47" t="s">
        <v>113</v>
      </c>
      <c r="C123" s="47" t="s">
        <v>115</v>
      </c>
      <c r="D123" s="47" t="s">
        <v>909</v>
      </c>
      <c r="E123" s="57">
        <v>20182519</v>
      </c>
      <c r="F123" s="57">
        <v>0</v>
      </c>
      <c r="G123" s="48">
        <v>20182519</v>
      </c>
      <c r="H123" s="48">
        <v>508.13</v>
      </c>
    </row>
    <row r="124" spans="1:9" x14ac:dyDescent="0.35">
      <c r="A124" s="46">
        <v>1450</v>
      </c>
      <c r="B124" s="47" t="s">
        <v>116</v>
      </c>
      <c r="C124" s="47" t="s">
        <v>117</v>
      </c>
      <c r="D124" s="47" t="s">
        <v>910</v>
      </c>
      <c r="E124" s="57">
        <v>38374987</v>
      </c>
      <c r="F124" s="57">
        <v>0</v>
      </c>
      <c r="G124" s="48">
        <v>38374987</v>
      </c>
      <c r="H124" s="48">
        <v>348.5</v>
      </c>
    </row>
    <row r="125" spans="1:9" x14ac:dyDescent="0.35">
      <c r="A125" s="46">
        <v>1450</v>
      </c>
      <c r="B125" s="47" t="s">
        <v>139</v>
      </c>
      <c r="C125" s="47" t="s">
        <v>117</v>
      </c>
      <c r="D125" s="47" t="s">
        <v>911</v>
      </c>
      <c r="E125" s="57">
        <v>15392232</v>
      </c>
      <c r="F125" s="57">
        <v>0</v>
      </c>
      <c r="G125" s="48">
        <v>15392232</v>
      </c>
      <c r="H125" s="48">
        <v>84.67</v>
      </c>
    </row>
    <row r="126" spans="1:9" x14ac:dyDescent="0.35">
      <c r="A126" s="46">
        <v>1460</v>
      </c>
      <c r="B126" s="47" t="s">
        <v>116</v>
      </c>
      <c r="C126" s="47" t="s">
        <v>118</v>
      </c>
      <c r="D126" s="47" t="s">
        <v>912</v>
      </c>
      <c r="E126" s="57">
        <v>42223020</v>
      </c>
      <c r="F126" s="57">
        <v>0</v>
      </c>
      <c r="G126" s="48">
        <v>42223020</v>
      </c>
      <c r="H126" s="48">
        <v>188.16</v>
      </c>
    </row>
    <row r="127" spans="1:9" x14ac:dyDescent="0.35">
      <c r="A127" s="46">
        <v>1480</v>
      </c>
      <c r="B127" s="47" t="s">
        <v>116</v>
      </c>
      <c r="C127" s="47" t="s">
        <v>119</v>
      </c>
      <c r="D127" s="47" t="s">
        <v>913</v>
      </c>
      <c r="E127" s="57">
        <v>32167744</v>
      </c>
      <c r="F127" s="57">
        <v>0</v>
      </c>
      <c r="G127" s="48">
        <v>32167744</v>
      </c>
      <c r="H127" s="48">
        <v>2544.5700000000002</v>
      </c>
    </row>
    <row r="128" spans="1:9" x14ac:dyDescent="0.35">
      <c r="A128" s="46">
        <v>1490</v>
      </c>
      <c r="B128" s="47" t="s">
        <v>116</v>
      </c>
      <c r="C128" s="47" t="s">
        <v>120</v>
      </c>
      <c r="D128" s="47" t="s">
        <v>914</v>
      </c>
      <c r="E128" s="57">
        <v>20611136</v>
      </c>
      <c r="F128" s="57">
        <v>0</v>
      </c>
      <c r="G128" s="48">
        <v>20611136</v>
      </c>
      <c r="H128" s="48">
        <v>970.96</v>
      </c>
    </row>
    <row r="129" spans="1:9" x14ac:dyDescent="0.35">
      <c r="A129" s="46">
        <v>1500</v>
      </c>
      <c r="B129" s="47" t="s">
        <v>116</v>
      </c>
      <c r="C129" s="47" t="s">
        <v>121</v>
      </c>
      <c r="D129" s="47" t="s">
        <v>915</v>
      </c>
      <c r="E129" s="57">
        <v>131141527</v>
      </c>
      <c r="F129" s="57">
        <v>0</v>
      </c>
      <c r="G129" s="48">
        <v>131141527</v>
      </c>
      <c r="H129" s="48">
        <v>26240.06</v>
      </c>
    </row>
    <row r="130" spans="1:9" s="31" customFormat="1" x14ac:dyDescent="0.35">
      <c r="A130" s="46">
        <v>1500</v>
      </c>
      <c r="B130" s="47" t="s">
        <v>241</v>
      </c>
      <c r="C130" s="47" t="s">
        <v>121</v>
      </c>
      <c r="D130" s="47" t="s">
        <v>916</v>
      </c>
      <c r="E130" s="57">
        <v>138710</v>
      </c>
      <c r="F130" s="57">
        <v>0</v>
      </c>
      <c r="G130" s="48">
        <v>138710</v>
      </c>
      <c r="H130" s="48">
        <v>0</v>
      </c>
      <c r="I130"/>
    </row>
    <row r="131" spans="1:9" x14ac:dyDescent="0.35">
      <c r="A131" s="46">
        <v>1510</v>
      </c>
      <c r="B131" s="47" t="s">
        <v>122</v>
      </c>
      <c r="C131" s="47" t="s">
        <v>123</v>
      </c>
      <c r="D131" s="47" t="s">
        <v>917</v>
      </c>
      <c r="E131" s="57">
        <v>378065029</v>
      </c>
      <c r="F131" s="57">
        <v>5244972</v>
      </c>
      <c r="G131" s="48">
        <v>372820057</v>
      </c>
      <c r="H131" s="48">
        <v>83625.01999999999</v>
      </c>
    </row>
    <row r="132" spans="1:9" x14ac:dyDescent="0.35">
      <c r="A132" s="46">
        <v>1520</v>
      </c>
      <c r="B132" s="47" t="s">
        <v>124</v>
      </c>
      <c r="C132" s="47" t="s">
        <v>125</v>
      </c>
      <c r="D132" s="47" t="s">
        <v>918</v>
      </c>
      <c r="E132" s="57">
        <v>1901728670</v>
      </c>
      <c r="F132" s="57">
        <v>3912690</v>
      </c>
      <c r="G132" s="48">
        <v>1897815980</v>
      </c>
      <c r="H132" s="48">
        <v>215583.55</v>
      </c>
    </row>
    <row r="133" spans="1:9" x14ac:dyDescent="0.35">
      <c r="A133" s="46">
        <v>1530</v>
      </c>
      <c r="B133" s="47" t="s">
        <v>24</v>
      </c>
      <c r="C133" s="47" t="s">
        <v>126</v>
      </c>
      <c r="D133" s="47" t="s">
        <v>919</v>
      </c>
      <c r="E133" s="57">
        <v>1196400</v>
      </c>
      <c r="F133" s="57">
        <v>0</v>
      </c>
      <c r="G133" s="48">
        <v>1196400</v>
      </c>
      <c r="H133" s="48">
        <v>24.62</v>
      </c>
    </row>
    <row r="134" spans="1:9" x14ac:dyDescent="0.35">
      <c r="A134" s="46">
        <v>1530</v>
      </c>
      <c r="B134" s="47" t="s">
        <v>124</v>
      </c>
      <c r="C134" s="47" t="s">
        <v>126</v>
      </c>
      <c r="D134" s="47" t="s">
        <v>920</v>
      </c>
      <c r="E134" s="57">
        <v>282588130</v>
      </c>
      <c r="F134" s="57">
        <v>0</v>
      </c>
      <c r="G134" s="48">
        <v>282588130</v>
      </c>
      <c r="H134" s="48">
        <v>4681.84</v>
      </c>
    </row>
    <row r="135" spans="1:9" x14ac:dyDescent="0.35">
      <c r="A135" s="46">
        <v>1540</v>
      </c>
      <c r="B135" s="47" t="s">
        <v>24</v>
      </c>
      <c r="C135" s="47" t="s">
        <v>127</v>
      </c>
      <c r="D135" s="47" t="s">
        <v>921</v>
      </c>
      <c r="E135" s="57">
        <v>25519090</v>
      </c>
      <c r="F135" s="57">
        <v>0</v>
      </c>
      <c r="G135" s="48">
        <v>25519090</v>
      </c>
      <c r="H135" s="48">
        <v>551.67999999999995</v>
      </c>
    </row>
    <row r="136" spans="1:9" x14ac:dyDescent="0.35">
      <c r="A136" s="46">
        <v>1540</v>
      </c>
      <c r="B136" s="47" t="s">
        <v>124</v>
      </c>
      <c r="C136" s="47" t="s">
        <v>127</v>
      </c>
      <c r="D136" s="47" t="s">
        <v>922</v>
      </c>
      <c r="E136" s="57">
        <v>190593840</v>
      </c>
      <c r="F136" s="57">
        <v>0</v>
      </c>
      <c r="G136" s="48">
        <v>190593840</v>
      </c>
      <c r="H136" s="48">
        <v>3157.52</v>
      </c>
    </row>
    <row r="137" spans="1:9" x14ac:dyDescent="0.35">
      <c r="A137" s="46">
        <v>1550</v>
      </c>
      <c r="B137" s="47" t="s">
        <v>128</v>
      </c>
      <c r="C137" s="47" t="s">
        <v>129</v>
      </c>
      <c r="D137" s="47" t="s">
        <v>923</v>
      </c>
      <c r="E137" s="57">
        <v>5957225203</v>
      </c>
      <c r="F137" s="57">
        <v>341811804</v>
      </c>
      <c r="G137" s="48">
        <v>5615413399</v>
      </c>
      <c r="H137" s="48">
        <v>2122197.6800000002</v>
      </c>
    </row>
    <row r="138" spans="1:9" x14ac:dyDescent="0.35">
      <c r="A138" s="46">
        <v>1560</v>
      </c>
      <c r="B138" s="47" t="s">
        <v>35</v>
      </c>
      <c r="C138" s="47" t="s">
        <v>130</v>
      </c>
      <c r="D138" s="47" t="s">
        <v>924</v>
      </c>
      <c r="E138" s="57">
        <v>7442539</v>
      </c>
      <c r="F138" s="57">
        <v>0</v>
      </c>
      <c r="G138" s="48">
        <v>7442539</v>
      </c>
      <c r="H138" s="48">
        <v>151</v>
      </c>
    </row>
    <row r="139" spans="1:9" x14ac:dyDescent="0.35">
      <c r="A139" s="46">
        <v>1560</v>
      </c>
      <c r="B139" s="47" t="s">
        <v>128</v>
      </c>
      <c r="C139" s="47" t="s">
        <v>130</v>
      </c>
      <c r="D139" s="47" t="s">
        <v>925</v>
      </c>
      <c r="E139" s="57">
        <v>3830196687</v>
      </c>
      <c r="F139" s="57">
        <v>226556974</v>
      </c>
      <c r="G139" s="48">
        <v>3603639713</v>
      </c>
      <c r="H139" s="48">
        <v>1246015.18</v>
      </c>
    </row>
    <row r="140" spans="1:9" x14ac:dyDescent="0.35">
      <c r="A140" s="46">
        <v>1560</v>
      </c>
      <c r="B140" s="47" t="s">
        <v>228</v>
      </c>
      <c r="C140" s="47" t="s">
        <v>130</v>
      </c>
      <c r="D140" s="47" t="s">
        <v>926</v>
      </c>
      <c r="E140" s="57">
        <v>62353370</v>
      </c>
      <c r="F140" s="57">
        <v>0</v>
      </c>
      <c r="G140" s="48">
        <v>62353370</v>
      </c>
      <c r="H140" s="48">
        <v>57.01</v>
      </c>
    </row>
    <row r="141" spans="1:9" x14ac:dyDescent="0.35">
      <c r="A141" s="46">
        <v>1570</v>
      </c>
      <c r="B141" s="47" t="s">
        <v>35</v>
      </c>
      <c r="C141" s="47" t="s">
        <v>131</v>
      </c>
      <c r="D141" s="47" t="s">
        <v>927</v>
      </c>
      <c r="E141" s="57">
        <v>45629657</v>
      </c>
      <c r="F141" s="57">
        <v>0</v>
      </c>
      <c r="G141" s="48">
        <v>45629657</v>
      </c>
      <c r="H141" s="48">
        <v>46398</v>
      </c>
    </row>
    <row r="142" spans="1:9" x14ac:dyDescent="0.35">
      <c r="A142" s="46">
        <v>1570</v>
      </c>
      <c r="B142" s="47" t="s">
        <v>128</v>
      </c>
      <c r="C142" s="47" t="s">
        <v>131</v>
      </c>
      <c r="D142" s="47" t="s">
        <v>928</v>
      </c>
      <c r="E142" s="57">
        <v>632087276</v>
      </c>
      <c r="F142" s="57">
        <v>0</v>
      </c>
      <c r="G142" s="48">
        <v>632087276</v>
      </c>
      <c r="H142" s="48">
        <v>195800.63</v>
      </c>
    </row>
    <row r="143" spans="1:9" s="31" customFormat="1" x14ac:dyDescent="0.35">
      <c r="A143" s="46">
        <v>1580</v>
      </c>
      <c r="B143" s="47" t="s">
        <v>132</v>
      </c>
      <c r="C143" s="47" t="s">
        <v>133</v>
      </c>
      <c r="D143" s="47" t="s">
        <v>929</v>
      </c>
      <c r="E143" s="57">
        <v>181491161</v>
      </c>
      <c r="F143" s="57">
        <v>423126</v>
      </c>
      <c r="G143" s="48">
        <v>181068035</v>
      </c>
      <c r="H143" s="48">
        <v>16221.7</v>
      </c>
      <c r="I143"/>
    </row>
    <row r="144" spans="1:9" s="31" customFormat="1" x14ac:dyDescent="0.35">
      <c r="A144" s="46">
        <v>1590</v>
      </c>
      <c r="B144" s="47" t="s">
        <v>132</v>
      </c>
      <c r="C144" s="47" t="s">
        <v>134</v>
      </c>
      <c r="D144" s="47" t="s">
        <v>930</v>
      </c>
      <c r="E144" s="57">
        <v>105531060</v>
      </c>
      <c r="F144" s="57">
        <v>0</v>
      </c>
      <c r="G144" s="48">
        <v>105531060</v>
      </c>
      <c r="H144" s="48">
        <v>2598.1099999999997</v>
      </c>
      <c r="I144"/>
    </row>
    <row r="145" spans="1:9" s="31" customFormat="1" x14ac:dyDescent="0.35">
      <c r="A145" s="46">
        <v>1600</v>
      </c>
      <c r="B145" s="47" t="s">
        <v>132</v>
      </c>
      <c r="C145" s="47" t="s">
        <v>135</v>
      </c>
      <c r="D145" s="47" t="s">
        <v>931</v>
      </c>
      <c r="E145" s="57">
        <v>58170344</v>
      </c>
      <c r="F145" s="57">
        <v>52297</v>
      </c>
      <c r="G145" s="48">
        <v>58118047</v>
      </c>
      <c r="H145" s="48">
        <v>48.62</v>
      </c>
      <c r="I145"/>
    </row>
    <row r="146" spans="1:9" s="31" customFormat="1" x14ac:dyDescent="0.35">
      <c r="A146" s="46">
        <v>1620</v>
      </c>
      <c r="B146" s="47" t="s">
        <v>132</v>
      </c>
      <c r="C146" s="47" t="s">
        <v>136</v>
      </c>
      <c r="D146" s="47" t="s">
        <v>932</v>
      </c>
      <c r="E146" s="57">
        <v>54924374</v>
      </c>
      <c r="F146" s="57">
        <v>0</v>
      </c>
      <c r="G146" s="48">
        <v>54924374</v>
      </c>
      <c r="H146" s="48">
        <v>1164.49</v>
      </c>
      <c r="I146"/>
    </row>
    <row r="147" spans="1:9" s="31" customFormat="1" x14ac:dyDescent="0.35">
      <c r="A147" s="46">
        <v>1750</v>
      </c>
      <c r="B147" s="47" t="s">
        <v>132</v>
      </c>
      <c r="C147" s="47" t="s">
        <v>137</v>
      </c>
      <c r="D147" s="47" t="s">
        <v>933</v>
      </c>
      <c r="E147" s="57">
        <v>18613460</v>
      </c>
      <c r="F147" s="57">
        <v>0</v>
      </c>
      <c r="G147" s="48">
        <v>18613460</v>
      </c>
      <c r="H147" s="48">
        <v>1460.45</v>
      </c>
      <c r="I147"/>
    </row>
    <row r="148" spans="1:9" x14ac:dyDescent="0.35">
      <c r="A148" s="46">
        <v>1760</v>
      </c>
      <c r="B148" s="47" t="s">
        <v>132</v>
      </c>
      <c r="C148" s="47" t="s">
        <v>138</v>
      </c>
      <c r="D148" s="47" t="s">
        <v>934</v>
      </c>
      <c r="E148" s="57">
        <v>35440435</v>
      </c>
      <c r="F148" s="57">
        <v>0</v>
      </c>
      <c r="G148" s="48">
        <v>35440435</v>
      </c>
      <c r="H148" s="48">
        <v>532.74</v>
      </c>
    </row>
    <row r="149" spans="1:9" x14ac:dyDescent="0.35">
      <c r="A149" s="46">
        <v>1780</v>
      </c>
      <c r="B149" s="47" t="s">
        <v>139</v>
      </c>
      <c r="C149" s="47" t="s">
        <v>140</v>
      </c>
      <c r="D149" s="47" t="s">
        <v>935</v>
      </c>
      <c r="E149" s="57">
        <v>72134683</v>
      </c>
      <c r="F149" s="57">
        <v>0</v>
      </c>
      <c r="G149" s="48">
        <v>72134683</v>
      </c>
      <c r="H149" s="48">
        <v>2185.9</v>
      </c>
    </row>
    <row r="150" spans="1:9" s="31" customFormat="1" x14ac:dyDescent="0.35">
      <c r="A150" s="46">
        <v>1790</v>
      </c>
      <c r="B150" s="47" t="s">
        <v>67</v>
      </c>
      <c r="C150" s="47" t="s">
        <v>141</v>
      </c>
      <c r="D150" s="47" t="s">
        <v>936</v>
      </c>
      <c r="E150" s="57">
        <v>16332925</v>
      </c>
      <c r="F150" s="57">
        <v>0</v>
      </c>
      <c r="G150" s="48">
        <v>16332925</v>
      </c>
      <c r="H150" s="48">
        <v>261.23</v>
      </c>
      <c r="I150"/>
    </row>
    <row r="151" spans="1:9" x14ac:dyDescent="0.35">
      <c r="A151" s="46">
        <v>1790</v>
      </c>
      <c r="B151" s="47" t="s">
        <v>139</v>
      </c>
      <c r="C151" s="47" t="s">
        <v>141</v>
      </c>
      <c r="D151" s="47" t="s">
        <v>937</v>
      </c>
      <c r="E151" s="57">
        <v>74393061</v>
      </c>
      <c r="F151" s="57">
        <v>0</v>
      </c>
      <c r="G151" s="48">
        <v>74393061</v>
      </c>
      <c r="H151" s="48">
        <v>3820.04</v>
      </c>
    </row>
    <row r="152" spans="1:9" x14ac:dyDescent="0.35">
      <c r="A152" s="46">
        <v>1810</v>
      </c>
      <c r="B152" s="47" t="s">
        <v>139</v>
      </c>
      <c r="C152" s="47" t="s">
        <v>142</v>
      </c>
      <c r="D152" s="47" t="s">
        <v>938</v>
      </c>
      <c r="E152" s="57">
        <v>7416177</v>
      </c>
      <c r="F152" s="57">
        <v>0</v>
      </c>
      <c r="G152" s="48">
        <v>7416177</v>
      </c>
      <c r="H152" s="48">
        <v>0</v>
      </c>
    </row>
    <row r="153" spans="1:9" x14ac:dyDescent="0.35">
      <c r="A153" s="46">
        <v>1828</v>
      </c>
      <c r="B153" s="47" t="s">
        <v>143</v>
      </c>
      <c r="C153" s="47" t="s">
        <v>144</v>
      </c>
      <c r="D153" s="47" t="s">
        <v>939</v>
      </c>
      <c r="E153" s="57">
        <v>283254469</v>
      </c>
      <c r="F153" s="57">
        <v>9413420</v>
      </c>
      <c r="G153" s="48">
        <v>273841049</v>
      </c>
      <c r="H153" s="48">
        <v>0</v>
      </c>
    </row>
    <row r="154" spans="1:9" x14ac:dyDescent="0.35">
      <c r="A154" s="46">
        <v>1850</v>
      </c>
      <c r="B154" s="47" t="s">
        <v>143</v>
      </c>
      <c r="C154" s="47" t="s">
        <v>145</v>
      </c>
      <c r="D154" s="47" t="s">
        <v>940</v>
      </c>
      <c r="E154" s="57">
        <v>50152797</v>
      </c>
      <c r="F154" s="57">
        <v>0</v>
      </c>
      <c r="G154" s="48">
        <v>50152797</v>
      </c>
      <c r="H154" s="48">
        <v>0</v>
      </c>
    </row>
    <row r="155" spans="1:9" x14ac:dyDescent="0.35">
      <c r="A155" s="46">
        <v>1860</v>
      </c>
      <c r="B155" s="47" t="s">
        <v>143</v>
      </c>
      <c r="C155" s="47" t="s">
        <v>146</v>
      </c>
      <c r="D155" s="47" t="s">
        <v>941</v>
      </c>
      <c r="E155" s="57">
        <v>36143419</v>
      </c>
      <c r="F155" s="57">
        <v>0</v>
      </c>
      <c r="G155" s="48">
        <v>36143419</v>
      </c>
      <c r="H155" s="48">
        <v>0</v>
      </c>
    </row>
    <row r="156" spans="1:9" x14ac:dyDescent="0.35">
      <c r="A156" s="46">
        <v>1860</v>
      </c>
      <c r="B156" s="47" t="s">
        <v>163</v>
      </c>
      <c r="C156" s="47" t="s">
        <v>146</v>
      </c>
      <c r="D156" s="47" t="s">
        <v>942</v>
      </c>
      <c r="E156" s="57">
        <v>4736990</v>
      </c>
      <c r="F156" s="57">
        <v>0</v>
      </c>
      <c r="G156" s="48">
        <v>4736990</v>
      </c>
      <c r="H156" s="48">
        <v>18.979999999999997</v>
      </c>
    </row>
    <row r="157" spans="1:9" x14ac:dyDescent="0.35">
      <c r="A157" s="46">
        <v>1860</v>
      </c>
      <c r="B157" s="47" t="s">
        <v>222</v>
      </c>
      <c r="C157" s="47" t="s">
        <v>146</v>
      </c>
      <c r="D157" s="47" t="s">
        <v>943</v>
      </c>
      <c r="E157" s="57">
        <v>5332576</v>
      </c>
      <c r="F157" s="57">
        <v>0</v>
      </c>
      <c r="G157" s="48">
        <v>5332576</v>
      </c>
      <c r="H157" s="48">
        <v>136</v>
      </c>
    </row>
    <row r="158" spans="1:9" x14ac:dyDescent="0.35">
      <c r="A158" s="46">
        <v>1870</v>
      </c>
      <c r="B158" s="47" t="s">
        <v>143</v>
      </c>
      <c r="C158" s="47" t="s">
        <v>147</v>
      </c>
      <c r="D158" s="47" t="s">
        <v>944</v>
      </c>
      <c r="E158" s="57">
        <v>59268930</v>
      </c>
      <c r="F158" s="57">
        <v>0</v>
      </c>
      <c r="G158" s="48">
        <v>59268930</v>
      </c>
      <c r="H158" s="48">
        <v>0</v>
      </c>
    </row>
    <row r="159" spans="1:9" x14ac:dyDescent="0.35">
      <c r="A159" s="46">
        <v>1980</v>
      </c>
      <c r="B159" s="47" t="s">
        <v>93</v>
      </c>
      <c r="C159" s="47" t="s">
        <v>149</v>
      </c>
      <c r="D159" s="47" t="s">
        <v>945</v>
      </c>
      <c r="E159" s="57">
        <v>168460950</v>
      </c>
      <c r="F159" s="57">
        <v>0</v>
      </c>
      <c r="G159" s="48">
        <v>168460950</v>
      </c>
      <c r="H159" s="48">
        <v>0</v>
      </c>
    </row>
    <row r="160" spans="1:9" x14ac:dyDescent="0.35">
      <c r="A160" s="46">
        <v>1980</v>
      </c>
      <c r="B160" s="47" t="s">
        <v>148</v>
      </c>
      <c r="C160" s="47" t="s">
        <v>149</v>
      </c>
      <c r="D160" s="47" t="s">
        <v>946</v>
      </c>
      <c r="E160" s="57">
        <v>46693560</v>
      </c>
      <c r="F160" s="57">
        <v>0</v>
      </c>
      <c r="G160" s="48">
        <v>46693560</v>
      </c>
      <c r="H160" s="48">
        <v>479.43</v>
      </c>
    </row>
    <row r="161" spans="1:8" x14ac:dyDescent="0.35">
      <c r="A161" s="46">
        <v>1990</v>
      </c>
      <c r="B161" s="47" t="s">
        <v>148</v>
      </c>
      <c r="C161" s="47" t="s">
        <v>150</v>
      </c>
      <c r="D161" s="47" t="s">
        <v>947</v>
      </c>
      <c r="E161" s="57">
        <v>136138330</v>
      </c>
      <c r="F161" s="57">
        <v>0</v>
      </c>
      <c r="G161" s="48">
        <v>136138330</v>
      </c>
      <c r="H161" s="48">
        <v>16513.37</v>
      </c>
    </row>
    <row r="162" spans="1:8" x14ac:dyDescent="0.35">
      <c r="A162" s="46">
        <v>2000</v>
      </c>
      <c r="B162" s="47" t="s">
        <v>148</v>
      </c>
      <c r="C162" s="47" t="s">
        <v>151</v>
      </c>
      <c r="D162" s="47" t="s">
        <v>948</v>
      </c>
      <c r="E162" s="57">
        <v>3047652160</v>
      </c>
      <c r="F162" s="57">
        <v>34336410</v>
      </c>
      <c r="G162" s="48">
        <v>3013315750</v>
      </c>
      <c r="H162" s="48">
        <v>378379.57</v>
      </c>
    </row>
    <row r="163" spans="1:8" x14ac:dyDescent="0.35">
      <c r="A163" s="46">
        <v>2010</v>
      </c>
      <c r="B163" s="47" t="s">
        <v>152</v>
      </c>
      <c r="C163" s="47" t="s">
        <v>153</v>
      </c>
      <c r="D163" s="47" t="s">
        <v>949</v>
      </c>
      <c r="E163" s="57">
        <v>72730732</v>
      </c>
      <c r="F163" s="57">
        <v>0</v>
      </c>
      <c r="G163" s="48">
        <v>72730732</v>
      </c>
      <c r="H163" s="48">
        <v>4588.1399999999994</v>
      </c>
    </row>
    <row r="164" spans="1:8" x14ac:dyDescent="0.35">
      <c r="A164" s="46">
        <v>2020</v>
      </c>
      <c r="B164" s="47" t="s">
        <v>154</v>
      </c>
      <c r="C164" s="47" t="s">
        <v>155</v>
      </c>
      <c r="D164" s="47" t="s">
        <v>950</v>
      </c>
      <c r="E164" s="57">
        <v>439404520</v>
      </c>
      <c r="F164" s="57">
        <v>0</v>
      </c>
      <c r="G164" s="48">
        <v>439404520</v>
      </c>
      <c r="H164" s="48">
        <v>155147.04</v>
      </c>
    </row>
    <row r="165" spans="1:8" x14ac:dyDescent="0.35">
      <c r="A165" s="46">
        <v>2035</v>
      </c>
      <c r="B165" s="47" t="s">
        <v>156</v>
      </c>
      <c r="C165" s="47" t="s">
        <v>157</v>
      </c>
      <c r="D165" s="47" t="s">
        <v>951</v>
      </c>
      <c r="E165" s="57">
        <v>570079015</v>
      </c>
      <c r="F165" s="57">
        <v>0</v>
      </c>
      <c r="G165" s="48">
        <v>570079015</v>
      </c>
      <c r="H165" s="48">
        <v>39455.730000000003</v>
      </c>
    </row>
    <row r="166" spans="1:8" x14ac:dyDescent="0.35">
      <c r="A166" s="46">
        <v>2055</v>
      </c>
      <c r="B166" s="47" t="s">
        <v>156</v>
      </c>
      <c r="C166" s="47" t="s">
        <v>158</v>
      </c>
      <c r="D166" s="47" t="s">
        <v>952</v>
      </c>
      <c r="E166" s="57">
        <v>83096080</v>
      </c>
      <c r="F166" s="57">
        <v>0</v>
      </c>
      <c r="G166" s="48">
        <v>83096080</v>
      </c>
      <c r="H166" s="48">
        <v>21659.73</v>
      </c>
    </row>
    <row r="167" spans="1:8" x14ac:dyDescent="0.35">
      <c r="A167" s="46">
        <v>2070</v>
      </c>
      <c r="B167" s="47" t="s">
        <v>156</v>
      </c>
      <c r="C167" s="47" t="s">
        <v>159</v>
      </c>
      <c r="D167" s="47" t="s">
        <v>953</v>
      </c>
      <c r="E167" s="57">
        <v>75555701</v>
      </c>
      <c r="F167" s="57">
        <v>0</v>
      </c>
      <c r="G167" s="48">
        <v>75555701</v>
      </c>
      <c r="H167" s="48">
        <v>33889.25</v>
      </c>
    </row>
    <row r="168" spans="1:8" x14ac:dyDescent="0.35">
      <c r="A168" s="46">
        <v>2180</v>
      </c>
      <c r="B168" s="47" t="s">
        <v>102</v>
      </c>
      <c r="C168" s="47" t="s">
        <v>161</v>
      </c>
      <c r="D168" s="47" t="s">
        <v>954</v>
      </c>
      <c r="E168" s="57">
        <v>9148710</v>
      </c>
      <c r="F168" s="57">
        <v>0</v>
      </c>
      <c r="G168" s="48">
        <v>9148710</v>
      </c>
      <c r="H168" s="48">
        <v>8811.09</v>
      </c>
    </row>
    <row r="169" spans="1:8" x14ac:dyDescent="0.35">
      <c r="A169" s="46">
        <v>2180</v>
      </c>
      <c r="B169" s="47" t="s">
        <v>160</v>
      </c>
      <c r="C169" s="47" t="s">
        <v>161</v>
      </c>
      <c r="D169" s="47" t="s">
        <v>955</v>
      </c>
      <c r="E169" s="57">
        <v>991401868</v>
      </c>
      <c r="F169" s="57">
        <v>18536362</v>
      </c>
      <c r="G169" s="48">
        <v>972865506</v>
      </c>
      <c r="H169" s="48">
        <v>54857.429999999993</v>
      </c>
    </row>
    <row r="170" spans="1:8" x14ac:dyDescent="0.35">
      <c r="A170" s="46">
        <v>2180</v>
      </c>
      <c r="B170" s="47" t="s">
        <v>175</v>
      </c>
      <c r="C170" s="47" t="s">
        <v>161</v>
      </c>
      <c r="D170" s="47" t="s">
        <v>956</v>
      </c>
      <c r="E170" s="57">
        <v>13669240</v>
      </c>
      <c r="F170" s="57">
        <v>0</v>
      </c>
      <c r="G170" s="48">
        <v>13669240</v>
      </c>
      <c r="H170" s="48">
        <v>333.59999999999997</v>
      </c>
    </row>
    <row r="171" spans="1:8" x14ac:dyDescent="0.35">
      <c r="A171" s="46">
        <v>2190</v>
      </c>
      <c r="B171" s="47" t="s">
        <v>160</v>
      </c>
      <c r="C171" s="47" t="s">
        <v>162</v>
      </c>
      <c r="D171" s="47" t="s">
        <v>957</v>
      </c>
      <c r="E171" s="57">
        <v>31661805</v>
      </c>
      <c r="F171" s="57">
        <v>0</v>
      </c>
      <c r="G171" s="48">
        <v>31661805</v>
      </c>
      <c r="H171" s="48">
        <v>5470.75</v>
      </c>
    </row>
    <row r="172" spans="1:8" x14ac:dyDescent="0.35">
      <c r="A172" s="46">
        <v>2395</v>
      </c>
      <c r="B172" s="47" t="s">
        <v>163</v>
      </c>
      <c r="C172" s="47" t="s">
        <v>164</v>
      </c>
      <c r="D172" s="47" t="s">
        <v>958</v>
      </c>
      <c r="E172" s="57">
        <v>270361380</v>
      </c>
      <c r="F172" s="57">
        <v>0</v>
      </c>
      <c r="G172" s="48">
        <v>270361380</v>
      </c>
      <c r="H172" s="48">
        <v>20933.25</v>
      </c>
    </row>
    <row r="173" spans="1:8" x14ac:dyDescent="0.35">
      <c r="A173" s="46">
        <v>2395</v>
      </c>
      <c r="B173" s="47" t="s">
        <v>222</v>
      </c>
      <c r="C173" s="47" t="s">
        <v>164</v>
      </c>
      <c r="D173" s="47" t="s">
        <v>959</v>
      </c>
      <c r="E173" s="57">
        <v>2285173</v>
      </c>
      <c r="F173" s="57">
        <v>0</v>
      </c>
      <c r="G173" s="48">
        <v>2285173</v>
      </c>
      <c r="H173" s="48">
        <v>21</v>
      </c>
    </row>
    <row r="174" spans="1:8" x14ac:dyDescent="0.35">
      <c r="A174" s="46">
        <v>2405</v>
      </c>
      <c r="B174" s="47" t="s">
        <v>163</v>
      </c>
      <c r="C174" s="47" t="s">
        <v>165</v>
      </c>
      <c r="D174" s="47" t="s">
        <v>960</v>
      </c>
      <c r="E174" s="57">
        <v>381831650</v>
      </c>
      <c r="F174" s="57">
        <v>0</v>
      </c>
      <c r="G174" s="48">
        <v>381831650</v>
      </c>
      <c r="H174" s="48">
        <v>204452.12</v>
      </c>
    </row>
    <row r="175" spans="1:8" x14ac:dyDescent="0.35">
      <c r="A175" s="46">
        <v>2505</v>
      </c>
      <c r="B175" s="47" t="s">
        <v>163</v>
      </c>
      <c r="C175" s="47" t="s">
        <v>166</v>
      </c>
      <c r="D175" s="47" t="s">
        <v>961</v>
      </c>
      <c r="E175" s="57">
        <v>35032120</v>
      </c>
      <c r="F175" s="57">
        <v>0</v>
      </c>
      <c r="G175" s="48">
        <v>35032120</v>
      </c>
      <c r="H175" s="48">
        <v>21670.879999999997</v>
      </c>
    </row>
    <row r="176" spans="1:8" x14ac:dyDescent="0.35">
      <c r="A176" s="46">
        <v>2505</v>
      </c>
      <c r="B176" s="47" t="s">
        <v>228</v>
      </c>
      <c r="C176" s="47" t="s">
        <v>166</v>
      </c>
      <c r="D176" s="47" t="s">
        <v>962</v>
      </c>
      <c r="E176" s="57">
        <v>82930</v>
      </c>
      <c r="F176" s="57">
        <v>0</v>
      </c>
      <c r="G176" s="48">
        <v>82930</v>
      </c>
      <c r="H176" s="48">
        <v>0</v>
      </c>
    </row>
    <row r="177" spans="1:8" x14ac:dyDescent="0.35">
      <c r="A177" s="46">
        <v>2515</v>
      </c>
      <c r="B177" s="47" t="s">
        <v>5</v>
      </c>
      <c r="C177" s="47" t="s">
        <v>167</v>
      </c>
      <c r="D177" s="47" t="s">
        <v>963</v>
      </c>
      <c r="E177" s="57">
        <v>8884672.0999999996</v>
      </c>
      <c r="F177" s="57">
        <v>0</v>
      </c>
      <c r="G177" s="48">
        <v>8884672.0999999996</v>
      </c>
      <c r="H177" s="48">
        <v>0</v>
      </c>
    </row>
    <row r="178" spans="1:8" x14ac:dyDescent="0.35">
      <c r="A178" s="46">
        <v>2515</v>
      </c>
      <c r="B178" s="47" t="s">
        <v>163</v>
      </c>
      <c r="C178" s="47" t="s">
        <v>167</v>
      </c>
      <c r="D178" s="47" t="s">
        <v>964</v>
      </c>
      <c r="E178" s="57">
        <v>101266460</v>
      </c>
      <c r="F178" s="57">
        <v>0</v>
      </c>
      <c r="G178" s="48">
        <v>101266460</v>
      </c>
      <c r="H178" s="48">
        <v>25627.019999999997</v>
      </c>
    </row>
    <row r="179" spans="1:8" x14ac:dyDescent="0.35">
      <c r="A179" s="46">
        <v>2515</v>
      </c>
      <c r="B179" s="47" t="s">
        <v>228</v>
      </c>
      <c r="C179" s="47" t="s">
        <v>167</v>
      </c>
      <c r="D179" s="47" t="s">
        <v>965</v>
      </c>
      <c r="E179" s="57">
        <v>201406360</v>
      </c>
      <c r="F179" s="57">
        <v>0</v>
      </c>
      <c r="G179" s="48">
        <v>201406360</v>
      </c>
      <c r="H179" s="48">
        <v>2930.41</v>
      </c>
    </row>
    <row r="180" spans="1:8" x14ac:dyDescent="0.35">
      <c r="A180" s="46">
        <v>2520</v>
      </c>
      <c r="B180" s="47" t="s">
        <v>168</v>
      </c>
      <c r="C180" s="47" t="s">
        <v>169</v>
      </c>
      <c r="D180" s="47" t="s">
        <v>966</v>
      </c>
      <c r="E180" s="57">
        <v>98587998</v>
      </c>
      <c r="F180" s="57">
        <v>3670721</v>
      </c>
      <c r="G180" s="48">
        <v>94917277</v>
      </c>
      <c r="H180" s="48">
        <v>50444</v>
      </c>
    </row>
    <row r="181" spans="1:8" x14ac:dyDescent="0.35">
      <c r="A181" s="46">
        <v>2530</v>
      </c>
      <c r="B181" s="47" t="s">
        <v>168</v>
      </c>
      <c r="C181" s="47" t="s">
        <v>170</v>
      </c>
      <c r="D181" s="47" t="s">
        <v>967</v>
      </c>
      <c r="E181" s="57">
        <v>44300759</v>
      </c>
      <c r="F181" s="57">
        <v>0</v>
      </c>
      <c r="G181" s="48">
        <v>44300759</v>
      </c>
      <c r="H181" s="48">
        <v>6537</v>
      </c>
    </row>
    <row r="182" spans="1:8" x14ac:dyDescent="0.35">
      <c r="A182" s="46">
        <v>2535</v>
      </c>
      <c r="B182" s="47" t="s">
        <v>53</v>
      </c>
      <c r="C182" s="47" t="s">
        <v>171</v>
      </c>
      <c r="D182" s="47" t="s">
        <v>968</v>
      </c>
      <c r="E182" s="57">
        <v>1337237</v>
      </c>
      <c r="F182" s="57">
        <v>0</v>
      </c>
      <c r="G182" s="48">
        <v>1337237</v>
      </c>
      <c r="H182" s="48">
        <v>0</v>
      </c>
    </row>
    <row r="183" spans="1:8" x14ac:dyDescent="0.35">
      <c r="A183" s="46">
        <v>2535</v>
      </c>
      <c r="B183" s="47" t="s">
        <v>168</v>
      </c>
      <c r="C183" s="47" t="s">
        <v>171</v>
      </c>
      <c r="D183" s="47" t="s">
        <v>969</v>
      </c>
      <c r="E183" s="57">
        <v>10784552</v>
      </c>
      <c r="F183" s="57">
        <v>0</v>
      </c>
      <c r="G183" s="48">
        <v>10784552</v>
      </c>
      <c r="H183" s="48">
        <v>1108</v>
      </c>
    </row>
    <row r="184" spans="1:8" x14ac:dyDescent="0.35">
      <c r="A184" s="46">
        <v>2540</v>
      </c>
      <c r="B184" s="47" t="s">
        <v>53</v>
      </c>
      <c r="C184" s="47" t="s">
        <v>172</v>
      </c>
      <c r="D184" s="47" t="s">
        <v>970</v>
      </c>
      <c r="E184" s="57">
        <v>1870510</v>
      </c>
      <c r="F184" s="57">
        <v>0</v>
      </c>
      <c r="G184" s="48">
        <v>1870510</v>
      </c>
      <c r="H184" s="48">
        <v>0</v>
      </c>
    </row>
    <row r="185" spans="1:8" x14ac:dyDescent="0.35">
      <c r="A185" s="46">
        <v>2540</v>
      </c>
      <c r="B185" s="47" t="s">
        <v>168</v>
      </c>
      <c r="C185" s="47" t="s">
        <v>172</v>
      </c>
      <c r="D185" s="47" t="s">
        <v>971</v>
      </c>
      <c r="E185" s="57">
        <v>18107997</v>
      </c>
      <c r="F185" s="57">
        <v>0</v>
      </c>
      <c r="G185" s="48">
        <v>18107997</v>
      </c>
      <c r="H185" s="48">
        <v>1686</v>
      </c>
    </row>
    <row r="186" spans="1:8" x14ac:dyDescent="0.35">
      <c r="A186" s="46">
        <v>2540</v>
      </c>
      <c r="B186" s="47" t="s">
        <v>191</v>
      </c>
      <c r="C186" s="47" t="s">
        <v>172</v>
      </c>
      <c r="D186" s="47" t="s">
        <v>972</v>
      </c>
      <c r="E186" s="57">
        <v>10677620</v>
      </c>
      <c r="F186" s="57">
        <v>0</v>
      </c>
      <c r="G186" s="48">
        <v>10677620</v>
      </c>
      <c r="H186" s="48">
        <v>602</v>
      </c>
    </row>
    <row r="187" spans="1:8" x14ac:dyDescent="0.35">
      <c r="A187" s="46">
        <v>2560</v>
      </c>
      <c r="B187" s="47" t="s">
        <v>168</v>
      </c>
      <c r="C187" s="47" t="s">
        <v>173</v>
      </c>
      <c r="D187" s="47" t="s">
        <v>973</v>
      </c>
      <c r="E187" s="57">
        <v>10222943</v>
      </c>
      <c r="F187" s="57">
        <v>0</v>
      </c>
      <c r="G187" s="48">
        <v>10222943</v>
      </c>
      <c r="H187" s="48">
        <v>716</v>
      </c>
    </row>
    <row r="188" spans="1:8" x14ac:dyDescent="0.35">
      <c r="A188" s="46">
        <v>2570</v>
      </c>
      <c r="B188" s="47" t="s">
        <v>168</v>
      </c>
      <c r="C188" s="47" t="s">
        <v>174</v>
      </c>
      <c r="D188" s="47" t="s">
        <v>974</v>
      </c>
      <c r="E188" s="57">
        <v>22369110</v>
      </c>
      <c r="F188" s="57">
        <v>918885</v>
      </c>
      <c r="G188" s="48">
        <v>21450225</v>
      </c>
      <c r="H188" s="48">
        <v>763</v>
      </c>
    </row>
    <row r="189" spans="1:8" x14ac:dyDescent="0.35">
      <c r="A189" s="46">
        <v>2580</v>
      </c>
      <c r="B189" s="47" t="s">
        <v>175</v>
      </c>
      <c r="C189" s="47" t="s">
        <v>176</v>
      </c>
      <c r="D189" s="47" t="s">
        <v>975</v>
      </c>
      <c r="E189" s="49">
        <v>113989980</v>
      </c>
      <c r="F189" s="49">
        <v>0</v>
      </c>
      <c r="G189" s="48">
        <v>113989980</v>
      </c>
      <c r="H189" s="48">
        <v>3973.72</v>
      </c>
    </row>
    <row r="190" spans="1:8" x14ac:dyDescent="0.35">
      <c r="A190" s="46">
        <v>2590</v>
      </c>
      <c r="B190" s="47" t="s">
        <v>175</v>
      </c>
      <c r="C190" s="47" t="s">
        <v>177</v>
      </c>
      <c r="D190" s="47" t="s">
        <v>976</v>
      </c>
      <c r="E190" s="57">
        <v>219656590</v>
      </c>
      <c r="F190" s="57">
        <v>0</v>
      </c>
      <c r="G190" s="48">
        <v>219656590</v>
      </c>
      <c r="H190" s="48">
        <v>24265.84</v>
      </c>
    </row>
    <row r="191" spans="1:8" x14ac:dyDescent="0.35">
      <c r="A191" s="46">
        <v>2600</v>
      </c>
      <c r="B191" s="47" t="s">
        <v>178</v>
      </c>
      <c r="C191" s="47" t="s">
        <v>179</v>
      </c>
      <c r="D191" s="47" t="s">
        <v>977</v>
      </c>
      <c r="E191" s="57">
        <v>255784810.40000001</v>
      </c>
      <c r="F191" s="57">
        <v>0</v>
      </c>
      <c r="G191" s="48">
        <v>255784810.40000001</v>
      </c>
      <c r="H191" s="48">
        <v>27575.5</v>
      </c>
    </row>
    <row r="192" spans="1:8" x14ac:dyDescent="0.35">
      <c r="A192" s="46">
        <v>2610</v>
      </c>
      <c r="B192" s="47" t="s">
        <v>178</v>
      </c>
      <c r="C192" s="47" t="s">
        <v>180</v>
      </c>
      <c r="D192" s="47" t="s">
        <v>978</v>
      </c>
      <c r="E192" s="57">
        <v>660810155</v>
      </c>
      <c r="F192" s="57">
        <v>0</v>
      </c>
      <c r="G192" s="48">
        <v>660810155</v>
      </c>
      <c r="H192" s="48">
        <v>57502.73</v>
      </c>
    </row>
    <row r="193" spans="1:9" x14ac:dyDescent="0.35">
      <c r="A193" s="46">
        <v>2620</v>
      </c>
      <c r="B193" s="47" t="s">
        <v>181</v>
      </c>
      <c r="C193" s="47" t="s">
        <v>182</v>
      </c>
      <c r="D193" s="47" t="s">
        <v>979</v>
      </c>
      <c r="E193" s="57">
        <v>79151400</v>
      </c>
      <c r="F193" s="57">
        <v>0</v>
      </c>
      <c r="G193" s="48">
        <v>79151400</v>
      </c>
      <c r="H193" s="48">
        <v>424.63</v>
      </c>
    </row>
    <row r="194" spans="1:9" x14ac:dyDescent="0.35">
      <c r="A194" s="46">
        <v>2620</v>
      </c>
      <c r="B194" s="47" t="s">
        <v>214</v>
      </c>
      <c r="C194" s="47" t="s">
        <v>182</v>
      </c>
      <c r="D194" s="47" t="s">
        <v>980</v>
      </c>
      <c r="E194" s="57">
        <v>189650</v>
      </c>
      <c r="F194" s="57">
        <v>0</v>
      </c>
      <c r="G194" s="48">
        <v>189650</v>
      </c>
      <c r="H194" s="48">
        <v>0</v>
      </c>
    </row>
    <row r="195" spans="1:9" s="31" customFormat="1" x14ac:dyDescent="0.35">
      <c r="A195" s="46">
        <v>2620</v>
      </c>
      <c r="B195" s="47" t="s">
        <v>241</v>
      </c>
      <c r="C195" s="47" t="s">
        <v>182</v>
      </c>
      <c r="D195" s="47" t="s">
        <v>981</v>
      </c>
      <c r="E195" s="57">
        <v>6723400</v>
      </c>
      <c r="F195" s="57">
        <v>0</v>
      </c>
      <c r="G195" s="48">
        <v>6723400</v>
      </c>
      <c r="H195" s="48">
        <v>646.94000000000005</v>
      </c>
      <c r="I195"/>
    </row>
    <row r="196" spans="1:9" x14ac:dyDescent="0.35">
      <c r="A196" s="46">
        <v>2630</v>
      </c>
      <c r="B196" s="47" t="s">
        <v>143</v>
      </c>
      <c r="C196" s="47" t="s">
        <v>183</v>
      </c>
      <c r="D196" s="47" t="s">
        <v>982</v>
      </c>
      <c r="E196" s="57">
        <v>5601243</v>
      </c>
      <c r="F196" s="57">
        <v>0</v>
      </c>
      <c r="G196" s="48">
        <v>5601243</v>
      </c>
      <c r="H196" s="48">
        <v>0</v>
      </c>
    </row>
    <row r="197" spans="1:9" x14ac:dyDescent="0.35">
      <c r="A197" s="46">
        <v>2630</v>
      </c>
      <c r="B197" s="47" t="s">
        <v>181</v>
      </c>
      <c r="C197" s="47" t="s">
        <v>183</v>
      </c>
      <c r="D197" s="47" t="s">
        <v>983</v>
      </c>
      <c r="E197" s="57">
        <v>30766990</v>
      </c>
      <c r="F197" s="57">
        <v>0</v>
      </c>
      <c r="G197" s="48">
        <v>30766990</v>
      </c>
      <c r="H197" s="48">
        <v>122.14</v>
      </c>
    </row>
    <row r="198" spans="1:9" x14ac:dyDescent="0.35">
      <c r="A198" s="46">
        <v>2630</v>
      </c>
      <c r="B198" s="47" t="s">
        <v>214</v>
      </c>
      <c r="C198" s="47" t="s">
        <v>183</v>
      </c>
      <c r="D198" s="47" t="s">
        <v>984</v>
      </c>
      <c r="E198" s="57">
        <v>822257</v>
      </c>
      <c r="F198" s="57">
        <v>0</v>
      </c>
      <c r="G198" s="48">
        <v>822257</v>
      </c>
      <c r="H198" s="48">
        <v>11</v>
      </c>
    </row>
    <row r="199" spans="1:9" s="31" customFormat="1" x14ac:dyDescent="0.35">
      <c r="A199" s="46">
        <v>2630</v>
      </c>
      <c r="B199" s="47" t="s">
        <v>241</v>
      </c>
      <c r="C199" s="47" t="s">
        <v>183</v>
      </c>
      <c r="D199" s="47" t="s">
        <v>985</v>
      </c>
      <c r="E199" s="57">
        <v>1455860</v>
      </c>
      <c r="F199" s="57">
        <v>0</v>
      </c>
      <c r="G199" s="48">
        <v>1455860</v>
      </c>
      <c r="H199" s="48">
        <v>0</v>
      </c>
      <c r="I199"/>
    </row>
    <row r="200" spans="1:9" x14ac:dyDescent="0.35">
      <c r="A200" s="46">
        <v>2640</v>
      </c>
      <c r="B200" s="47" t="s">
        <v>184</v>
      </c>
      <c r="C200" s="47" t="s">
        <v>185</v>
      </c>
      <c r="D200" s="47" t="s">
        <v>986</v>
      </c>
      <c r="E200" s="57">
        <v>5700488250</v>
      </c>
      <c r="F200" s="57">
        <v>0</v>
      </c>
      <c r="G200" s="48">
        <v>5700488250</v>
      </c>
      <c r="H200" s="48">
        <v>218817.84</v>
      </c>
    </row>
    <row r="201" spans="1:9" x14ac:dyDescent="0.35">
      <c r="A201" s="46">
        <v>2650</v>
      </c>
      <c r="B201" s="47" t="s">
        <v>186</v>
      </c>
      <c r="C201" s="47" t="s">
        <v>187</v>
      </c>
      <c r="D201" s="47" t="s">
        <v>987</v>
      </c>
      <c r="E201" s="57">
        <v>18185295</v>
      </c>
      <c r="F201" s="57">
        <v>0</v>
      </c>
      <c r="G201" s="48">
        <v>18185295</v>
      </c>
      <c r="H201" s="48">
        <v>114</v>
      </c>
    </row>
    <row r="202" spans="1:9" x14ac:dyDescent="0.35">
      <c r="A202" s="46">
        <v>2660</v>
      </c>
      <c r="B202" s="47" t="s">
        <v>186</v>
      </c>
      <c r="C202" s="47" t="s">
        <v>188</v>
      </c>
      <c r="D202" s="47" t="s">
        <v>988</v>
      </c>
      <c r="E202" s="57">
        <v>109851097</v>
      </c>
      <c r="F202" s="57">
        <v>3943858</v>
      </c>
      <c r="G202" s="48">
        <v>105907239</v>
      </c>
      <c r="H202" s="48">
        <v>280</v>
      </c>
    </row>
    <row r="203" spans="1:9" x14ac:dyDescent="0.35">
      <c r="A203" s="46">
        <v>2670</v>
      </c>
      <c r="B203" s="47" t="s">
        <v>186</v>
      </c>
      <c r="C203" s="47" t="s">
        <v>189</v>
      </c>
      <c r="D203" s="47" t="s">
        <v>989</v>
      </c>
      <c r="E203" s="57">
        <v>30045918</v>
      </c>
      <c r="F203" s="57">
        <v>0</v>
      </c>
      <c r="G203" s="48">
        <v>30045918</v>
      </c>
      <c r="H203" s="48">
        <v>155</v>
      </c>
    </row>
    <row r="204" spans="1:9" x14ac:dyDescent="0.35">
      <c r="A204" s="46">
        <v>2680</v>
      </c>
      <c r="B204" s="47" t="s">
        <v>32</v>
      </c>
      <c r="C204" s="47" t="s">
        <v>190</v>
      </c>
      <c r="D204" s="47" t="s">
        <v>990</v>
      </c>
      <c r="E204" s="57">
        <v>3768050</v>
      </c>
      <c r="F204" s="57">
        <v>0</v>
      </c>
      <c r="G204" s="48">
        <v>3768050</v>
      </c>
      <c r="H204" s="48">
        <v>0</v>
      </c>
    </row>
    <row r="205" spans="1:9" x14ac:dyDescent="0.35">
      <c r="A205" s="46">
        <v>2680</v>
      </c>
      <c r="B205" s="47" t="s">
        <v>186</v>
      </c>
      <c r="C205" s="47" t="s">
        <v>190</v>
      </c>
      <c r="D205" s="47" t="s">
        <v>991</v>
      </c>
      <c r="E205" s="57">
        <v>11525570</v>
      </c>
      <c r="F205" s="57">
        <v>0</v>
      </c>
      <c r="G205" s="48">
        <v>11525570</v>
      </c>
      <c r="H205" s="48">
        <v>0</v>
      </c>
    </row>
    <row r="206" spans="1:9" x14ac:dyDescent="0.35">
      <c r="A206" s="46">
        <v>2690</v>
      </c>
      <c r="B206" s="47" t="s">
        <v>191</v>
      </c>
      <c r="C206" s="47" t="s">
        <v>192</v>
      </c>
      <c r="D206" s="47" t="s">
        <v>992</v>
      </c>
      <c r="E206" s="57">
        <v>1620629420</v>
      </c>
      <c r="F206" s="57">
        <v>137025178</v>
      </c>
      <c r="G206" s="48">
        <v>1483604242</v>
      </c>
      <c r="H206" s="48">
        <v>61408</v>
      </c>
    </row>
    <row r="207" spans="1:9" x14ac:dyDescent="0.35">
      <c r="A207" s="46">
        <v>2700</v>
      </c>
      <c r="B207" s="47" t="s">
        <v>191</v>
      </c>
      <c r="C207" s="47" t="s">
        <v>193</v>
      </c>
      <c r="D207" s="47" t="s">
        <v>993</v>
      </c>
      <c r="E207" s="57">
        <v>1195225400</v>
      </c>
      <c r="F207" s="57">
        <v>22861684</v>
      </c>
      <c r="G207" s="48">
        <v>1172363716</v>
      </c>
      <c r="H207" s="48">
        <v>68647</v>
      </c>
    </row>
    <row r="208" spans="1:9" x14ac:dyDescent="0.35">
      <c r="A208" s="46">
        <v>2710</v>
      </c>
      <c r="B208" s="47" t="s">
        <v>194</v>
      </c>
      <c r="C208" s="47" t="s">
        <v>195</v>
      </c>
      <c r="D208" s="47" t="s">
        <v>994</v>
      </c>
      <c r="E208" s="57">
        <v>446528900</v>
      </c>
      <c r="F208" s="57">
        <v>0</v>
      </c>
      <c r="G208" s="48">
        <v>446528900</v>
      </c>
      <c r="H208" s="48">
        <v>7643.6600000000008</v>
      </c>
    </row>
    <row r="209" spans="1:8" x14ac:dyDescent="0.35">
      <c r="A209" s="46">
        <v>2720</v>
      </c>
      <c r="B209" s="47" t="s">
        <v>194</v>
      </c>
      <c r="C209" s="47" t="s">
        <v>196</v>
      </c>
      <c r="D209" s="47" t="s">
        <v>995</v>
      </c>
      <c r="E209" s="57">
        <v>282277270</v>
      </c>
      <c r="F209" s="57">
        <v>0</v>
      </c>
      <c r="G209" s="48">
        <v>282277270</v>
      </c>
      <c r="H209" s="48">
        <v>8826.6</v>
      </c>
    </row>
    <row r="210" spans="1:8" x14ac:dyDescent="0.35">
      <c r="A210" s="46">
        <v>2730</v>
      </c>
      <c r="B210" s="47" t="s">
        <v>197</v>
      </c>
      <c r="C210" s="47" t="s">
        <v>198</v>
      </c>
      <c r="D210" s="47" t="s">
        <v>996</v>
      </c>
      <c r="E210" s="57">
        <v>143365821</v>
      </c>
      <c r="F210" s="57">
        <v>0</v>
      </c>
      <c r="G210" s="48">
        <v>143365821</v>
      </c>
      <c r="H210" s="48">
        <v>10231.66</v>
      </c>
    </row>
    <row r="211" spans="1:8" x14ac:dyDescent="0.35">
      <c r="A211" s="46">
        <v>2740</v>
      </c>
      <c r="B211" s="47" t="s">
        <v>197</v>
      </c>
      <c r="C211" s="47" t="s">
        <v>199</v>
      </c>
      <c r="D211" s="47" t="s">
        <v>997</v>
      </c>
      <c r="E211" s="57">
        <v>89452526</v>
      </c>
      <c r="F211" s="57">
        <v>0</v>
      </c>
      <c r="G211" s="48">
        <v>89452526</v>
      </c>
      <c r="H211" s="48">
        <v>11620.4</v>
      </c>
    </row>
    <row r="212" spans="1:8" x14ac:dyDescent="0.35">
      <c r="A212" s="46">
        <v>2750</v>
      </c>
      <c r="B212" s="47" t="s">
        <v>13</v>
      </c>
      <c r="C212" s="47" t="s">
        <v>200</v>
      </c>
      <c r="D212" s="47" t="s">
        <v>998</v>
      </c>
      <c r="E212" s="57">
        <v>6545481</v>
      </c>
      <c r="F212" s="57">
        <v>0</v>
      </c>
      <c r="G212" s="48">
        <v>6545481</v>
      </c>
      <c r="H212" s="48">
        <v>17.62</v>
      </c>
    </row>
    <row r="213" spans="1:8" x14ac:dyDescent="0.35">
      <c r="A213" s="46">
        <v>2750</v>
      </c>
      <c r="B213" s="47" t="s">
        <v>197</v>
      </c>
      <c r="C213" s="47" t="s">
        <v>200</v>
      </c>
      <c r="D213" s="47" t="s">
        <v>999</v>
      </c>
      <c r="E213" s="57">
        <v>41467417</v>
      </c>
      <c r="F213" s="57">
        <v>0</v>
      </c>
      <c r="G213" s="48">
        <v>41467417</v>
      </c>
      <c r="H213" s="48">
        <v>0</v>
      </c>
    </row>
    <row r="214" spans="1:8" x14ac:dyDescent="0.35">
      <c r="A214" s="46">
        <v>2760</v>
      </c>
      <c r="B214" s="47" t="s">
        <v>201</v>
      </c>
      <c r="C214" s="47" t="s">
        <v>202</v>
      </c>
      <c r="D214" s="47" t="s">
        <v>1000</v>
      </c>
      <c r="E214" s="57">
        <v>175286900</v>
      </c>
      <c r="F214" s="57">
        <v>0</v>
      </c>
      <c r="G214" s="48">
        <v>175286900</v>
      </c>
      <c r="H214" s="48">
        <v>78629.279999999999</v>
      </c>
    </row>
    <row r="215" spans="1:8" x14ac:dyDescent="0.35">
      <c r="A215" s="46">
        <v>2770</v>
      </c>
      <c r="B215" s="47" t="s">
        <v>201</v>
      </c>
      <c r="C215" s="47" t="s">
        <v>203</v>
      </c>
      <c r="D215" s="47" t="s">
        <v>1001</v>
      </c>
      <c r="E215" s="57">
        <v>2186243970</v>
      </c>
      <c r="F215" s="57">
        <v>112820360</v>
      </c>
      <c r="G215" s="48">
        <v>2073423610</v>
      </c>
      <c r="H215" s="48">
        <v>101046.24</v>
      </c>
    </row>
    <row r="216" spans="1:8" x14ac:dyDescent="0.35">
      <c r="A216" s="46">
        <v>2780</v>
      </c>
      <c r="B216" s="47" t="s">
        <v>194</v>
      </c>
      <c r="C216" s="47" t="s">
        <v>204</v>
      </c>
      <c r="D216" s="47" t="s">
        <v>1002</v>
      </c>
      <c r="E216" s="57">
        <v>421340</v>
      </c>
      <c r="F216" s="57">
        <v>0</v>
      </c>
      <c r="G216" s="48">
        <v>421340</v>
      </c>
      <c r="H216" s="48">
        <v>0</v>
      </c>
    </row>
    <row r="217" spans="1:8" x14ac:dyDescent="0.35">
      <c r="A217" s="46">
        <v>2780</v>
      </c>
      <c r="B217" s="47" t="s">
        <v>201</v>
      </c>
      <c r="C217" s="47" t="s">
        <v>204</v>
      </c>
      <c r="D217" s="47" t="s">
        <v>1003</v>
      </c>
      <c r="E217" s="57">
        <v>163588500</v>
      </c>
      <c r="F217" s="57">
        <v>0</v>
      </c>
      <c r="G217" s="48">
        <v>163588500</v>
      </c>
      <c r="H217" s="48">
        <v>22573.89</v>
      </c>
    </row>
    <row r="218" spans="1:8" x14ac:dyDescent="0.35">
      <c r="A218" s="46">
        <v>2790</v>
      </c>
      <c r="B218" s="47" t="s">
        <v>205</v>
      </c>
      <c r="C218" s="47" t="s">
        <v>206</v>
      </c>
      <c r="D218" s="47" t="s">
        <v>1004</v>
      </c>
      <c r="E218" s="57">
        <v>42540153</v>
      </c>
      <c r="F218" s="57">
        <v>0</v>
      </c>
      <c r="G218" s="48">
        <v>42540153</v>
      </c>
      <c r="H218" s="48">
        <v>2014.72</v>
      </c>
    </row>
    <row r="219" spans="1:8" x14ac:dyDescent="0.35">
      <c r="A219" s="46">
        <v>2800</v>
      </c>
      <c r="B219" s="47" t="s">
        <v>205</v>
      </c>
      <c r="C219" s="47" t="s">
        <v>207</v>
      </c>
      <c r="D219" s="47" t="s">
        <v>1005</v>
      </c>
      <c r="E219" s="57">
        <v>54630192</v>
      </c>
      <c r="F219" s="57">
        <v>0</v>
      </c>
      <c r="G219" s="48">
        <v>54630192</v>
      </c>
      <c r="H219" s="48">
        <v>3597.33</v>
      </c>
    </row>
    <row r="220" spans="1:8" x14ac:dyDescent="0.35">
      <c r="A220" s="46">
        <v>2810</v>
      </c>
      <c r="B220" s="47" t="s">
        <v>13</v>
      </c>
      <c r="C220" s="47" t="s">
        <v>208</v>
      </c>
      <c r="D220" s="47" t="s">
        <v>1006</v>
      </c>
      <c r="E220" s="57">
        <v>282140</v>
      </c>
      <c r="F220" s="57">
        <v>0</v>
      </c>
      <c r="G220" s="48">
        <v>282140</v>
      </c>
      <c r="H220" s="48">
        <v>2.99</v>
      </c>
    </row>
    <row r="221" spans="1:8" x14ac:dyDescent="0.35">
      <c r="A221" s="46">
        <v>2810</v>
      </c>
      <c r="B221" s="47" t="s">
        <v>197</v>
      </c>
      <c r="C221" s="47" t="s">
        <v>208</v>
      </c>
      <c r="D221" s="47" t="s">
        <v>1007</v>
      </c>
      <c r="E221" s="57">
        <v>13780736</v>
      </c>
      <c r="F221" s="57">
        <v>0</v>
      </c>
      <c r="G221" s="48">
        <v>13780736</v>
      </c>
      <c r="H221" s="48">
        <v>721.24</v>
      </c>
    </row>
    <row r="222" spans="1:8" x14ac:dyDescent="0.35">
      <c r="A222" s="46">
        <v>2810</v>
      </c>
      <c r="B222" s="47" t="s">
        <v>205</v>
      </c>
      <c r="C222" s="47" t="s">
        <v>208</v>
      </c>
      <c r="D222" s="47" t="s">
        <v>1008</v>
      </c>
      <c r="E222" s="57">
        <v>35461540</v>
      </c>
      <c r="F222" s="57">
        <v>0</v>
      </c>
      <c r="G222" s="48">
        <v>35461540</v>
      </c>
      <c r="H222" s="48">
        <v>3049.91</v>
      </c>
    </row>
    <row r="223" spans="1:8" x14ac:dyDescent="0.35">
      <c r="A223" s="46">
        <v>2820</v>
      </c>
      <c r="B223" s="47" t="s">
        <v>209</v>
      </c>
      <c r="C223" s="47" t="s">
        <v>210</v>
      </c>
      <c r="D223" s="47" t="s">
        <v>1009</v>
      </c>
      <c r="E223" s="57">
        <v>90348306</v>
      </c>
      <c r="F223" s="57">
        <v>0</v>
      </c>
      <c r="G223" s="48">
        <v>90348306</v>
      </c>
      <c r="H223" s="48">
        <v>13544</v>
      </c>
    </row>
    <row r="224" spans="1:8" x14ac:dyDescent="0.35">
      <c r="A224" s="46">
        <v>2830</v>
      </c>
      <c r="B224" s="47" t="s">
        <v>211</v>
      </c>
      <c r="C224" s="47" t="s">
        <v>212</v>
      </c>
      <c r="D224" s="47" t="s">
        <v>1010</v>
      </c>
      <c r="E224" s="57">
        <v>1626552678.6199999</v>
      </c>
      <c r="F224" s="57">
        <v>0</v>
      </c>
      <c r="G224" s="48">
        <v>1626552678.6199999</v>
      </c>
      <c r="H224" s="48">
        <v>40206.379999999997</v>
      </c>
    </row>
    <row r="225" spans="1:8" x14ac:dyDescent="0.35">
      <c r="A225" s="46">
        <v>2830</v>
      </c>
      <c r="B225" s="47" t="s">
        <v>61</v>
      </c>
      <c r="C225" s="47" t="s">
        <v>212</v>
      </c>
      <c r="D225" s="47" t="s">
        <v>1047</v>
      </c>
      <c r="E225" s="49">
        <v>11719456</v>
      </c>
      <c r="F225" s="49">
        <v>0</v>
      </c>
      <c r="G225" s="48">
        <v>11719456</v>
      </c>
      <c r="H225" s="48">
        <v>6.95</v>
      </c>
    </row>
    <row r="226" spans="1:8" x14ac:dyDescent="0.35">
      <c r="A226" s="46">
        <v>2840</v>
      </c>
      <c r="B226" s="47" t="s">
        <v>160</v>
      </c>
      <c r="C226" s="47" t="s">
        <v>213</v>
      </c>
      <c r="D226" s="47" t="s">
        <v>1011</v>
      </c>
      <c r="E226" s="57">
        <v>11752837</v>
      </c>
      <c r="F226" s="57">
        <v>0</v>
      </c>
      <c r="G226" s="48">
        <v>11752837</v>
      </c>
      <c r="H226" s="48">
        <v>100.84</v>
      </c>
    </row>
    <row r="227" spans="1:8" x14ac:dyDescent="0.35">
      <c r="A227" s="46">
        <v>2840</v>
      </c>
      <c r="B227" s="47" t="s">
        <v>211</v>
      </c>
      <c r="C227" s="47" t="s">
        <v>213</v>
      </c>
      <c r="D227" s="47" t="s">
        <v>1012</v>
      </c>
      <c r="E227" s="57">
        <v>54923721.950000003</v>
      </c>
      <c r="F227" s="57">
        <v>0</v>
      </c>
      <c r="G227" s="48">
        <v>54923721.950000003</v>
      </c>
      <c r="H227" s="48">
        <v>1927.56</v>
      </c>
    </row>
    <row r="228" spans="1:8" x14ac:dyDescent="0.35">
      <c r="A228" s="46">
        <v>2862</v>
      </c>
      <c r="B228" s="47" t="s">
        <v>181</v>
      </c>
      <c r="C228" s="47" t="s">
        <v>215</v>
      </c>
      <c r="D228" s="47" t="s">
        <v>1013</v>
      </c>
      <c r="E228" s="57">
        <v>64540</v>
      </c>
      <c r="F228" s="57">
        <v>0</v>
      </c>
      <c r="G228" s="48">
        <v>64540</v>
      </c>
      <c r="H228" s="48">
        <v>0</v>
      </c>
    </row>
    <row r="229" spans="1:8" x14ac:dyDescent="0.35">
      <c r="A229" s="46">
        <v>2862</v>
      </c>
      <c r="B229" s="47" t="s">
        <v>214</v>
      </c>
      <c r="C229" s="47" t="s">
        <v>215</v>
      </c>
      <c r="D229" s="47" t="s">
        <v>1014</v>
      </c>
      <c r="E229" s="57">
        <v>37691591</v>
      </c>
      <c r="F229" s="57">
        <v>0</v>
      </c>
      <c r="G229" s="48">
        <v>37691591</v>
      </c>
      <c r="H229" s="48">
        <v>8643</v>
      </c>
    </row>
    <row r="230" spans="1:8" x14ac:dyDescent="0.35">
      <c r="A230" s="46">
        <v>2865</v>
      </c>
      <c r="B230" s="47" t="s">
        <v>214</v>
      </c>
      <c r="C230" s="47" t="s">
        <v>216</v>
      </c>
      <c r="D230" s="47" t="s">
        <v>1015</v>
      </c>
      <c r="E230" s="57">
        <v>31401012</v>
      </c>
      <c r="F230" s="57">
        <v>0</v>
      </c>
      <c r="G230" s="48">
        <v>31401012</v>
      </c>
      <c r="H230" s="48">
        <v>1958</v>
      </c>
    </row>
    <row r="231" spans="1:8" x14ac:dyDescent="0.35">
      <c r="A231" s="46">
        <v>3000</v>
      </c>
      <c r="B231" s="47" t="s">
        <v>217</v>
      </c>
      <c r="C231" s="47" t="s">
        <v>218</v>
      </c>
      <c r="D231" s="47" t="s">
        <v>1016</v>
      </c>
      <c r="E231" s="57">
        <v>3945182990</v>
      </c>
      <c r="F231" s="57">
        <v>66297495</v>
      </c>
      <c r="G231" s="48">
        <v>3878885495</v>
      </c>
      <c r="H231" s="48">
        <v>154627.18</v>
      </c>
    </row>
    <row r="232" spans="1:8" x14ac:dyDescent="0.35">
      <c r="A232" s="46">
        <v>3010</v>
      </c>
      <c r="B232" s="47" t="s">
        <v>219</v>
      </c>
      <c r="C232" s="47" t="s">
        <v>220</v>
      </c>
      <c r="D232" s="47" t="s">
        <v>1017</v>
      </c>
      <c r="E232" s="57">
        <v>430180255.55000001</v>
      </c>
      <c r="F232" s="57">
        <v>0</v>
      </c>
      <c r="G232" s="48">
        <v>430180255.55000001</v>
      </c>
      <c r="H232" s="48">
        <v>5212.0600000000004</v>
      </c>
    </row>
    <row r="233" spans="1:8" x14ac:dyDescent="0.35">
      <c r="A233" s="46">
        <v>3020</v>
      </c>
      <c r="B233" s="47" t="s">
        <v>219</v>
      </c>
      <c r="C233" s="47" t="s">
        <v>221</v>
      </c>
      <c r="D233" s="47" t="s">
        <v>1018</v>
      </c>
      <c r="E233" s="57">
        <v>493382129.70999998</v>
      </c>
      <c r="F233" s="57">
        <v>13834618</v>
      </c>
      <c r="G233" s="48">
        <v>479547511.70999998</v>
      </c>
      <c r="H233" s="48">
        <v>22716.14</v>
      </c>
    </row>
    <row r="234" spans="1:8" x14ac:dyDescent="0.35">
      <c r="A234" s="46">
        <v>3030</v>
      </c>
      <c r="B234" s="47" t="s">
        <v>222</v>
      </c>
      <c r="C234" s="47" t="s">
        <v>223</v>
      </c>
      <c r="D234" s="47" t="s">
        <v>1019</v>
      </c>
      <c r="E234" s="57">
        <v>57484954</v>
      </c>
      <c r="F234" s="57">
        <v>0</v>
      </c>
      <c r="G234" s="48">
        <v>57484954</v>
      </c>
      <c r="H234" s="48">
        <v>0</v>
      </c>
    </row>
    <row r="235" spans="1:8" x14ac:dyDescent="0.35">
      <c r="A235" s="46">
        <v>3040</v>
      </c>
      <c r="B235" s="47" t="s">
        <v>222</v>
      </c>
      <c r="C235" s="47" t="s">
        <v>224</v>
      </c>
      <c r="D235" s="47" t="s">
        <v>1020</v>
      </c>
      <c r="E235" s="57">
        <v>33142371</v>
      </c>
      <c r="F235" s="57">
        <v>0</v>
      </c>
      <c r="G235" s="48">
        <v>33142371</v>
      </c>
      <c r="H235" s="48">
        <v>2488</v>
      </c>
    </row>
    <row r="236" spans="1:8" x14ac:dyDescent="0.35">
      <c r="A236" s="46">
        <v>3050</v>
      </c>
      <c r="B236" s="47" t="s">
        <v>222</v>
      </c>
      <c r="C236" s="47" t="s">
        <v>225</v>
      </c>
      <c r="D236" s="47" t="s">
        <v>1021</v>
      </c>
      <c r="E236" s="57">
        <v>24691989</v>
      </c>
      <c r="F236" s="57">
        <v>0</v>
      </c>
      <c r="G236" s="48">
        <v>24691989</v>
      </c>
      <c r="H236" s="48">
        <v>0</v>
      </c>
    </row>
    <row r="237" spans="1:8" x14ac:dyDescent="0.35">
      <c r="A237" s="46">
        <v>3060</v>
      </c>
      <c r="B237" s="47" t="s">
        <v>222</v>
      </c>
      <c r="C237" s="47" t="s">
        <v>226</v>
      </c>
      <c r="D237" s="47" t="s">
        <v>1022</v>
      </c>
      <c r="E237" s="57">
        <v>31336704</v>
      </c>
      <c r="F237" s="57">
        <v>0</v>
      </c>
      <c r="G237" s="48">
        <v>31336704</v>
      </c>
      <c r="H237" s="48">
        <v>480</v>
      </c>
    </row>
    <row r="238" spans="1:8" x14ac:dyDescent="0.35">
      <c r="A238" s="46">
        <v>3070</v>
      </c>
      <c r="B238" s="47" t="s">
        <v>222</v>
      </c>
      <c r="C238" s="47" t="s">
        <v>227</v>
      </c>
      <c r="D238" s="47" t="s">
        <v>1023</v>
      </c>
      <c r="E238" s="57">
        <v>38682234</v>
      </c>
      <c r="F238" s="57">
        <v>0</v>
      </c>
      <c r="G238" s="48">
        <v>38682234</v>
      </c>
      <c r="H238" s="48">
        <v>1207</v>
      </c>
    </row>
    <row r="239" spans="1:8" x14ac:dyDescent="0.35">
      <c r="A239" s="46">
        <v>3080</v>
      </c>
      <c r="B239" s="47" t="s">
        <v>228</v>
      </c>
      <c r="C239" s="47" t="s">
        <v>229</v>
      </c>
      <c r="D239" s="47" t="s">
        <v>1024</v>
      </c>
      <c r="E239" s="57">
        <v>1723780590</v>
      </c>
      <c r="F239" s="57">
        <v>254261</v>
      </c>
      <c r="G239" s="48">
        <v>1723526329</v>
      </c>
      <c r="H239" s="48">
        <v>6525.88</v>
      </c>
    </row>
    <row r="240" spans="1:8" x14ac:dyDescent="0.35">
      <c r="A240" s="46">
        <v>3085</v>
      </c>
      <c r="B240" s="47" t="s">
        <v>228</v>
      </c>
      <c r="C240" s="47" t="s">
        <v>230</v>
      </c>
      <c r="D240" s="47" t="s">
        <v>1025</v>
      </c>
      <c r="E240" s="57">
        <v>1028479280</v>
      </c>
      <c r="F240" s="57">
        <v>415010</v>
      </c>
      <c r="G240" s="48">
        <v>1028064270</v>
      </c>
      <c r="H240" s="48">
        <v>10043.9</v>
      </c>
    </row>
    <row r="241" spans="1:9" x14ac:dyDescent="0.35">
      <c r="A241" s="46">
        <v>3090</v>
      </c>
      <c r="B241" s="47" t="s">
        <v>5</v>
      </c>
      <c r="C241" s="47" t="s">
        <v>231</v>
      </c>
      <c r="D241" s="47" t="s">
        <v>1026</v>
      </c>
      <c r="E241" s="57">
        <v>7410183.7999999998</v>
      </c>
      <c r="F241" s="57">
        <v>0</v>
      </c>
      <c r="G241" s="48">
        <v>7410183.7999999998</v>
      </c>
      <c r="H241" s="48">
        <v>743.56</v>
      </c>
    </row>
    <row r="242" spans="1:9" x14ac:dyDescent="0.35">
      <c r="A242" s="46">
        <v>3090</v>
      </c>
      <c r="B242" s="47" t="s">
        <v>228</v>
      </c>
      <c r="C242" s="47" t="s">
        <v>231</v>
      </c>
      <c r="D242" s="47" t="s">
        <v>1027</v>
      </c>
      <c r="E242" s="57">
        <v>2274877690</v>
      </c>
      <c r="F242" s="57">
        <v>0</v>
      </c>
      <c r="G242" s="48">
        <v>2274877690</v>
      </c>
      <c r="H242" s="48">
        <v>272327.52</v>
      </c>
    </row>
    <row r="243" spans="1:9" x14ac:dyDescent="0.35">
      <c r="A243" s="46">
        <v>3100</v>
      </c>
      <c r="B243" s="47" t="s">
        <v>228</v>
      </c>
      <c r="C243" s="47" t="s">
        <v>232</v>
      </c>
      <c r="D243" s="47" t="s">
        <v>1028</v>
      </c>
      <c r="E243" s="57">
        <v>2177692860</v>
      </c>
      <c r="F243" s="57">
        <v>1680419</v>
      </c>
      <c r="G243" s="48">
        <v>2176012441</v>
      </c>
      <c r="H243" s="48">
        <v>457264.07</v>
      </c>
    </row>
    <row r="244" spans="1:9" x14ac:dyDescent="0.35">
      <c r="A244" s="46">
        <v>3110</v>
      </c>
      <c r="B244" s="47" t="s">
        <v>128</v>
      </c>
      <c r="C244" s="47" t="s">
        <v>233</v>
      </c>
      <c r="D244" s="47" t="s">
        <v>1029</v>
      </c>
      <c r="E244" s="57">
        <v>1853037</v>
      </c>
      <c r="F244" s="57">
        <v>0</v>
      </c>
      <c r="G244" s="48">
        <v>1853037</v>
      </c>
      <c r="H244" s="48">
        <v>4.59</v>
      </c>
    </row>
    <row r="245" spans="1:9" x14ac:dyDescent="0.35">
      <c r="A245" s="46">
        <v>3110</v>
      </c>
      <c r="B245" s="47" t="s">
        <v>228</v>
      </c>
      <c r="C245" s="47" t="s">
        <v>233</v>
      </c>
      <c r="D245" s="47" t="s">
        <v>1030</v>
      </c>
      <c r="E245" s="57">
        <v>1278421680</v>
      </c>
      <c r="F245" s="57">
        <v>0</v>
      </c>
      <c r="G245" s="48">
        <v>1278421680</v>
      </c>
      <c r="H245" s="48">
        <v>38545.06</v>
      </c>
    </row>
    <row r="246" spans="1:9" x14ac:dyDescent="0.35">
      <c r="A246" s="46">
        <v>3120</v>
      </c>
      <c r="B246" s="47" t="s">
        <v>228</v>
      </c>
      <c r="C246" s="47" t="s">
        <v>234</v>
      </c>
      <c r="D246" s="47" t="s">
        <v>1031</v>
      </c>
      <c r="E246" s="57">
        <v>2787575720</v>
      </c>
      <c r="F246" s="57">
        <v>136765604</v>
      </c>
      <c r="G246" s="48">
        <v>2650810116</v>
      </c>
      <c r="H246" s="48">
        <v>305039.69</v>
      </c>
    </row>
    <row r="247" spans="1:9" x14ac:dyDescent="0.35">
      <c r="A247" s="46">
        <v>3130</v>
      </c>
      <c r="B247" s="47" t="s">
        <v>228</v>
      </c>
      <c r="C247" s="47" t="s">
        <v>235</v>
      </c>
      <c r="D247" s="47" t="s">
        <v>1032</v>
      </c>
      <c r="E247" s="57">
        <v>2690077560</v>
      </c>
      <c r="F247" s="57">
        <v>0</v>
      </c>
      <c r="G247" s="48">
        <v>2690077560</v>
      </c>
      <c r="H247" s="48">
        <v>329.5</v>
      </c>
    </row>
    <row r="248" spans="1:9" x14ac:dyDescent="0.35">
      <c r="A248" s="46">
        <v>3140</v>
      </c>
      <c r="B248" s="47" t="s">
        <v>246</v>
      </c>
      <c r="C248" s="47" t="s">
        <v>236</v>
      </c>
      <c r="D248" s="47" t="s">
        <v>1033</v>
      </c>
      <c r="E248" s="57">
        <v>1883110</v>
      </c>
      <c r="F248" s="57">
        <v>0</v>
      </c>
      <c r="G248" s="48">
        <v>1883110</v>
      </c>
      <c r="H248" s="48">
        <v>0</v>
      </c>
    </row>
    <row r="249" spans="1:9" x14ac:dyDescent="0.35">
      <c r="A249" s="46">
        <v>3140</v>
      </c>
      <c r="B249" s="47" t="s">
        <v>228</v>
      </c>
      <c r="C249" s="47" t="s">
        <v>236</v>
      </c>
      <c r="D249" s="47" t="s">
        <v>1034</v>
      </c>
      <c r="E249" s="57">
        <v>1294537370</v>
      </c>
      <c r="F249" s="57">
        <v>33472733</v>
      </c>
      <c r="G249" s="48">
        <v>1261064637</v>
      </c>
      <c r="H249" s="48">
        <v>74234.63</v>
      </c>
    </row>
    <row r="250" spans="1:9" x14ac:dyDescent="0.35">
      <c r="A250" s="46">
        <v>3145</v>
      </c>
      <c r="B250" s="47" t="s">
        <v>228</v>
      </c>
      <c r="C250" s="47" t="s">
        <v>237</v>
      </c>
      <c r="D250" s="47" t="s">
        <v>1035</v>
      </c>
      <c r="E250" s="57">
        <v>670461960</v>
      </c>
      <c r="F250" s="57">
        <v>0</v>
      </c>
      <c r="G250" s="48">
        <v>670461960</v>
      </c>
      <c r="H250" s="48">
        <v>8692.61</v>
      </c>
    </row>
    <row r="251" spans="1:9" x14ac:dyDescent="0.35">
      <c r="A251" s="46">
        <v>3146</v>
      </c>
      <c r="B251" s="47" t="s">
        <v>163</v>
      </c>
      <c r="C251" s="47" t="s">
        <v>238</v>
      </c>
      <c r="D251" s="47" t="s">
        <v>1036</v>
      </c>
      <c r="E251" s="57">
        <v>23970</v>
      </c>
      <c r="F251" s="57">
        <v>0</v>
      </c>
      <c r="G251" s="48">
        <v>23970</v>
      </c>
      <c r="H251" s="48">
        <v>0.28000000000000003</v>
      </c>
    </row>
    <row r="252" spans="1:9" x14ac:dyDescent="0.35">
      <c r="A252" s="46">
        <v>3146</v>
      </c>
      <c r="B252" s="47" t="s">
        <v>228</v>
      </c>
      <c r="C252" s="47" t="s">
        <v>238</v>
      </c>
      <c r="D252" s="47" t="s">
        <v>1037</v>
      </c>
      <c r="E252" s="57">
        <v>482698660</v>
      </c>
      <c r="F252" s="57">
        <v>0</v>
      </c>
      <c r="G252" s="48">
        <v>482698660</v>
      </c>
      <c r="H252" s="48">
        <v>2.56</v>
      </c>
    </row>
    <row r="253" spans="1:9" x14ac:dyDescent="0.35">
      <c r="A253" s="46">
        <v>3147</v>
      </c>
      <c r="B253" s="47" t="s">
        <v>143</v>
      </c>
      <c r="C253" s="47" t="s">
        <v>239</v>
      </c>
      <c r="D253" s="47" t="s">
        <v>1038</v>
      </c>
      <c r="E253" s="57">
        <v>909535</v>
      </c>
      <c r="F253" s="57">
        <v>0</v>
      </c>
      <c r="G253" s="48">
        <v>909535</v>
      </c>
      <c r="H253" s="48">
        <v>0</v>
      </c>
    </row>
    <row r="254" spans="1:9" x14ac:dyDescent="0.35">
      <c r="A254" s="46">
        <v>3147</v>
      </c>
      <c r="B254" s="47" t="s">
        <v>228</v>
      </c>
      <c r="C254" s="47" t="s">
        <v>239</v>
      </c>
      <c r="D254" s="47" t="s">
        <v>1039</v>
      </c>
      <c r="E254" s="57">
        <v>459658450</v>
      </c>
      <c r="F254" s="57">
        <v>0</v>
      </c>
      <c r="G254" s="48">
        <v>459658450</v>
      </c>
      <c r="H254" s="48">
        <v>41.76</v>
      </c>
    </row>
    <row r="255" spans="1:9" x14ac:dyDescent="0.35">
      <c r="A255" s="46">
        <v>3148</v>
      </c>
      <c r="B255" s="47" t="s">
        <v>228</v>
      </c>
      <c r="C255" s="47" t="s">
        <v>240</v>
      </c>
      <c r="D255" s="47" t="s">
        <v>1040</v>
      </c>
      <c r="E255" s="57">
        <v>668322540</v>
      </c>
      <c r="F255" s="57">
        <v>0</v>
      </c>
      <c r="G255" s="48">
        <v>668322540</v>
      </c>
      <c r="H255" s="48">
        <v>47.92</v>
      </c>
    </row>
    <row r="256" spans="1:9" s="31" customFormat="1" x14ac:dyDescent="0.35">
      <c r="A256" s="46">
        <v>3200</v>
      </c>
      <c r="B256" s="47" t="s">
        <v>241</v>
      </c>
      <c r="C256" s="47" t="s">
        <v>242</v>
      </c>
      <c r="D256" s="47" t="s">
        <v>1041</v>
      </c>
      <c r="E256" s="56">
        <v>161479540</v>
      </c>
      <c r="F256" s="57">
        <v>0</v>
      </c>
      <c r="G256" s="48">
        <v>161479540</v>
      </c>
      <c r="H256" s="48">
        <v>8500.32</v>
      </c>
      <c r="I256"/>
    </row>
    <row r="257" spans="1:9" s="31" customFormat="1" x14ac:dyDescent="0.35">
      <c r="A257" s="46">
        <v>3210</v>
      </c>
      <c r="B257" s="47" t="s">
        <v>241</v>
      </c>
      <c r="C257" s="47" t="s">
        <v>243</v>
      </c>
      <c r="D257" s="47" t="s">
        <v>1042</v>
      </c>
      <c r="E257" s="56">
        <v>136209260</v>
      </c>
      <c r="F257" s="57">
        <v>0</v>
      </c>
      <c r="G257" s="48">
        <v>136209260</v>
      </c>
      <c r="H257" s="48">
        <v>15045.54</v>
      </c>
      <c r="I257"/>
    </row>
    <row r="258" spans="1:9" x14ac:dyDescent="0.35">
      <c r="A258" s="46">
        <v>3220</v>
      </c>
      <c r="B258" s="47" t="s">
        <v>116</v>
      </c>
      <c r="C258" s="47" t="s">
        <v>244</v>
      </c>
      <c r="D258" s="47" t="s">
        <v>1043</v>
      </c>
      <c r="E258" s="57">
        <v>36446</v>
      </c>
      <c r="F258" s="57">
        <v>0</v>
      </c>
      <c r="G258" s="48">
        <v>36446</v>
      </c>
      <c r="H258" s="48">
        <v>0.5</v>
      </c>
    </row>
    <row r="259" spans="1:9" s="31" customFormat="1" x14ac:dyDescent="0.35">
      <c r="A259" s="46">
        <v>3220</v>
      </c>
      <c r="B259" s="47" t="s">
        <v>241</v>
      </c>
      <c r="C259" s="47" t="s">
        <v>244</v>
      </c>
      <c r="D259" s="47" t="s">
        <v>1044</v>
      </c>
      <c r="E259" s="57">
        <v>17884640</v>
      </c>
      <c r="F259" s="57">
        <v>0</v>
      </c>
      <c r="G259" s="48">
        <v>17884640</v>
      </c>
      <c r="H259" s="48">
        <v>3354.87</v>
      </c>
      <c r="I259"/>
    </row>
    <row r="260" spans="1:9" x14ac:dyDescent="0.35">
      <c r="A260" s="46">
        <v>3230</v>
      </c>
      <c r="B260" s="47" t="s">
        <v>116</v>
      </c>
      <c r="C260" s="47" t="s">
        <v>245</v>
      </c>
      <c r="D260" s="47" t="s">
        <v>1045</v>
      </c>
      <c r="E260" s="57">
        <v>1352604</v>
      </c>
      <c r="F260" s="57">
        <v>0</v>
      </c>
      <c r="G260" s="48">
        <v>1352604</v>
      </c>
      <c r="H260" s="48">
        <v>0</v>
      </c>
    </row>
    <row r="261" spans="1:9" x14ac:dyDescent="0.35">
      <c r="A261" s="46">
        <v>3230</v>
      </c>
      <c r="B261" s="47" t="s">
        <v>241</v>
      </c>
      <c r="C261" s="47" t="s">
        <v>245</v>
      </c>
      <c r="D261" s="47" t="s">
        <v>1046</v>
      </c>
      <c r="E261" s="57">
        <v>15191700</v>
      </c>
      <c r="F261" s="57">
        <v>0</v>
      </c>
      <c r="G261" s="48">
        <v>15191700</v>
      </c>
      <c r="H261" s="48">
        <v>2869.34</v>
      </c>
    </row>
    <row r="264" spans="1:9" x14ac:dyDescent="0.35">
      <c r="F264" s="36"/>
    </row>
    <row r="265" spans="1:9" x14ac:dyDescent="0.35">
      <c r="E265" s="36"/>
    </row>
  </sheetData>
  <sheetProtection algorithmName="SHA-512" hashValue="b0jtoedp0mVa0Ubk2Tldztxe0A/2xtkyWFwelwo/Qs9bbvfUvaq90MBVX+SnxEqoyVxfTckzmNJ4bsWvtoqv5w==" saltValue="e+FkhChoEfD4qmyLGWU09Q==" spinCount="100000" sheet="1" objects="1" scenarios="1"/>
  <autoFilter ref="A1:H261" xr:uid="{82EA7DCB-379B-462C-BA67-1DF9EC5AC4A7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Mill Levies </vt:lpstr>
      <vt:lpstr>ByDistrict</vt:lpstr>
      <vt:lpstr>Valuations ByCounty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Meyers, Jacqueline</dc:creator>
  <cp:lastModifiedBy>Reeves, Kim</cp:lastModifiedBy>
  <dcterms:created xsi:type="dcterms:W3CDTF">2024-01-09T22:29:59Z</dcterms:created>
  <dcterms:modified xsi:type="dcterms:W3CDTF">2026-03-12T17:58:01Z</dcterms:modified>
</cp:coreProperties>
</file>