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Budget_CDE\FY2026-27\"/>
    </mc:Choice>
  </mc:AlternateContent>
  <xr:revisionPtr revIDLastSave="0" documentId="13_ncr:1_{267A0925-CCD6-4479-A771-AAD9F7FB39E2}" xr6:coauthVersionLast="47" xr6:coauthVersionMax="47" xr10:uidLastSave="{00000000-0000-0000-0000-000000000000}"/>
  <bookViews>
    <workbookView xWindow="1005" yWindow="-120" windowWidth="27915" windowHeight="18240" activeTab="1" xr2:uid="{00000000-000D-0000-FFFF-FFFF00000000}"/>
  </bookViews>
  <sheets>
    <sheet name="Summary" sheetId="10" r:id="rId1"/>
    <sheet name="ECEA" sheetId="2" r:id="rId2"/>
    <sheet name="ELPA" sheetId="8" r:id="rId3"/>
    <sheet name="Transportation" sheetId="6" r:id="rId4"/>
    <sheet name="CTA" sheetId="11" r:id="rId5"/>
    <sheet name="Small Attendance Center" sheetId="9" r:id="rId6"/>
  </sheets>
  <definedNames>
    <definedName name="_xlnm._FilterDatabase" localSheetId="1" hidden="1">ECEA!#REF!</definedName>
    <definedName name="MOUNTAIN" localSheetId="2">#REF!</definedName>
    <definedName name="MOUNTAIN">#REF!</definedName>
    <definedName name="OUTLAY" localSheetId="2">#REF!</definedName>
    <definedName name="OUTLAY">#REF!</definedName>
    <definedName name="_xlnm.Print_Area" localSheetId="5">'Small Attendance Center'!$B$7:$M$33</definedName>
    <definedName name="_xlnm.Print_Titles" localSheetId="4">CTA!$1:$3</definedName>
    <definedName name="_xlnm.Print_Titles" localSheetId="1">ECEA!$17:$24</definedName>
    <definedName name="_xlnm.Print_Titles" localSheetId="2">ELPA!$4:$4</definedName>
    <definedName name="_xlnm.Print_Titles" localSheetId="3">Transportation!$4:$6</definedName>
    <definedName name="RURAL" localSheetId="2">#REF!</definedName>
    <definedName name="RURAL">#REF!</definedName>
    <definedName name="URBAN" localSheetId="2">#REF!</definedName>
    <definedName name="URB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2" l="1"/>
  <c r="C8" i="10"/>
  <c r="B8" i="10"/>
  <c r="G59" i="2" l="1"/>
  <c r="K59" i="2"/>
  <c r="M59" i="2" s="1"/>
  <c r="J59" i="2"/>
  <c r="L59" i="2" s="1"/>
  <c r="N59" i="2" l="1"/>
  <c r="H59" i="2"/>
  <c r="I59" i="2" s="1"/>
  <c r="K184" i="8" l="1"/>
  <c r="C10" i="10"/>
  <c r="B10" i="10"/>
  <c r="F28" i="9" l="1"/>
  <c r="K25" i="9"/>
  <c r="I25" i="9"/>
  <c r="J25" i="9" s="1"/>
  <c r="L25" i="9" s="1"/>
  <c r="M25" i="9" s="1"/>
  <c r="N25" i="9" s="1"/>
  <c r="K24" i="9"/>
  <c r="I24" i="9"/>
  <c r="J24" i="9" s="1"/>
  <c r="L24" i="9" s="1"/>
  <c r="M24" i="9" s="1"/>
  <c r="N24" i="9" s="1"/>
  <c r="K23" i="9"/>
  <c r="I23" i="9"/>
  <c r="J23" i="9" s="1"/>
  <c r="L23" i="9" s="1"/>
  <c r="M23" i="9" s="1"/>
  <c r="N23" i="9" s="1"/>
  <c r="K22" i="9"/>
  <c r="I22" i="9"/>
  <c r="J22" i="9" s="1"/>
  <c r="L22" i="9" s="1"/>
  <c r="M22" i="9" s="1"/>
  <c r="N22" i="9" s="1"/>
  <c r="K21" i="9"/>
  <c r="I21" i="9"/>
  <c r="J21" i="9" s="1"/>
  <c r="L21" i="9" s="1"/>
  <c r="M21" i="9" s="1"/>
  <c r="N21" i="9" s="1"/>
  <c r="K20" i="9"/>
  <c r="I20" i="9"/>
  <c r="J20" i="9" s="1"/>
  <c r="L20" i="9" s="1"/>
  <c r="M20" i="9" s="1"/>
  <c r="N20" i="9" s="1"/>
  <c r="K19" i="9"/>
  <c r="I19" i="9"/>
  <c r="J19" i="9" s="1"/>
  <c r="L19" i="9" s="1"/>
  <c r="M19" i="9" s="1"/>
  <c r="N19" i="9" s="1"/>
  <c r="K18" i="9"/>
  <c r="I18" i="9"/>
  <c r="J18" i="9" s="1"/>
  <c r="L18" i="9" s="1"/>
  <c r="M18" i="9" s="1"/>
  <c r="N18" i="9" s="1"/>
  <c r="K17" i="9"/>
  <c r="I17" i="9"/>
  <c r="J17" i="9" s="1"/>
  <c r="L17" i="9" s="1"/>
  <c r="M17" i="9" s="1"/>
  <c r="N17" i="9" s="1"/>
  <c r="K16" i="9"/>
  <c r="I16" i="9"/>
  <c r="J16" i="9" s="1"/>
  <c r="L16" i="9" s="1"/>
  <c r="M16" i="9" s="1"/>
  <c r="N16" i="9" s="1"/>
  <c r="K15" i="9"/>
  <c r="I15" i="9"/>
  <c r="J15" i="9" s="1"/>
  <c r="L15" i="9" s="1"/>
  <c r="M15" i="9" s="1"/>
  <c r="E20" i="2"/>
  <c r="G20" i="2" s="1"/>
  <c r="D20" i="2"/>
  <c r="F20" i="2" s="1"/>
  <c r="N15" i="9" l="1"/>
  <c r="N28" i="9" s="1"/>
  <c r="M28" i="9"/>
  <c r="M35" i="9" l="1"/>
  <c r="M33" i="9"/>
  <c r="G52" i="2" l="1"/>
  <c r="G69" i="2"/>
  <c r="G85" i="2"/>
  <c r="J68" i="2"/>
  <c r="L68" i="2" s="1"/>
  <c r="J69" i="2"/>
  <c r="J70" i="2"/>
  <c r="K70" i="2"/>
  <c r="M70" i="2" s="1"/>
  <c r="J71" i="2"/>
  <c r="K71" i="2"/>
  <c r="M71" i="2" s="1"/>
  <c r="J72" i="2"/>
  <c r="K72" i="2"/>
  <c r="M72" i="2" s="1"/>
  <c r="J73" i="2"/>
  <c r="K73" i="2"/>
  <c r="M73" i="2" s="1"/>
  <c r="J74" i="2"/>
  <c r="K74" i="2"/>
  <c r="M74" i="2" s="1"/>
  <c r="J75" i="2"/>
  <c r="L75" i="2" s="1"/>
  <c r="K75" i="2"/>
  <c r="M75" i="2" s="1"/>
  <c r="J76" i="2"/>
  <c r="L76" i="2" s="1"/>
  <c r="K76" i="2"/>
  <c r="M76" i="2" s="1"/>
  <c r="J77" i="2"/>
  <c r="K77" i="2"/>
  <c r="M77" i="2" s="1"/>
  <c r="J78" i="2"/>
  <c r="K78" i="2"/>
  <c r="M78" i="2" s="1"/>
  <c r="J79" i="2"/>
  <c r="K79" i="2"/>
  <c r="M79" i="2" s="1"/>
  <c r="J80" i="2"/>
  <c r="K80" i="2"/>
  <c r="M80" i="2" s="1"/>
  <c r="J81" i="2"/>
  <c r="K81" i="2"/>
  <c r="M81" i="2" s="1"/>
  <c r="J82" i="2"/>
  <c r="K82" i="2"/>
  <c r="M82" i="2" s="1"/>
  <c r="J83" i="2"/>
  <c r="L83" i="2" s="1"/>
  <c r="K83" i="2"/>
  <c r="M83" i="2" s="1"/>
  <c r="J84" i="2"/>
  <c r="L84" i="2" s="1"/>
  <c r="K84" i="2"/>
  <c r="M84" i="2" s="1"/>
  <c r="J85" i="2"/>
  <c r="K85" i="2"/>
  <c r="M85" i="2" s="1"/>
  <c r="J86" i="2"/>
  <c r="K86" i="2"/>
  <c r="M86" i="2" s="1"/>
  <c r="J87" i="2"/>
  <c r="K87" i="2"/>
  <c r="M87" i="2" s="1"/>
  <c r="J88" i="2"/>
  <c r="K88" i="2"/>
  <c r="M88" i="2" s="1"/>
  <c r="J89" i="2"/>
  <c r="K89" i="2"/>
  <c r="M89" i="2" s="1"/>
  <c r="J90" i="2"/>
  <c r="K90" i="2"/>
  <c r="M90" i="2" s="1"/>
  <c r="J26" i="2"/>
  <c r="L26" i="2" s="1"/>
  <c r="K26" i="2"/>
  <c r="M26" i="2" s="1"/>
  <c r="J27" i="2"/>
  <c r="L27" i="2" s="1"/>
  <c r="K27" i="2"/>
  <c r="M27" i="2" s="1"/>
  <c r="J28" i="2"/>
  <c r="K28" i="2"/>
  <c r="M28" i="2" s="1"/>
  <c r="J29" i="2"/>
  <c r="K29" i="2"/>
  <c r="M29" i="2" s="1"/>
  <c r="J30" i="2"/>
  <c r="K30" i="2"/>
  <c r="M30" i="2" s="1"/>
  <c r="J31" i="2"/>
  <c r="K31" i="2"/>
  <c r="M31" i="2" s="1"/>
  <c r="J32" i="2"/>
  <c r="K32" i="2"/>
  <c r="M32" i="2" s="1"/>
  <c r="J33" i="2"/>
  <c r="K33" i="2"/>
  <c r="M33" i="2" s="1"/>
  <c r="J34" i="2"/>
  <c r="L34" i="2" s="1"/>
  <c r="K34" i="2"/>
  <c r="M34" i="2" s="1"/>
  <c r="J35" i="2"/>
  <c r="L35" i="2" s="1"/>
  <c r="K35" i="2"/>
  <c r="M35" i="2" s="1"/>
  <c r="J36" i="2"/>
  <c r="K36" i="2"/>
  <c r="M36" i="2" s="1"/>
  <c r="J37" i="2"/>
  <c r="K37" i="2"/>
  <c r="M37" i="2" s="1"/>
  <c r="J38" i="2"/>
  <c r="K38" i="2"/>
  <c r="M38" i="2" s="1"/>
  <c r="J39" i="2"/>
  <c r="K39" i="2"/>
  <c r="M39" i="2" s="1"/>
  <c r="J40" i="2"/>
  <c r="K40" i="2"/>
  <c r="M40" i="2" s="1"/>
  <c r="J41" i="2"/>
  <c r="K41" i="2"/>
  <c r="M41" i="2" s="1"/>
  <c r="J42" i="2"/>
  <c r="L42" i="2" s="1"/>
  <c r="K42" i="2"/>
  <c r="M42" i="2" s="1"/>
  <c r="J43" i="2"/>
  <c r="L43" i="2" s="1"/>
  <c r="K43" i="2"/>
  <c r="M43" i="2" s="1"/>
  <c r="J44" i="2"/>
  <c r="K44" i="2"/>
  <c r="M44" i="2" s="1"/>
  <c r="J45" i="2"/>
  <c r="K45" i="2"/>
  <c r="M45" i="2" s="1"/>
  <c r="J46" i="2"/>
  <c r="K46" i="2"/>
  <c r="M46" i="2" s="1"/>
  <c r="J47" i="2"/>
  <c r="K47" i="2"/>
  <c r="M47" i="2" s="1"/>
  <c r="J48" i="2"/>
  <c r="K48" i="2"/>
  <c r="M48" i="2" s="1"/>
  <c r="J49" i="2"/>
  <c r="K49" i="2"/>
  <c r="M49" i="2" s="1"/>
  <c r="J50" i="2"/>
  <c r="L50" i="2" s="1"/>
  <c r="K50" i="2"/>
  <c r="M50" i="2" s="1"/>
  <c r="J51" i="2"/>
  <c r="L51" i="2" s="1"/>
  <c r="K51" i="2"/>
  <c r="M51" i="2" s="1"/>
  <c r="J52" i="2"/>
  <c r="K52" i="2"/>
  <c r="M52" i="2" s="1"/>
  <c r="J53" i="2"/>
  <c r="K53" i="2"/>
  <c r="M53" i="2" s="1"/>
  <c r="J54" i="2"/>
  <c r="K54" i="2"/>
  <c r="M54" i="2" s="1"/>
  <c r="J55" i="2"/>
  <c r="K55" i="2"/>
  <c r="M55" i="2" s="1"/>
  <c r="J56" i="2"/>
  <c r="K56" i="2"/>
  <c r="M56" i="2" s="1"/>
  <c r="J57" i="2"/>
  <c r="K57" i="2"/>
  <c r="M57" i="2" s="1"/>
  <c r="J58" i="2"/>
  <c r="L58" i="2" s="1"/>
  <c r="K58" i="2"/>
  <c r="M58" i="2" s="1"/>
  <c r="J60" i="2"/>
  <c r="L60" i="2" s="1"/>
  <c r="K60" i="2"/>
  <c r="M60" i="2" s="1"/>
  <c r="J61" i="2"/>
  <c r="K61" i="2"/>
  <c r="M61" i="2" s="1"/>
  <c r="J62" i="2"/>
  <c r="K62" i="2"/>
  <c r="M62" i="2" s="1"/>
  <c r="J63" i="2"/>
  <c r="K63" i="2"/>
  <c r="M63" i="2" s="1"/>
  <c r="J64" i="2"/>
  <c r="K64" i="2"/>
  <c r="M64" i="2" s="1"/>
  <c r="J65" i="2"/>
  <c r="K65" i="2"/>
  <c r="M65" i="2" s="1"/>
  <c r="J66" i="2"/>
  <c r="K66" i="2"/>
  <c r="M66" i="2" s="1"/>
  <c r="J67" i="2"/>
  <c r="L67" i="2" s="1"/>
  <c r="K67" i="2"/>
  <c r="M67" i="2" s="1"/>
  <c r="G36" i="2" l="1"/>
  <c r="E92" i="2"/>
  <c r="F92" i="2"/>
  <c r="J25" i="2"/>
  <c r="J92" i="2" s="1"/>
  <c r="C92" i="2"/>
  <c r="K25" i="2"/>
  <c r="D92" i="2"/>
  <c r="G88" i="2"/>
  <c r="G55" i="2"/>
  <c r="G39" i="2"/>
  <c r="L65" i="2"/>
  <c r="N65" i="2" s="1"/>
  <c r="L40" i="2"/>
  <c r="N40" i="2" s="1"/>
  <c r="L73" i="2"/>
  <c r="N73" i="2" s="1"/>
  <c r="L64" i="2"/>
  <c r="N64" i="2" s="1"/>
  <c r="L55" i="2"/>
  <c r="N55" i="2" s="1"/>
  <c r="L47" i="2"/>
  <c r="N47" i="2" s="1"/>
  <c r="L39" i="2"/>
  <c r="N39" i="2" s="1"/>
  <c r="L31" i="2"/>
  <c r="N31" i="2" s="1"/>
  <c r="L88" i="2"/>
  <c r="N88" i="2" s="1"/>
  <c r="L80" i="2"/>
  <c r="N80" i="2" s="1"/>
  <c r="L72" i="2"/>
  <c r="N72" i="2" s="1"/>
  <c r="L38" i="2"/>
  <c r="N38" i="2" s="1"/>
  <c r="L71" i="2"/>
  <c r="N71" i="2" s="1"/>
  <c r="L56" i="2"/>
  <c r="N56" i="2" s="1"/>
  <c r="L89" i="2"/>
  <c r="N89" i="2" s="1"/>
  <c r="L79" i="2"/>
  <c r="N79" i="2" s="1"/>
  <c r="L48" i="2"/>
  <c r="N48" i="2" s="1"/>
  <c r="L32" i="2"/>
  <c r="N32" i="2" s="1"/>
  <c r="L81" i="2"/>
  <c r="N81" i="2" s="1"/>
  <c r="L63" i="2"/>
  <c r="N63" i="2" s="1"/>
  <c r="L54" i="2"/>
  <c r="N54" i="2" s="1"/>
  <c r="L46" i="2"/>
  <c r="N46" i="2" s="1"/>
  <c r="L30" i="2"/>
  <c r="N30" i="2" s="1"/>
  <c r="L87" i="2"/>
  <c r="N87" i="2" s="1"/>
  <c r="L62" i="2"/>
  <c r="N62" i="2" s="1"/>
  <c r="L53" i="2"/>
  <c r="N53" i="2" s="1"/>
  <c r="L45" i="2"/>
  <c r="N45" i="2" s="1"/>
  <c r="L37" i="2"/>
  <c r="N37" i="2" s="1"/>
  <c r="L29" i="2"/>
  <c r="N29" i="2" s="1"/>
  <c r="L86" i="2"/>
  <c r="N86" i="2" s="1"/>
  <c r="L78" i="2"/>
  <c r="N78" i="2" s="1"/>
  <c r="L70" i="2"/>
  <c r="N70" i="2" s="1"/>
  <c r="L61" i="2"/>
  <c r="N61" i="2" s="1"/>
  <c r="L52" i="2"/>
  <c r="N52" i="2" s="1"/>
  <c r="L44" i="2"/>
  <c r="N44" i="2" s="1"/>
  <c r="L36" i="2"/>
  <c r="N36" i="2" s="1"/>
  <c r="L28" i="2"/>
  <c r="N28" i="2" s="1"/>
  <c r="L85" i="2"/>
  <c r="N85" i="2" s="1"/>
  <c r="L77" i="2"/>
  <c r="N77" i="2" s="1"/>
  <c r="L69" i="2"/>
  <c r="L66" i="2"/>
  <c r="N66" i="2" s="1"/>
  <c r="L57" i="2"/>
  <c r="N57" i="2" s="1"/>
  <c r="L49" i="2"/>
  <c r="N49" i="2" s="1"/>
  <c r="L41" i="2"/>
  <c r="N41" i="2" s="1"/>
  <c r="L33" i="2"/>
  <c r="N33" i="2" s="1"/>
  <c r="L90" i="2"/>
  <c r="N90" i="2" s="1"/>
  <c r="L82" i="2"/>
  <c r="N82" i="2" s="1"/>
  <c r="L74" i="2"/>
  <c r="N74" i="2" s="1"/>
  <c r="N75" i="2"/>
  <c r="N83" i="2"/>
  <c r="G80" i="2"/>
  <c r="G64" i="2"/>
  <c r="G47" i="2"/>
  <c r="G31" i="2"/>
  <c r="G79" i="2"/>
  <c r="N67" i="2"/>
  <c r="N58" i="2"/>
  <c r="N34" i="2"/>
  <c r="N26" i="2"/>
  <c r="N50" i="2"/>
  <c r="N42" i="2"/>
  <c r="N60" i="2"/>
  <c r="N51" i="2"/>
  <c r="N43" i="2"/>
  <c r="N35" i="2"/>
  <c r="N27" i="2"/>
  <c r="N84" i="2"/>
  <c r="N76" i="2"/>
  <c r="H68" i="2"/>
  <c r="I68" i="2" s="1"/>
  <c r="K68" i="2"/>
  <c r="M68" i="2" s="1"/>
  <c r="N68" i="2" s="1"/>
  <c r="G82" i="2"/>
  <c r="G66" i="2"/>
  <c r="G49" i="2"/>
  <c r="G33" i="2"/>
  <c r="H69" i="2"/>
  <c r="I69" i="2" s="1"/>
  <c r="K69" i="2"/>
  <c r="M69" i="2" s="1"/>
  <c r="G90" i="2"/>
  <c r="G87" i="2"/>
  <c r="G71" i="2"/>
  <c r="G54" i="2"/>
  <c r="G38" i="2"/>
  <c r="G75" i="2"/>
  <c r="G58" i="2"/>
  <c r="G42" i="2"/>
  <c r="G26" i="2"/>
  <c r="G72" i="2"/>
  <c r="G81" i="2"/>
  <c r="G65" i="2"/>
  <c r="G48" i="2"/>
  <c r="G32" i="2"/>
  <c r="G63" i="2"/>
  <c r="G46" i="2"/>
  <c r="G30" i="2"/>
  <c r="G76" i="2"/>
  <c r="G60" i="2"/>
  <c r="G43" i="2"/>
  <c r="G27" i="2"/>
  <c r="G74" i="2"/>
  <c r="G57" i="2"/>
  <c r="G41" i="2"/>
  <c r="G86" i="2"/>
  <c r="G70" i="2"/>
  <c r="G53" i="2"/>
  <c r="G37" i="2"/>
  <c r="G84" i="2"/>
  <c r="G68" i="2"/>
  <c r="G51" i="2"/>
  <c r="G35" i="2"/>
  <c r="G83" i="2"/>
  <c r="G67" i="2"/>
  <c r="G50" i="2"/>
  <c r="G34" i="2"/>
  <c r="G77" i="2"/>
  <c r="G61" i="2"/>
  <c r="G44" i="2"/>
  <c r="G28" i="2"/>
  <c r="G89" i="2"/>
  <c r="G73" i="2"/>
  <c r="G56" i="2"/>
  <c r="G40" i="2"/>
  <c r="G78" i="2"/>
  <c r="G62" i="2"/>
  <c r="G45" i="2"/>
  <c r="G29" i="2"/>
  <c r="L25" i="2" l="1"/>
  <c r="L92" i="2" s="1"/>
  <c r="M25" i="2"/>
  <c r="M92" i="2" s="1"/>
  <c r="K92" i="2"/>
  <c r="N69" i="2"/>
  <c r="N25" i="2" l="1"/>
  <c r="N92" i="2" s="1"/>
  <c r="N96" i="2" s="1"/>
  <c r="C6" i="10" s="1"/>
  <c r="E185" i="8" l="1"/>
  <c r="F185" i="8" l="1"/>
  <c r="H67" i="2" l="1"/>
  <c r="I67" i="2" s="1"/>
  <c r="G25" i="2"/>
  <c r="G92" i="2" s="1"/>
  <c r="H74" i="2" l="1"/>
  <c r="I74" i="2" s="1"/>
  <c r="H25" i="2"/>
  <c r="I25" i="2" l="1"/>
  <c r="I5" i="8" l="1"/>
  <c r="I6" i="8" l="1"/>
  <c r="I7" i="8" l="1"/>
  <c r="I8" i="8" l="1"/>
  <c r="I9" i="8" l="1"/>
  <c r="I10" i="8" l="1"/>
  <c r="I11" i="8" l="1"/>
  <c r="I12" i="8" l="1"/>
  <c r="I13" i="8" l="1"/>
  <c r="I14" i="8" l="1"/>
  <c r="I15" i="8" l="1"/>
  <c r="I16" i="8" l="1"/>
  <c r="I17" i="8" l="1"/>
  <c r="I18" i="8" l="1"/>
  <c r="I19" i="8" l="1"/>
  <c r="I20" i="8" l="1"/>
  <c r="I21" i="8" l="1"/>
  <c r="I22" i="8" l="1"/>
  <c r="I23" i="8" l="1"/>
  <c r="I24" i="8" l="1"/>
  <c r="I25" i="8" l="1"/>
  <c r="I26" i="8" l="1"/>
  <c r="I27" i="8" l="1"/>
  <c r="I28" i="8" l="1"/>
  <c r="I29" i="8" l="1"/>
  <c r="I30" i="8" l="1"/>
  <c r="I31" i="8" l="1"/>
  <c r="I32" i="8" l="1"/>
  <c r="I33" i="8" l="1"/>
  <c r="I34" i="8" l="1"/>
  <c r="I35" i="8" l="1"/>
  <c r="I36" i="8" l="1"/>
  <c r="I37" i="8" l="1"/>
  <c r="I38" i="8" l="1"/>
  <c r="I39" i="8" l="1"/>
  <c r="I40" i="8" l="1"/>
  <c r="I41" i="8" l="1"/>
  <c r="I42" i="8" l="1"/>
  <c r="I43" i="8" l="1"/>
  <c r="I44" i="8" l="1"/>
  <c r="I45" i="8" l="1"/>
  <c r="I46" i="8" l="1"/>
  <c r="I47" i="8" l="1"/>
  <c r="I48" i="8" l="1"/>
  <c r="I49" i="8" l="1"/>
  <c r="H38" i="2"/>
  <c r="I38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3" i="2"/>
  <c r="I73" i="2" s="1"/>
  <c r="H72" i="2"/>
  <c r="I72" i="2" s="1"/>
  <c r="H71" i="2"/>
  <c r="I71" i="2" s="1"/>
  <c r="H70" i="2"/>
  <c r="I70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I50" i="8" l="1"/>
  <c r="G185" i="8"/>
  <c r="I51" i="8" l="1"/>
  <c r="C4" i="2"/>
  <c r="I52" i="8" l="1"/>
  <c r="I53" i="8" l="1"/>
  <c r="H26" i="2"/>
  <c r="I26" i="2" l="1"/>
  <c r="H92" i="2"/>
  <c r="I54" i="8"/>
  <c r="F169" i="2"/>
  <c r="G169" i="2" s="1"/>
  <c r="I92" i="2" l="1"/>
  <c r="M94" i="2" s="1"/>
  <c r="I55" i="8"/>
  <c r="I56" i="8" l="1"/>
  <c r="G186" i="8"/>
  <c r="I57" i="8" l="1"/>
  <c r="I96" i="2"/>
  <c r="B6" i="10" l="1"/>
  <c r="I100" i="2"/>
  <c r="I58" i="8"/>
  <c r="G204" i="11"/>
  <c r="I59" i="8" l="1"/>
  <c r="E10" i="10"/>
  <c r="B7" i="10"/>
  <c r="I60" i="8" l="1"/>
  <c r="E8" i="10"/>
  <c r="D10" i="10"/>
  <c r="D8" i="10"/>
  <c r="I61" i="8" l="1"/>
  <c r="I62" i="8" l="1"/>
  <c r="I63" i="8" l="1"/>
  <c r="I64" i="8" l="1"/>
  <c r="C9" i="2"/>
  <c r="J5" i="8"/>
  <c r="I65" i="8" l="1"/>
  <c r="K5" i="8"/>
  <c r="J7" i="8"/>
  <c r="K7" i="8" s="1"/>
  <c r="J6" i="8"/>
  <c r="K6" i="8" s="1"/>
  <c r="I66" i="8" l="1"/>
  <c r="J8" i="8"/>
  <c r="K8" i="8" s="1"/>
  <c r="J9" i="8"/>
  <c r="K9" i="8" s="1"/>
  <c r="I67" i="8" l="1"/>
  <c r="J10" i="8"/>
  <c r="K10" i="8" s="1"/>
  <c r="I68" i="8" l="1"/>
  <c r="J11" i="8"/>
  <c r="K11" i="8" s="1"/>
  <c r="I69" i="8" l="1"/>
  <c r="J12" i="8"/>
  <c r="K12" i="8" s="1"/>
  <c r="I70" i="8" l="1"/>
  <c r="J13" i="8"/>
  <c r="K13" i="8" s="1"/>
  <c r="I71" i="8" l="1"/>
  <c r="D6" i="10"/>
  <c r="J14" i="8"/>
  <c r="K14" i="8" s="1"/>
  <c r="I72" i="8" l="1"/>
  <c r="E6" i="10"/>
  <c r="J15" i="8"/>
  <c r="K15" i="8" s="1"/>
  <c r="I73" i="8" l="1"/>
  <c r="J16" i="8"/>
  <c r="K16" i="8" s="1"/>
  <c r="I74" i="8" l="1"/>
  <c r="J17" i="8"/>
  <c r="K17" i="8" s="1"/>
  <c r="I75" i="8" l="1"/>
  <c r="J18" i="8"/>
  <c r="K18" i="8" s="1"/>
  <c r="I76" i="8" l="1"/>
  <c r="J19" i="8"/>
  <c r="K19" i="8" s="1"/>
  <c r="I77" i="8" l="1"/>
  <c r="J20" i="8"/>
  <c r="K20" i="8" s="1"/>
  <c r="I78" i="8" l="1"/>
  <c r="J21" i="8"/>
  <c r="K21" i="8" s="1"/>
  <c r="I79" i="8" l="1"/>
  <c r="J22" i="8"/>
  <c r="K22" i="8" s="1"/>
  <c r="I80" i="8" l="1"/>
  <c r="J23" i="8"/>
  <c r="K23" i="8" s="1"/>
  <c r="I81" i="8" l="1"/>
  <c r="J24" i="8"/>
  <c r="K24" i="8" s="1"/>
  <c r="I82" i="8" l="1"/>
  <c r="J25" i="8"/>
  <c r="K25" i="8" s="1"/>
  <c r="I83" i="8" l="1"/>
  <c r="J26" i="8"/>
  <c r="K26" i="8" s="1"/>
  <c r="I84" i="8" l="1"/>
  <c r="J27" i="8"/>
  <c r="K27" i="8" s="1"/>
  <c r="I85" i="8" l="1"/>
  <c r="J28" i="8"/>
  <c r="K28" i="8" s="1"/>
  <c r="I86" i="8" l="1"/>
  <c r="J29" i="8"/>
  <c r="K29" i="8" s="1"/>
  <c r="I87" i="8" l="1"/>
  <c r="J30" i="8"/>
  <c r="K30" i="8" s="1"/>
  <c r="I88" i="8" l="1"/>
  <c r="J31" i="8"/>
  <c r="K31" i="8" s="1"/>
  <c r="I89" i="8" l="1"/>
  <c r="J32" i="8"/>
  <c r="K32" i="8" s="1"/>
  <c r="I90" i="8" l="1"/>
  <c r="J33" i="8"/>
  <c r="K33" i="8" s="1"/>
  <c r="I91" i="8" l="1"/>
  <c r="J34" i="8"/>
  <c r="K34" i="8" s="1"/>
  <c r="I92" i="8" l="1"/>
  <c r="J35" i="8"/>
  <c r="K35" i="8" s="1"/>
  <c r="I93" i="8" l="1"/>
  <c r="J36" i="8"/>
  <c r="K36" i="8" s="1"/>
  <c r="I94" i="8" l="1"/>
  <c r="J37" i="8"/>
  <c r="K37" i="8" s="1"/>
  <c r="I95" i="8" l="1"/>
  <c r="J38" i="8"/>
  <c r="K38" i="8" s="1"/>
  <c r="I96" i="8" l="1"/>
  <c r="J39" i="8"/>
  <c r="K39" i="8" s="1"/>
  <c r="I97" i="8" l="1"/>
  <c r="J40" i="8"/>
  <c r="K40" i="8" s="1"/>
  <c r="I98" i="8" l="1"/>
  <c r="J41" i="8"/>
  <c r="K41" i="8" s="1"/>
  <c r="I99" i="8" l="1"/>
  <c r="J42" i="8"/>
  <c r="K42" i="8" s="1"/>
  <c r="I100" i="8" l="1"/>
  <c r="J43" i="8"/>
  <c r="K43" i="8" s="1"/>
  <c r="I101" i="8" l="1"/>
  <c r="J44" i="8"/>
  <c r="K44" i="8" s="1"/>
  <c r="I102" i="8" l="1"/>
  <c r="J45" i="8"/>
  <c r="K45" i="8" s="1"/>
  <c r="I103" i="8" l="1"/>
  <c r="J46" i="8"/>
  <c r="K46" i="8" s="1"/>
  <c r="I104" i="8" l="1"/>
  <c r="J47" i="8"/>
  <c r="K47" i="8" s="1"/>
  <c r="I105" i="8" l="1"/>
  <c r="J48" i="8"/>
  <c r="K48" i="8" s="1"/>
  <c r="I106" i="8" l="1"/>
  <c r="J49" i="8"/>
  <c r="K49" i="8" s="1"/>
  <c r="I107" i="8" l="1"/>
  <c r="J50" i="8"/>
  <c r="K50" i="8" s="1"/>
  <c r="I108" i="8" l="1"/>
  <c r="J51" i="8"/>
  <c r="K51" i="8" s="1"/>
  <c r="I109" i="8" l="1"/>
  <c r="J52" i="8"/>
  <c r="K52" i="8" s="1"/>
  <c r="I110" i="8" l="1"/>
  <c r="J53" i="8"/>
  <c r="K53" i="8" s="1"/>
  <c r="I111" i="8" l="1"/>
  <c r="J54" i="8"/>
  <c r="K54" i="8" s="1"/>
  <c r="I112" i="8" l="1"/>
  <c r="J55" i="8"/>
  <c r="K55" i="8" s="1"/>
  <c r="I113" i="8" l="1"/>
  <c r="J56" i="8"/>
  <c r="K56" i="8" s="1"/>
  <c r="I114" i="8" l="1"/>
  <c r="J57" i="8"/>
  <c r="K57" i="8" s="1"/>
  <c r="I115" i="8" l="1"/>
  <c r="J58" i="8"/>
  <c r="K58" i="8" s="1"/>
  <c r="I116" i="8" l="1"/>
  <c r="J59" i="8"/>
  <c r="K59" i="8" s="1"/>
  <c r="I117" i="8" l="1"/>
  <c r="J60" i="8"/>
  <c r="K60" i="8" s="1"/>
  <c r="I118" i="8" l="1"/>
  <c r="J61" i="8"/>
  <c r="K61" i="8" s="1"/>
  <c r="I119" i="8" l="1"/>
  <c r="J62" i="8"/>
  <c r="K62" i="8" s="1"/>
  <c r="I120" i="8" l="1"/>
  <c r="J63" i="8"/>
  <c r="K63" i="8" s="1"/>
  <c r="I121" i="8" l="1"/>
  <c r="J64" i="8"/>
  <c r="K64" i="8" s="1"/>
  <c r="I122" i="8" l="1"/>
  <c r="J65" i="8"/>
  <c r="K65" i="8" s="1"/>
  <c r="I123" i="8" l="1"/>
  <c r="J66" i="8"/>
  <c r="K66" i="8" s="1"/>
  <c r="I124" i="8" l="1"/>
  <c r="J67" i="8"/>
  <c r="K67" i="8" s="1"/>
  <c r="I125" i="8" l="1"/>
  <c r="J68" i="8"/>
  <c r="K68" i="8" s="1"/>
  <c r="I126" i="8" l="1"/>
  <c r="J69" i="8"/>
  <c r="K69" i="8" s="1"/>
  <c r="I127" i="8" l="1"/>
  <c r="J70" i="8"/>
  <c r="K70" i="8" s="1"/>
  <c r="I128" i="8" l="1"/>
  <c r="J71" i="8"/>
  <c r="K71" i="8" s="1"/>
  <c r="I129" i="8" l="1"/>
  <c r="J72" i="8"/>
  <c r="K72" i="8" s="1"/>
  <c r="I130" i="8" l="1"/>
  <c r="J73" i="8"/>
  <c r="K73" i="8" s="1"/>
  <c r="I131" i="8" l="1"/>
  <c r="J74" i="8"/>
  <c r="K74" i="8" s="1"/>
  <c r="I132" i="8" l="1"/>
  <c r="J75" i="8"/>
  <c r="K75" i="8" s="1"/>
  <c r="I133" i="8" l="1"/>
  <c r="J76" i="8"/>
  <c r="K76" i="8" s="1"/>
  <c r="I134" i="8" l="1"/>
  <c r="J77" i="8"/>
  <c r="K77" i="8" s="1"/>
  <c r="I135" i="8" l="1"/>
  <c r="J78" i="8"/>
  <c r="K78" i="8" s="1"/>
  <c r="I136" i="8" l="1"/>
  <c r="J79" i="8"/>
  <c r="K79" i="8" s="1"/>
  <c r="I137" i="8" l="1"/>
  <c r="J80" i="8"/>
  <c r="K80" i="8" s="1"/>
  <c r="I138" i="8" l="1"/>
  <c r="J81" i="8"/>
  <c r="K81" i="8" s="1"/>
  <c r="I139" i="8" l="1"/>
  <c r="J82" i="8"/>
  <c r="K82" i="8" s="1"/>
  <c r="I140" i="8" l="1"/>
  <c r="J83" i="8"/>
  <c r="K83" i="8" s="1"/>
  <c r="I141" i="8" l="1"/>
  <c r="J84" i="8"/>
  <c r="K84" i="8" s="1"/>
  <c r="I142" i="8" l="1"/>
  <c r="J85" i="8"/>
  <c r="K85" i="8" s="1"/>
  <c r="I143" i="8" l="1"/>
  <c r="J86" i="8"/>
  <c r="K86" i="8" s="1"/>
  <c r="I144" i="8" l="1"/>
  <c r="J87" i="8"/>
  <c r="K87" i="8" s="1"/>
  <c r="I145" i="8" l="1"/>
  <c r="J88" i="8"/>
  <c r="K88" i="8" s="1"/>
  <c r="I146" i="8" l="1"/>
  <c r="J89" i="8"/>
  <c r="K89" i="8" s="1"/>
  <c r="I147" i="8" l="1"/>
  <c r="J90" i="8"/>
  <c r="K90" i="8" s="1"/>
  <c r="I148" i="8" l="1"/>
  <c r="J91" i="8"/>
  <c r="K91" i="8" s="1"/>
  <c r="I149" i="8" l="1"/>
  <c r="J92" i="8"/>
  <c r="K92" i="8" s="1"/>
  <c r="I150" i="8" l="1"/>
  <c r="J93" i="8"/>
  <c r="K93" i="8" s="1"/>
  <c r="I151" i="8" l="1"/>
  <c r="J94" i="8"/>
  <c r="K94" i="8" s="1"/>
  <c r="I152" i="8" l="1"/>
  <c r="J95" i="8"/>
  <c r="K95" i="8" s="1"/>
  <c r="I153" i="8" l="1"/>
  <c r="J96" i="8"/>
  <c r="K96" i="8" s="1"/>
  <c r="I154" i="8" l="1"/>
  <c r="J97" i="8"/>
  <c r="K97" i="8" s="1"/>
  <c r="I155" i="8" l="1"/>
  <c r="J98" i="8"/>
  <c r="K98" i="8" s="1"/>
  <c r="I156" i="8" l="1"/>
  <c r="J99" i="8"/>
  <c r="K99" i="8" s="1"/>
  <c r="I157" i="8" l="1"/>
  <c r="J100" i="8"/>
  <c r="K100" i="8" s="1"/>
  <c r="I158" i="8" l="1"/>
  <c r="J101" i="8"/>
  <c r="K101" i="8" s="1"/>
  <c r="I159" i="8" l="1"/>
  <c r="J102" i="8"/>
  <c r="K102" i="8" s="1"/>
  <c r="I160" i="8" l="1"/>
  <c r="J103" i="8"/>
  <c r="K103" i="8" s="1"/>
  <c r="I161" i="8" l="1"/>
  <c r="J104" i="8"/>
  <c r="K104" i="8" s="1"/>
  <c r="I162" i="8" l="1"/>
  <c r="J105" i="8"/>
  <c r="K105" i="8" s="1"/>
  <c r="I163" i="8" l="1"/>
  <c r="J106" i="8"/>
  <c r="K106" i="8" s="1"/>
  <c r="I164" i="8" l="1"/>
  <c r="J107" i="8"/>
  <c r="K107" i="8" s="1"/>
  <c r="I165" i="8" l="1"/>
  <c r="J108" i="8"/>
  <c r="K108" i="8" s="1"/>
  <c r="I166" i="8" l="1"/>
  <c r="I171" i="8"/>
  <c r="J109" i="8"/>
  <c r="K109" i="8" s="1"/>
  <c r="I172" i="8" l="1"/>
  <c r="I167" i="8"/>
  <c r="J110" i="8"/>
  <c r="K110" i="8" s="1"/>
  <c r="I173" i="8" l="1"/>
  <c r="I168" i="8"/>
  <c r="J111" i="8"/>
  <c r="K111" i="8" s="1"/>
  <c r="I175" i="8" l="1"/>
  <c r="I174" i="8"/>
  <c r="I169" i="8"/>
  <c r="J112" i="8"/>
  <c r="K112" i="8" s="1"/>
  <c r="I170" i="8" l="1"/>
  <c r="J113" i="8"/>
  <c r="K113" i="8" s="1"/>
  <c r="I176" i="8" l="1"/>
  <c r="J114" i="8"/>
  <c r="K114" i="8" s="1"/>
  <c r="I177" i="8" l="1"/>
  <c r="J115" i="8"/>
  <c r="K115" i="8" s="1"/>
  <c r="I178" i="8" l="1"/>
  <c r="I179" i="8"/>
  <c r="J116" i="8"/>
  <c r="K116" i="8" s="1"/>
  <c r="J117" i="8" l="1"/>
  <c r="K117" i="8" s="1"/>
  <c r="J118" i="8" l="1"/>
  <c r="K118" i="8" s="1"/>
  <c r="J119" i="8" l="1"/>
  <c r="K119" i="8" s="1"/>
  <c r="J120" i="8" l="1"/>
  <c r="K120" i="8" s="1"/>
  <c r="J121" i="8" l="1"/>
  <c r="K121" i="8" s="1"/>
  <c r="J122" i="8" l="1"/>
  <c r="K122" i="8" s="1"/>
  <c r="J123" i="8" l="1"/>
  <c r="K123" i="8" s="1"/>
  <c r="J124" i="8" l="1"/>
  <c r="K124" i="8" s="1"/>
  <c r="J125" i="8" l="1"/>
  <c r="K125" i="8" s="1"/>
  <c r="J126" i="8" l="1"/>
  <c r="K126" i="8" s="1"/>
  <c r="J127" i="8" l="1"/>
  <c r="K127" i="8" s="1"/>
  <c r="J128" i="8" l="1"/>
  <c r="K128" i="8" s="1"/>
  <c r="J129" i="8" l="1"/>
  <c r="K129" i="8" s="1"/>
  <c r="J130" i="8" l="1"/>
  <c r="K130" i="8" s="1"/>
  <c r="J131" i="8" l="1"/>
  <c r="K131" i="8" s="1"/>
  <c r="J132" i="8" l="1"/>
  <c r="K132" i="8" s="1"/>
  <c r="J133" i="8" l="1"/>
  <c r="K133" i="8" s="1"/>
  <c r="J134" i="8" l="1"/>
  <c r="K134" i="8" s="1"/>
  <c r="J135" i="8" l="1"/>
  <c r="K135" i="8" s="1"/>
  <c r="J136" i="8" l="1"/>
  <c r="K136" i="8" s="1"/>
  <c r="J137" i="8" l="1"/>
  <c r="K137" i="8" s="1"/>
  <c r="J138" i="8" l="1"/>
  <c r="K138" i="8" s="1"/>
  <c r="J139" i="8" l="1"/>
  <c r="K139" i="8" s="1"/>
  <c r="J140" i="8" l="1"/>
  <c r="K140" i="8" s="1"/>
  <c r="J141" i="8" l="1"/>
  <c r="K141" i="8" s="1"/>
  <c r="J142" i="8" l="1"/>
  <c r="K142" i="8" s="1"/>
  <c r="J143" i="8" l="1"/>
  <c r="K143" i="8" s="1"/>
  <c r="J144" i="8" l="1"/>
  <c r="K144" i="8" s="1"/>
  <c r="J145" i="8" l="1"/>
  <c r="K145" i="8" s="1"/>
  <c r="J146" i="8" l="1"/>
  <c r="K146" i="8" s="1"/>
  <c r="J147" i="8" l="1"/>
  <c r="K147" i="8" s="1"/>
  <c r="J148" i="8" l="1"/>
  <c r="K148" i="8" s="1"/>
  <c r="J149" i="8" l="1"/>
  <c r="K149" i="8" s="1"/>
  <c r="J150" i="8" l="1"/>
  <c r="K150" i="8" s="1"/>
  <c r="J151" i="8" l="1"/>
  <c r="K151" i="8" s="1"/>
  <c r="J152" i="8" l="1"/>
  <c r="K152" i="8" s="1"/>
  <c r="J153" i="8" l="1"/>
  <c r="K153" i="8" s="1"/>
  <c r="J154" i="8" l="1"/>
  <c r="K154" i="8" s="1"/>
  <c r="J155" i="8" l="1"/>
  <c r="K155" i="8" s="1"/>
  <c r="J156" i="8" l="1"/>
  <c r="K156" i="8" s="1"/>
  <c r="J157" i="8" l="1"/>
  <c r="K157" i="8" s="1"/>
  <c r="J158" i="8" l="1"/>
  <c r="K158" i="8" s="1"/>
  <c r="J159" i="8" l="1"/>
  <c r="K159" i="8" s="1"/>
  <c r="J160" i="8" l="1"/>
  <c r="K160" i="8" s="1"/>
  <c r="J161" i="8" l="1"/>
  <c r="K161" i="8" s="1"/>
  <c r="J162" i="8" l="1"/>
  <c r="K162" i="8" s="1"/>
  <c r="J163" i="8" l="1"/>
  <c r="K163" i="8" s="1"/>
  <c r="J164" i="8" l="1"/>
  <c r="K164" i="8" s="1"/>
  <c r="J171" i="8" l="1"/>
  <c r="K171" i="8" s="1"/>
  <c r="J165" i="8"/>
  <c r="K165" i="8" s="1"/>
  <c r="J172" i="8" l="1"/>
  <c r="K172" i="8" s="1"/>
  <c r="J166" i="8"/>
  <c r="K166" i="8" s="1"/>
  <c r="J173" i="8" l="1"/>
  <c r="K173" i="8" s="1"/>
  <c r="J167" i="8"/>
  <c r="K167" i="8" s="1"/>
  <c r="J174" i="8" l="1"/>
  <c r="K174" i="8" s="1"/>
  <c r="J168" i="8"/>
  <c r="K168" i="8" s="1"/>
  <c r="J175" i="8" l="1"/>
  <c r="K175" i="8" s="1"/>
  <c r="J169" i="8"/>
  <c r="K169" i="8" s="1"/>
  <c r="J170" i="8" l="1"/>
  <c r="K170" i="8" s="1"/>
  <c r="J176" i="8" l="1"/>
  <c r="K176" i="8" s="1"/>
  <c r="J177" i="8" l="1"/>
  <c r="K177" i="8" s="1"/>
  <c r="J178" i="8" l="1"/>
  <c r="K178" i="8" s="1"/>
  <c r="J179" i="8" l="1"/>
  <c r="K179" i="8" s="1"/>
  <c r="I180" i="8" l="1"/>
  <c r="J180" i="8"/>
  <c r="K180" i="8" l="1"/>
  <c r="I181" i="8"/>
  <c r="J181" i="8"/>
  <c r="K181" i="8" l="1"/>
  <c r="J182" i="8"/>
  <c r="I182" i="8"/>
  <c r="K182" i="8" s="1"/>
  <c r="I183" i="8" l="1"/>
  <c r="J183" i="8"/>
  <c r="K183" i="8" l="1"/>
  <c r="K185" i="8"/>
  <c r="E186" i="8" s="1"/>
  <c r="K186" i="8" l="1"/>
  <c r="C7" i="10"/>
  <c r="D7" i="10" s="1"/>
  <c r="E7" i="10" l="1"/>
  <c r="F204" i="11" l="1"/>
  <c r="D204" i="11" l="1"/>
  <c r="B9" i="10" s="1"/>
  <c r="E204" i="11"/>
  <c r="G207" i="11" s="1"/>
  <c r="C9" i="10" s="1"/>
  <c r="D9" i="10" l="1"/>
  <c r="E9" i="10"/>
  <c r="E1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williams_a</author>
    <author>Miller, David</author>
  </authors>
  <commentList>
    <comment ref="B24" authorId="0" shapeId="0" xr:uid="{D4E8BF9D-4B96-4FCB-8ACE-850D5E3BEBEF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Line 14 from previous year - make sure to adjust figure for any current year audit - pull in prior year audit figures.  Example: in the TRAN11 Spreadsheet, Cherry Creek went from 6,652,855.73 to 6,495,320.55 and their advance went from 1,312,571.15 to 1,299,064.11  Note: in TRAN 11, Cherry Creek was the only district that had a previous year audit adjustment.
</t>
        </r>
      </text>
    </comment>
    <comment ref="D25" authorId="0" shapeId="0" xr:uid="{D262C4B0-4AFF-4FDF-8C46-1C83C05595A8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barring any restrictions, this is the total entitlement amount</t>
        </r>
      </text>
    </comment>
    <comment ref="B28" authorId="0" shapeId="0" xr:uid="{CDFCFEF5-BC0B-4688-9AF7-839DFC11132B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line 22 from previous year - make sure to adjust figure for any current year audit - pull in prior year audit figures.  Example: in the TRAN11 Spreadsheet, Cherry Creek went from 6,652,855.73 to 6,495,320.55 and their advance went from 1,312,571.15 to 1,299,064.11
</t>
        </r>
      </text>
    </comment>
    <comment ref="B29" authorId="1" shapeId="0" xr:uid="{51CFBBF5-320B-4198-B435-D16D1D625BDD}">
      <text>
        <r>
          <rPr>
            <b/>
            <sz val="9"/>
            <color indexed="81"/>
            <rFont val="Tahoma"/>
            <family val="2"/>
          </rPr>
          <t>Miller, David:</t>
        </r>
        <r>
          <rPr>
            <sz val="9"/>
            <color indexed="81"/>
            <rFont val="Tahoma"/>
            <family val="2"/>
          </rPr>
          <t xml:space="preserve">
this will come from State equal advanced payment, but zero out current year opt out categorcial</t>
        </r>
      </text>
    </comment>
    <comment ref="B43" authorId="0" shapeId="0" xr:uid="{FE281203-16D6-4A8E-ADAA-DC11E4BF4B78}">
      <text>
        <r>
          <rPr>
            <b/>
            <sz val="8"/>
            <color indexed="81"/>
            <rFont val="Tahoma"/>
            <family val="2"/>
          </rPr>
          <t>williams_a:</t>
        </r>
        <r>
          <rPr>
            <sz val="8"/>
            <color indexed="81"/>
            <rFont val="Tahoma"/>
            <family val="2"/>
          </rPr>
          <t xml:space="preserve">
line 22 from previous year - make sure to adjust figure for any current year audit - pull in prior year audit figures.  Example: in the TRAN11 Spreadsheet, Cherry Creek went from 6,652,855.73 to 6,495,320.55 and their advance went from 1,312,571.15 to 1,299,064.11
</t>
        </r>
      </text>
    </comment>
  </commentList>
</comments>
</file>

<file path=xl/sharedStrings.xml><?xml version="1.0" encoding="utf-8"?>
<sst xmlns="http://schemas.openxmlformats.org/spreadsheetml/2006/main" count="1600" uniqueCount="848">
  <si>
    <t>PERCENTAGE</t>
  </si>
  <si>
    <t>DIFFERENCE</t>
  </si>
  <si>
    <t>BETWEEN</t>
  </si>
  <si>
    <t>BETWEEN 200</t>
  </si>
  <si>
    <t>SCHOOL</t>
  </si>
  <si>
    <t>DISTRICT</t>
  </si>
  <si>
    <t>SCHOOL AND</t>
  </si>
  <si>
    <t xml:space="preserve">DIFFERENCE </t>
  </si>
  <si>
    <t>AND INDIVIDUAL</t>
  </si>
  <si>
    <t>FUNDING</t>
  </si>
  <si>
    <t>DISTRICT PER</t>
  </si>
  <si>
    <t>TIMES SCHOOL</t>
  </si>
  <si>
    <t>RESULTING</t>
  </si>
  <si>
    <t>Prorated</t>
  </si>
  <si>
    <t>COUNTY</t>
  </si>
  <si>
    <t>SCHOOL NAME</t>
  </si>
  <si>
    <t>ENROLL</t>
  </si>
  <si>
    <t>PER PUPIL</t>
  </si>
  <si>
    <t>PUPIL FUNDING</t>
  </si>
  <si>
    <t>ENROLLMENT</t>
  </si>
  <si>
    <t>AT 35%</t>
  </si>
  <si>
    <t>Funding</t>
  </si>
  <si>
    <t>Gunnison</t>
  </si>
  <si>
    <t>Gunnison Watershed</t>
  </si>
  <si>
    <t>Marble Charter School</t>
  </si>
  <si>
    <t>Huerfano</t>
  </si>
  <si>
    <t>Huerfano Re-1</t>
  </si>
  <si>
    <t>Gardner School</t>
  </si>
  <si>
    <t>La Plata</t>
  </si>
  <si>
    <t>Durango</t>
  </si>
  <si>
    <t>Fort Lewis Mesa Elementary</t>
  </si>
  <si>
    <t>Larimer</t>
  </si>
  <si>
    <t>Poudre</t>
  </si>
  <si>
    <t>Logan</t>
  </si>
  <si>
    <t>Valley Re-1</t>
  </si>
  <si>
    <t>Caliche Elementary</t>
  </si>
  <si>
    <t>Caliche Jr. - Sr. High School</t>
  </si>
  <si>
    <t>Mesa</t>
  </si>
  <si>
    <t>Mesa Valley 51</t>
  </si>
  <si>
    <t>Gateway School</t>
  </si>
  <si>
    <t>Park</t>
  </si>
  <si>
    <t>Park County Re-2</t>
  </si>
  <si>
    <t>Guffey Community Charter School</t>
  </si>
  <si>
    <t>Lake George Charter School</t>
  </si>
  <si>
    <t>Pueblo</t>
  </si>
  <si>
    <t>Pueblo 70</t>
  </si>
  <si>
    <t>Beulah School</t>
  </si>
  <si>
    <t>State Total</t>
  </si>
  <si>
    <t>Difference</t>
  </si>
  <si>
    <t>Proration Factor</t>
  </si>
  <si>
    <t>Allocation</t>
  </si>
  <si>
    <t>General Fund</t>
  </si>
  <si>
    <t>Cash Funds Exempt</t>
  </si>
  <si>
    <t>Total</t>
  </si>
  <si>
    <t>Less Child Find</t>
  </si>
  <si>
    <t>Less Ed Orphans</t>
  </si>
  <si>
    <t>Less High Cost</t>
  </si>
  <si>
    <t>Less Admin Law Judges</t>
  </si>
  <si>
    <t>Total to Admin Units</t>
  </si>
  <si>
    <t>percentage is per pupil divided by $6000</t>
  </si>
  <si>
    <t>ECEA</t>
  </si>
  <si>
    <t>Per Pupil</t>
  </si>
  <si>
    <t>AU</t>
  </si>
  <si>
    <t>Administrative</t>
  </si>
  <si>
    <t>Funded</t>
  </si>
  <si>
    <t>No.</t>
  </si>
  <si>
    <t>Units</t>
  </si>
  <si>
    <t>Fully Fund Tier B</t>
  </si>
  <si>
    <t>Fully Fund Tier A &amp; B</t>
  </si>
  <si>
    <t>Adams 1, Mapleton</t>
  </si>
  <si>
    <t>Adams 12, Northglenn-Thornton</t>
  </si>
  <si>
    <t>Adams 14, Commerce City</t>
  </si>
  <si>
    <t>Adams 27J, Brighton</t>
  </si>
  <si>
    <t>Adams 50, Westminster</t>
  </si>
  <si>
    <t>Arapahoe 1, Englewood</t>
  </si>
  <si>
    <t>Arapahoe 2, Sheridan</t>
  </si>
  <si>
    <t>Arapahoe 5, Cherry Creek</t>
  </si>
  <si>
    <t>Arapahoe 6, Littleton</t>
  </si>
  <si>
    <t>Adams-Arapahoe 28J, Aurora</t>
  </si>
  <si>
    <t>Boulder RE1J, St. Vrain Valley</t>
  </si>
  <si>
    <t>Boulder RE2, Boulder Valley</t>
  </si>
  <si>
    <t>Delta 50(J), Delta</t>
  </si>
  <si>
    <t>Denver 1, Denver</t>
  </si>
  <si>
    <t>Douglas Re 1, Castle Rock</t>
  </si>
  <si>
    <t>El Paso 2, Harrison</t>
  </si>
  <si>
    <t>El Paso 3, Widefield</t>
  </si>
  <si>
    <t>El Paso 8, Fountain</t>
  </si>
  <si>
    <t>El Paso 11, Colorado Springs</t>
  </si>
  <si>
    <t>El Paso 12, Cheyenne Mountain</t>
  </si>
  <si>
    <t>El Paso 20, Academy</t>
  </si>
  <si>
    <t>El Paso 38, Lewis-Palmer</t>
  </si>
  <si>
    <t>El Paso 49, Falcon</t>
  </si>
  <si>
    <t>Fort Lupton/Keenesburg</t>
  </si>
  <si>
    <t>Fremont Re-1, Canon City</t>
  </si>
  <si>
    <t>Jefferson R-1, Lakewood</t>
  </si>
  <si>
    <t>Larimer R-1, Poudre</t>
  </si>
  <si>
    <t>Larimer R-2J, Thompson</t>
  </si>
  <si>
    <t>Larimer R-3, Park</t>
  </si>
  <si>
    <t>Logan Re-1, Valley</t>
  </si>
  <si>
    <t>Mesa 51</t>
  </si>
  <si>
    <t>Moffat Re 1, Craig</t>
  </si>
  <si>
    <t>Montrose Re-1J, Montrose</t>
  </si>
  <si>
    <t>Morgan Re-3, Fort Morgan</t>
  </si>
  <si>
    <t>Pueblo 60, Urban</t>
  </si>
  <si>
    <t>Pueblo 70, Rural</t>
  </si>
  <si>
    <t>Weld Re-4, Windsor</t>
  </si>
  <si>
    <t>Johnstown/Milliken</t>
  </si>
  <si>
    <t>Weld 6, Greeley</t>
  </si>
  <si>
    <t>Centennial BOCES</t>
  </si>
  <si>
    <t>East Central BOCES</t>
  </si>
  <si>
    <t>Northeast Colorado BOCES</t>
  </si>
  <si>
    <t>Santa Fe Trail BOCES</t>
  </si>
  <si>
    <t>Southeastern BOCES</t>
  </si>
  <si>
    <t>Ute Pass BOCES</t>
  </si>
  <si>
    <t>80010</t>
  </si>
  <si>
    <t>Charter School Institute</t>
  </si>
  <si>
    <t xml:space="preserve"> </t>
  </si>
  <si>
    <t>TOTAL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</si>
  <si>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</si>
  <si>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</si>
  <si>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</si>
  <si>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</si>
  <si>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</si>
  <si>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</si>
  <si>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</si>
  <si>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</si>
  <si>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</si>
  <si>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</si>
  <si>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</si>
  <si>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</si>
  <si>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</si>
  <si>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</si>
  <si>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</si>
  <si>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</si>
  <si>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</si>
  <si>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</si>
  <si>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</si>
  <si>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</si>
  <si>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</si>
  <si>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</si>
  <si>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</si>
  <si>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</si>
  <si>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</si>
  <si>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</si>
  <si>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</si>
  <si>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</si>
  <si>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</si>
  <si>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</si>
  <si>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</si>
  <si>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</si>
  <si>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</si>
  <si>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</si>
  <si>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</si>
  <si>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</si>
  <si>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</si>
  <si>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</si>
  <si>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</si>
  <si>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</si>
  <si>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</si>
  <si>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</si>
  <si>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</si>
  <si>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</si>
  <si>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</si>
  <si>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</si>
  <si>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</si>
  <si>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</si>
  <si>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</si>
  <si>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</si>
  <si>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</si>
  <si>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</si>
  <si>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</si>
  <si>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</si>
  <si>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</si>
  <si>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</si>
  <si>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</si>
  <si>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</si>
  <si>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</si>
  <si>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</si>
  <si>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</si>
  <si>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</si>
  <si>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</si>
  <si>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PUPIL TRANSPORTATION FUND</t>
  </si>
  <si>
    <t>CDE-40 ENTITLEMENT AND PAYMENT WORKSHEET</t>
  </si>
  <si>
    <t>Total current operating expenditures for pupil transportation (line 1 CDE-40)</t>
  </si>
  <si>
    <t>Capital outlay exclusion for pupil transportation for independent contractors as calculated by CDE (manual entry)</t>
  </si>
  <si>
    <t>Net current operating expenditures (line 1 less line 2)</t>
  </si>
  <si>
    <t>Regular education pupil transportation mileage (line 5 times line 6)</t>
  </si>
  <si>
    <t>Total reimbursable mileage (line 4 plus line 7)</t>
  </si>
  <si>
    <t>Mileage entitlement (line 8 times .3787)</t>
  </si>
  <si>
    <t>Excess costs (line 3 less line 9)</t>
  </si>
  <si>
    <t>Excess cost entitlement (line 10 times .3387)</t>
  </si>
  <si>
    <t>Mileage entitlement plus excess cost entitlement (line 9 plus line 11)</t>
  </si>
  <si>
    <t>Maximum reimbursement entitlement (line 3 times .90)</t>
  </si>
  <si>
    <t>Financial aid for providing board (number of days for which board was paid for pupils in lieu of transportation times $1)</t>
  </si>
  <si>
    <t>Final reimbursement entitlement prorated (line 20 times line 20.5)</t>
  </si>
  <si>
    <t>Migrant Education ( (line 24/line 8) times line 4)</t>
  </si>
  <si>
    <t>Net Payment (line 24 - line 25)</t>
  </si>
  <si>
    <t>DISTRICT NAME</t>
  </si>
  <si>
    <t>-Web Grant Fiscal Allocations</t>
  </si>
  <si>
    <t>Formula</t>
  </si>
  <si>
    <t>ELPA FUNDING LEVELS FOR FY 2012-13</t>
  </si>
  <si>
    <t>Categorical Program</t>
  </si>
  <si>
    <t>State Funds</t>
  </si>
  <si>
    <t xml:space="preserve"> %</t>
  </si>
  <si>
    <t>Estimated Increase Required to Fund Statutory Maximum</t>
  </si>
  <si>
    <t>Exceptional Children's Education Act (ECEA)</t>
  </si>
  <si>
    <t>English Language Proficiency Act (ELPA)</t>
  </si>
  <si>
    <t>Transportation</t>
  </si>
  <si>
    <t>Small Attendance Center Aide</t>
  </si>
  <si>
    <t>ELPA 
Distribution</t>
  </si>
  <si>
    <t>3120</t>
  </si>
  <si>
    <t>DISTRICT CODE</t>
  </si>
  <si>
    <t>COLORADO CAREER &amp; TECHNICAL ACT DISTRIBUTION</t>
  </si>
  <si>
    <t>0010</t>
  </si>
  <si>
    <t>MAPLETON 1</t>
  </si>
  <si>
    <t>0020</t>
  </si>
  <si>
    <t>ADAMS 12 FIVE STAR</t>
  </si>
  <si>
    <t>0030</t>
  </si>
  <si>
    <t>ADAMS CITY 14</t>
  </si>
  <si>
    <t>0040</t>
  </si>
  <si>
    <t>BRIGHTON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</si>
  <si>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</si>
  <si>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</si>
  <si>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</si>
  <si>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</si>
  <si>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</si>
  <si>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</si>
  <si>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</si>
  <si>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 RE-11J</t>
  </si>
  <si>
    <t>0110</t>
  </si>
  <si>
    <t>SANGRE DE CRISTO RE-22J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</si>
  <si>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</si>
  <si>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</si>
  <si>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</si>
  <si>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</si>
  <si>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</si>
  <si>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</si>
  <si>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</si>
  <si>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</si>
  <si>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</si>
  <si>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</si>
  <si>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</si>
  <si>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</si>
  <si>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</si>
  <si>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</si>
  <si>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</si>
  <si>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 COUNTY 50JT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</si>
  <si>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</si>
  <si>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</si>
  <si>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</si>
  <si>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</si>
  <si>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</si>
  <si>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</si>
  <si>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</si>
  <si>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</si>
  <si>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</si>
  <si>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</si>
  <si>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</si>
  <si>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</si>
  <si>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0310</t>
  </si>
  <si>
    <t>MCCLAVE RE-2</t>
  </si>
  <si>
    <t>0470</t>
  </si>
  <si>
    <t>ST VRAIN VALLEY RE-1J</t>
  </si>
  <si>
    <t>0480</t>
  </si>
  <si>
    <t>BOULDER VALLEY RE-2J</t>
  </si>
  <si>
    <t>0490</t>
  </si>
  <si>
    <t>BUENA VISTA R-31</t>
  </si>
  <si>
    <t>0500</t>
  </si>
  <si>
    <t>SALIDA R-32(J)</t>
  </si>
  <si>
    <t>0510</t>
  </si>
  <si>
    <t>KIT CARSON R-1</t>
  </si>
  <si>
    <t>0520</t>
  </si>
  <si>
    <t>CHEYENNE RE-5</t>
  </si>
  <si>
    <t>0540</t>
  </si>
  <si>
    <t>CLEAR CREEK RE-1</t>
  </si>
  <si>
    <t>0550</t>
  </si>
  <si>
    <t>NORTH CONEJOS RE-1J</t>
  </si>
  <si>
    <t>0560</t>
  </si>
  <si>
    <t>SANFORD 6J</t>
  </si>
  <si>
    <t>0580</t>
  </si>
  <si>
    <t>SOUTH CONEJOS RE-10</t>
  </si>
  <si>
    <t>0640</t>
  </si>
  <si>
    <t>CENTENNIAL R-1</t>
  </si>
  <si>
    <t>0740</t>
  </si>
  <si>
    <t>SIERRA GRANDE R-30</t>
  </si>
  <si>
    <t>0770</t>
  </si>
  <si>
    <t>CROWLEY COUNTY RE-1-J</t>
  </si>
  <si>
    <t>0860</t>
  </si>
  <si>
    <t>CUSTER COUNTY C1</t>
  </si>
  <si>
    <t>0870</t>
  </si>
  <si>
    <t>DELTA COUNTY 50(J)</t>
  </si>
  <si>
    <t>0880</t>
  </si>
  <si>
    <t>DENVER COUNTY 1</t>
  </si>
  <si>
    <t>0890</t>
  </si>
  <si>
    <t>DOLORES RE NO.2</t>
  </si>
  <si>
    <t>0900</t>
  </si>
  <si>
    <t>DOUGLAS COUNTY RE-1</t>
  </si>
  <si>
    <t>0910</t>
  </si>
  <si>
    <t>EAGLE COUNTY RE 50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</si>
  <si>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</si>
  <si>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</si>
  <si>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</si>
  <si>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</si>
  <si>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</si>
  <si>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</si>
  <si>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</si>
  <si>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</si>
  <si>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</si>
  <si>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</si>
  <si>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</si>
  <si>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CALHAN RJ1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</si>
  <si>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</si>
  <si>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</si>
  <si>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</si>
  <si>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</si>
  <si>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</si>
  <si>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</si>
  <si>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</si>
  <si>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</si>
  <si>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</si>
  <si>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</si>
  <si>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</si>
  <si>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</si>
  <si>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</si>
  <si>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</si>
  <si>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</si>
  <si>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</si>
  <si>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</si>
  <si>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23JT</t>
  </si>
  <si>
    <t>1070</t>
  </si>
  <si>
    <t>HANOVER 28</t>
  </si>
  <si>
    <t>1080</t>
  </si>
  <si>
    <t>LEWIS-PALMER 38</t>
  </si>
  <si>
    <t>1110</t>
  </si>
  <si>
    <t>FALCON 49</t>
  </si>
  <si>
    <t>1120</t>
  </si>
  <si>
    <t>EDISON 54JT</t>
  </si>
  <si>
    <t>1130</t>
  </si>
  <si>
    <t>MIAMI-YODER 60</t>
  </si>
  <si>
    <t>1140</t>
  </si>
  <si>
    <t>CANON CITY RE-1</t>
  </si>
  <si>
    <t>1150</t>
  </si>
  <si>
    <t>FLORENCE RE-2</t>
  </si>
  <si>
    <t>1160</t>
  </si>
  <si>
    <t>COTOPAXI RE-3</t>
  </si>
  <si>
    <t>1180</t>
  </si>
  <si>
    <t>ROARING FORK RE-1</t>
  </si>
  <si>
    <t>1195</t>
  </si>
  <si>
    <t>GARFIELD RE-2</t>
  </si>
  <si>
    <t>1220</t>
  </si>
  <si>
    <t>GARFIELD 16</t>
  </si>
  <si>
    <t>1330</t>
  </si>
  <si>
    <t>GILPIN COUNTY RE-1</t>
  </si>
  <si>
    <t>1340</t>
  </si>
  <si>
    <t>WEST GRAND 1-JT</t>
  </si>
  <si>
    <t>1350</t>
  </si>
  <si>
    <t>EAST GRAND 2</t>
  </si>
  <si>
    <t>1360</t>
  </si>
  <si>
    <t>GUNNISON WATERSHED RE-1J</t>
  </si>
  <si>
    <t>1380</t>
  </si>
  <si>
    <t>HINSDALE COUNTY RE-1</t>
  </si>
  <si>
    <t>1390</t>
  </si>
  <si>
    <t>HUERFANO RE-1</t>
  </si>
  <si>
    <t>1400</t>
  </si>
  <si>
    <t>LA VETA RE-2</t>
  </si>
  <si>
    <t>1410</t>
  </si>
  <si>
    <t>NORTH PARK R-1</t>
  </si>
  <si>
    <t>1420</t>
  </si>
  <si>
    <t>JEFFERSON R-1</t>
  </si>
  <si>
    <t>1430</t>
  </si>
  <si>
    <t>EADS RE-1</t>
  </si>
  <si>
    <t>1440</t>
  </si>
  <si>
    <t>PLAINVIEW RE-2</t>
  </si>
  <si>
    <t>1450</t>
  </si>
  <si>
    <t>ARRIBA-FLAGLER C-20</t>
  </si>
  <si>
    <t>1460</t>
  </si>
  <si>
    <t>HI 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</si>
  <si>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</si>
  <si>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</si>
  <si>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</si>
  <si>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</si>
  <si>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</si>
  <si>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</si>
  <si>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</si>
  <si>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LEADVILLE R-1</t>
  </si>
  <si>
    <t>1520</t>
  </si>
  <si>
    <t>DURANGO 9-R</t>
  </si>
  <si>
    <t>1530</t>
  </si>
  <si>
    <t>BAYFIELD 10JT-R</t>
  </si>
  <si>
    <t>1540</t>
  </si>
  <si>
    <t>IGNACIO 11 JT</t>
  </si>
  <si>
    <t>1550</t>
  </si>
  <si>
    <t>POUDRE R-1</t>
  </si>
  <si>
    <t>1560</t>
  </si>
  <si>
    <t>THOMPSON R-2J</t>
  </si>
  <si>
    <t>1570</t>
  </si>
  <si>
    <t>ESTES PARK R-3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</si>
  <si>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</si>
  <si>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</si>
  <si>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</si>
  <si>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</si>
  <si>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</si>
  <si>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</si>
  <si>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</si>
  <si>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</si>
  <si>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</si>
  <si>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</si>
  <si>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</si>
  <si>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</si>
  <si>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</si>
  <si>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GENOA-HUGO C-113</t>
  </si>
  <si>
    <t>1790</t>
  </si>
  <si>
    <t>LIMON RE-4J</t>
  </si>
  <si>
    <t>1810</t>
  </si>
  <si>
    <t>KARVAL RE-23</t>
  </si>
  <si>
    <t>1828</t>
  </si>
  <si>
    <t>VALLEY RE-1</t>
  </si>
  <si>
    <t>1850</t>
  </si>
  <si>
    <t>FRENCHMAN RE-3</t>
  </si>
  <si>
    <t>1860</t>
  </si>
  <si>
    <t>BUFFALO RE-4</t>
  </si>
  <si>
    <t>1870</t>
  </si>
  <si>
    <t>PLATEAU RE-5</t>
  </si>
  <si>
    <t>1980</t>
  </si>
  <si>
    <t>DEBEQUE 49JT</t>
  </si>
  <si>
    <t>1990</t>
  </si>
  <si>
    <t>PLATEAU VALLEY 50</t>
  </si>
  <si>
    <t>2000</t>
  </si>
  <si>
    <t>MESA COUNTY VALLEY 51</t>
  </si>
  <si>
    <t>2010</t>
  </si>
  <si>
    <t>CREEDE CONSOLIDATED 1</t>
  </si>
  <si>
    <t>2020</t>
  </si>
  <si>
    <t>MOFFAT COUNTY RE NO. 1</t>
  </si>
  <si>
    <t>2035</t>
  </si>
  <si>
    <t>MONTEZUMA-CORTEZ RE-1</t>
  </si>
  <si>
    <t>2055</t>
  </si>
  <si>
    <t>DOLORES RE-4A</t>
  </si>
  <si>
    <t>2070</t>
  </si>
  <si>
    <t>MANCOS RE-6</t>
  </si>
  <si>
    <t>2180</t>
  </si>
  <si>
    <t>MONTROSE RE-1J</t>
  </si>
  <si>
    <t>2190</t>
  </si>
  <si>
    <t>WEST END RE-2</t>
  </si>
  <si>
    <t>2395</t>
  </si>
  <si>
    <t>BRUSH RE-2(J)</t>
  </si>
  <si>
    <t>2405</t>
  </si>
  <si>
    <t>FT. MORGAN RE-3</t>
  </si>
  <si>
    <t>2505</t>
  </si>
  <si>
    <t>WELDON VALLEY RE-20(J)</t>
  </si>
  <si>
    <t>2515</t>
  </si>
  <si>
    <t>WIGGINS RE-50(J)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</si>
  <si>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</si>
  <si>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</si>
  <si>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</si>
  <si>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</si>
  <si>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</si>
  <si>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</si>
  <si>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</si>
  <si>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</si>
  <si>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</si>
  <si>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</si>
  <si>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</si>
  <si>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</si>
  <si>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</si>
  <si>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 R-1</t>
  </si>
  <si>
    <t>2590</t>
  </si>
  <si>
    <t>RIDGWAY R-2</t>
  </si>
  <si>
    <t>2600</t>
  </si>
  <si>
    <t>PLATTE CANYON R-1</t>
  </si>
  <si>
    <t>2610</t>
  </si>
  <si>
    <t>PARK RE-2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</si>
  <si>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</si>
  <si>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</si>
  <si>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</si>
  <si>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</si>
  <si>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</si>
  <si>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</si>
  <si>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</si>
  <si>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</si>
  <si>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</si>
  <si>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</si>
  <si>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</si>
  <si>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</si>
  <si>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</si>
  <si>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RE-13JT</t>
  </si>
  <si>
    <t>2690</t>
  </si>
  <si>
    <t>PUEBLO CITY 60</t>
  </si>
  <si>
    <t>2700</t>
  </si>
  <si>
    <t>PUEBLO RURAL 70</t>
  </si>
  <si>
    <t>2710</t>
  </si>
  <si>
    <t>MEEKER RE-1</t>
  </si>
  <si>
    <t>2720</t>
  </si>
  <si>
    <t>RANGELY RE-4</t>
  </si>
  <si>
    <t>2730</t>
  </si>
  <si>
    <t>DEL NORTE C-7</t>
  </si>
  <si>
    <t>2740</t>
  </si>
  <si>
    <t>MONTE VISTA C-8</t>
  </si>
  <si>
    <t>2750</t>
  </si>
  <si>
    <t>SARGENT RE-33J</t>
  </si>
  <si>
    <t>2760</t>
  </si>
  <si>
    <t>HAYDEN RE-1</t>
  </si>
  <si>
    <t>2770</t>
  </si>
  <si>
    <t>STEAMBOAT SPRINGS RE-2</t>
  </si>
  <si>
    <t>2780</t>
  </si>
  <si>
    <t>SOUTH ROUTT RE-3</t>
  </si>
  <si>
    <t>2790</t>
  </si>
  <si>
    <t>MOUNTAIN VALLEY RE-1</t>
  </si>
  <si>
    <t>2800</t>
  </si>
  <si>
    <t>MOFFAT 2</t>
  </si>
  <si>
    <t>2810</t>
  </si>
  <si>
    <t>CENTER 26JT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</si>
  <si>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</si>
  <si>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</si>
  <si>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</si>
  <si>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</si>
  <si>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</si>
  <si>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</si>
  <si>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</si>
  <si>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</si>
  <si>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2865</t>
  </si>
  <si>
    <t>PLATTE VALLEY RE-3</t>
  </si>
  <si>
    <t>3000</t>
  </si>
  <si>
    <t>SUMMIT RE-1</t>
  </si>
  <si>
    <t>3010</t>
  </si>
  <si>
    <t>CRIPPLE CREEK RE-1</t>
  </si>
  <si>
    <t>3020</t>
  </si>
  <si>
    <t>WOODLAND PARK RE-2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</si>
  <si>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</si>
  <si>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</si>
  <si>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</si>
  <si>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</si>
  <si>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</si>
  <si>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</si>
  <si>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</si>
  <si>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</si>
  <si>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</si>
  <si>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</si>
  <si>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</si>
  <si>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RE-1 (GILCREST, LASALLE, PLATTEVILLE)</t>
  </si>
  <si>
    <t>3085</t>
  </si>
  <si>
    <t>EATON RE-2</t>
  </si>
  <si>
    <t>3090</t>
  </si>
  <si>
    <t>WELD RE-3 (KEENESBURG)</t>
  </si>
  <si>
    <t>3100</t>
  </si>
  <si>
    <t>WINDSOR RE-4</t>
  </si>
  <si>
    <t>3110</t>
  </si>
  <si>
    <t>WELD RE-5J (JOHNSTOWN,MILLIKEN)</t>
  </si>
  <si>
    <t>GREELEY RE-6</t>
  </si>
  <si>
    <t>3130</t>
  </si>
  <si>
    <t>PLATTE VALLEY RE-7</t>
  </si>
  <si>
    <t>3140</t>
  </si>
  <si>
    <t>FT. LUPTON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</si>
  <si>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</si>
  <si>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</si>
  <si>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</si>
  <si>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</si>
  <si>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</si>
  <si>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</si>
  <si>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</si>
  <si>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</si>
  <si>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</si>
  <si>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</si>
  <si>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</si>
  <si>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</si>
  <si>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</si>
  <si>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</si>
  <si>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</si>
  <si>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</si>
  <si>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8001</t>
  </si>
  <si>
    <t>CHARTER INSTITUTE</t>
  </si>
  <si>
    <t>9025</t>
  </si>
  <si>
    <t>EAST CENTRAL BOCES</t>
  </si>
  <si>
    <t>9030</t>
  </si>
  <si>
    <t>MOUNTAIN BOCES</t>
  </si>
  <si>
    <t>9035</t>
  </si>
  <si>
    <t>CENTENNIAL BOCES</t>
  </si>
  <si>
    <t>9040</t>
  </si>
  <si>
    <t>NORTHEAST BOCES</t>
  </si>
  <si>
    <t>9045</t>
  </si>
  <si>
    <t>PIKES PEAK BOCES</t>
  </si>
  <si>
    <t>9050</t>
  </si>
  <si>
    <t>SAN JUAN BOCES</t>
  </si>
  <si>
    <t>9055</t>
  </si>
  <si>
    <t>SAN LUIS VALLEY BOCES</t>
  </si>
  <si>
    <t>9060</t>
  </si>
  <si>
    <t>SOUTH CENTRAL BOCES</t>
  </si>
  <si>
    <t>9075</t>
  </si>
  <si>
    <t>SOUTHEASTERN BOCES</t>
  </si>
  <si>
    <t>9080</t>
  </si>
  <si>
    <t>SOUTHWEST BOCES</t>
  </si>
  <si>
    <t>9095</t>
  </si>
  <si>
    <t>NORTHWEST COLORADO BOCES</t>
  </si>
  <si>
    <t>9125</t>
  </si>
  <si>
    <t>RIO BLANCO BOCES</t>
  </si>
  <si>
    <t>9130</t>
  </si>
  <si>
    <t>EXPEDITIONARY BOCES</t>
  </si>
  <si>
    <t>9135</t>
  </si>
  <si>
    <t>GRAND VALLEY BOCES</t>
  </si>
  <si>
    <t>9140</t>
  </si>
  <si>
    <t>MT. EVANS BOCES</t>
  </si>
  <si>
    <t>9145</t>
  </si>
  <si>
    <t>UNCOMPAHGRE BOCES</t>
  </si>
  <si>
    <t>9150</t>
  </si>
  <si>
    <t>SANTA FE TRAIL BOCES</t>
  </si>
  <si>
    <t>9160</t>
  </si>
  <si>
    <t>FRONT RANGE BOCES</t>
  </si>
  <si>
    <t>9165</t>
  </si>
  <si>
    <t>UTE PASS BOCES</t>
  </si>
  <si>
    <t>Maximum 
State Funds</t>
  </si>
  <si>
    <t>SUMMARY OF MAXIMUM FUNDING AMOUNTS FOR CATEGORICAL PROGRAMS</t>
  </si>
  <si>
    <t>Mileage traveled for regular pupil transportation on the mileage count date (line 2 CDE-40)</t>
  </si>
  <si>
    <t>Eagle County RE 50</t>
  </si>
  <si>
    <t>Mileage traveled for transporting migrant education pupils (line 2 CDE-40): no longer</t>
  </si>
  <si>
    <t xml:space="preserve"> - K12 Appropriation History</t>
  </si>
  <si>
    <t>-Web Grant Fiscal Allocations (Payments)</t>
  </si>
  <si>
    <t>19205</t>
  </si>
  <si>
    <t>Elbert, Elizabeth C-1</t>
  </si>
  <si>
    <t>Percent of Maximum Allocation</t>
  </si>
  <si>
    <t>Total Students</t>
  </si>
  <si>
    <t>Maximum Allocation Less Distribution</t>
  </si>
  <si>
    <t>excel version from Tim</t>
  </si>
  <si>
    <t>16/17</t>
  </si>
  <si>
    <t>Moffat</t>
  </si>
  <si>
    <t xml:space="preserve">Maybell Charter School </t>
  </si>
  <si>
    <t>9170</t>
  </si>
  <si>
    <t>COLORADO DIGITAL BOCES</t>
  </si>
  <si>
    <t xml:space="preserve">see All17Final - GT 7.6  Cell: FZ 283.  </t>
  </si>
  <si>
    <t xml:space="preserve"> - LB page 35</t>
  </si>
  <si>
    <t>Pitkin 1, Aspen</t>
  </si>
  <si>
    <t>Summit Re 1, Frisco</t>
  </si>
  <si>
    <t>Created by TK Saved J/PSFU/Small Attendance</t>
  </si>
  <si>
    <t>9175</t>
  </si>
  <si>
    <t>COLORADO RIVER BOCES</t>
  </si>
  <si>
    <t>ADAMS 12 FIVE STAR SCHOOLS</t>
  </si>
  <si>
    <t>ADAMS COUNTY 14</t>
  </si>
  <si>
    <t>ARCHULETA COUNTY 50 JT</t>
  </si>
  <si>
    <t>MC CLAVE RE-2</t>
  </si>
  <si>
    <t>ST VRAIN VALLEY RE 1J</t>
  </si>
  <si>
    <t>BOULDER VALLEY RE 2</t>
  </si>
  <si>
    <t>SALIDA R-32</t>
  </si>
  <si>
    <t>CHEYENNE COUNTY RE-5</t>
  </si>
  <si>
    <t>CUSTER COUNTY SCHOOL DISTRICT C-1</t>
  </si>
  <si>
    <t>DOLORES COUNTY RE NO.2</t>
  </si>
  <si>
    <t>DOUGLAS COUNTY RE 1</t>
  </si>
  <si>
    <t>CALHAN RJ-1</t>
  </si>
  <si>
    <t>PEYTON 23 JT</t>
  </si>
  <si>
    <t>EDISON 54 JT</t>
  </si>
  <si>
    <t>MIAMI/YODER 60 JT</t>
  </si>
  <si>
    <t>FREMONT RE-2</t>
  </si>
  <si>
    <t>WEST GRAND 1-JT.</t>
  </si>
  <si>
    <t>GUNNISON WATERSHED RE1J</t>
  </si>
  <si>
    <t>HINSDALE COUNTY RE 1</t>
  </si>
  <si>
    <t xml:space="preserve">NORTH PARK R-1 </t>
  </si>
  <si>
    <t>JEFFERSON COUNTY R-1</t>
  </si>
  <si>
    <t>HI-PLAINS R-23</t>
  </si>
  <si>
    <t>LAKE COUNTY R-1</t>
  </si>
  <si>
    <t>BAYFIELD 10 JT-R</t>
  </si>
  <si>
    <t>THOMPSON R2-J</t>
  </si>
  <si>
    <t>GENOA-HUGO C113</t>
  </si>
  <si>
    <t>BUFFALO RE-4J</t>
  </si>
  <si>
    <t>DE BEQUE 49JT</t>
  </si>
  <si>
    <t>CREEDE SCHOOL DISTRICT</t>
  </si>
  <si>
    <t>MOFFAT COUNTY RE:NO 1</t>
  </si>
  <si>
    <t>MONTROSE COUNTY RE-1J</t>
  </si>
  <si>
    <t>FORT MORGAN RE-3</t>
  </si>
  <si>
    <t>PLATTE CANYON 1</t>
  </si>
  <si>
    <t>PARK COUNTY RE-2</t>
  </si>
  <si>
    <t>WILEY RE-13 JT</t>
  </si>
  <si>
    <t>PUEBLO COUNTY 70</t>
  </si>
  <si>
    <t>MEEKER RE1</t>
  </si>
  <si>
    <t>SOUTH ROUTT RE 3</t>
  </si>
  <si>
    <t>MOUNTAIN VALLEY RE 1</t>
  </si>
  <si>
    <t>CENTER 26 JT</t>
  </si>
  <si>
    <t>CRIPPLE CREEK-VICTOR RE-1</t>
  </si>
  <si>
    <t>WELD COUNTY RE-1</t>
  </si>
  <si>
    <t>KEENESBURG RE-3(J)</t>
  </si>
  <si>
    <t>JOHNSTOWN-MILLIKEN RE-5J</t>
  </si>
  <si>
    <t>GREELEY 6</t>
  </si>
  <si>
    <t>WELD COUNTY S/D RE-8</t>
  </si>
  <si>
    <t>CHARTER SCHOOL INSTITUTE</t>
  </si>
  <si>
    <t>Spec. Ed</t>
  </si>
  <si>
    <t>Tier B</t>
  </si>
  <si>
    <t>Additional Tier B</t>
  </si>
  <si>
    <t>Pupil</t>
  </si>
  <si>
    <t>Funding ($6,000</t>
  </si>
  <si>
    <t>Count</t>
  </si>
  <si>
    <t>Max Per Student)</t>
  </si>
  <si>
    <t>01020</t>
  </si>
  <si>
    <t>01030</t>
  </si>
  <si>
    <t>01040</t>
  </si>
  <si>
    <t>01070</t>
  </si>
  <si>
    <t>03010</t>
  </si>
  <si>
    <t>03020</t>
  </si>
  <si>
    <t>03030</t>
  </si>
  <si>
    <t>03040</t>
  </si>
  <si>
    <t>03060</t>
  </si>
  <si>
    <t>07010</t>
  </si>
  <si>
    <t>07020</t>
  </si>
  <si>
    <t>15010</t>
  </si>
  <si>
    <t>16010</t>
  </si>
  <si>
    <t>18010</t>
  </si>
  <si>
    <t>19010</t>
  </si>
  <si>
    <t>21020</t>
  </si>
  <si>
    <t>21030</t>
  </si>
  <si>
    <t>21040</t>
  </si>
  <si>
    <t>21050</t>
  </si>
  <si>
    <t>21060</t>
  </si>
  <si>
    <t>21080</t>
  </si>
  <si>
    <t>21085</t>
  </si>
  <si>
    <t>21090</t>
  </si>
  <si>
    <t>21490</t>
  </si>
  <si>
    <t>22010</t>
  </si>
  <si>
    <t>26011</t>
  </si>
  <si>
    <t>30011</t>
  </si>
  <si>
    <t>34010</t>
  </si>
  <si>
    <t>La Plata 9-R, Durango</t>
  </si>
  <si>
    <t>35010</t>
  </si>
  <si>
    <t>35020</t>
  </si>
  <si>
    <t>35030</t>
  </si>
  <si>
    <t>38010</t>
  </si>
  <si>
    <t>39031</t>
  </si>
  <si>
    <t>41010</t>
  </si>
  <si>
    <t>43010</t>
  </si>
  <si>
    <t>44020</t>
  </si>
  <si>
    <t>49010</t>
  </si>
  <si>
    <t>51010</t>
  </si>
  <si>
    <t>51020</t>
  </si>
  <si>
    <t>59010</t>
  </si>
  <si>
    <t>62040</t>
  </si>
  <si>
    <t>62050</t>
  </si>
  <si>
    <t>62060</t>
  </si>
  <si>
    <t>64043</t>
  </si>
  <si>
    <t>64053</t>
  </si>
  <si>
    <t>Mt. Evans BOCES</t>
  </si>
  <si>
    <t>64093</t>
  </si>
  <si>
    <t>Mountain BOCES</t>
  </si>
  <si>
    <t>64103</t>
  </si>
  <si>
    <t>64123</t>
  </si>
  <si>
    <t>Northwest Colorado BOCES</t>
  </si>
  <si>
    <t>64133</t>
  </si>
  <si>
    <t>Pikes Peak BOCES</t>
  </si>
  <si>
    <t>64143</t>
  </si>
  <si>
    <t>San Juan BOCES</t>
  </si>
  <si>
    <t>64153</t>
  </si>
  <si>
    <t>San Luis Valley BOCES</t>
  </si>
  <si>
    <t>64160</t>
  </si>
  <si>
    <t>64163</t>
  </si>
  <si>
    <t>South Central BOCES</t>
  </si>
  <si>
    <t>64193</t>
  </si>
  <si>
    <t>64200</t>
  </si>
  <si>
    <t>Uncompahgre BOCES</t>
  </si>
  <si>
    <t>64203</t>
  </si>
  <si>
    <t>64205</t>
  </si>
  <si>
    <t>64213</t>
  </si>
  <si>
    <t>Rio Blanco BOCES</t>
  </si>
  <si>
    <t>64233</t>
  </si>
  <si>
    <t>Colorado River BOCES</t>
  </si>
  <si>
    <t>file created by GF</t>
  </si>
  <si>
    <t>0852</t>
  </si>
  <si>
    <t>Colorado Career &amp; Technical Act</t>
  </si>
  <si>
    <t>Education ReEnvisioned</t>
  </si>
  <si>
    <t>5577</t>
  </si>
  <si>
    <t>3306</t>
  </si>
  <si>
    <t>1224</t>
  </si>
  <si>
    <t>3350</t>
  </si>
  <si>
    <t>5656</t>
  </si>
  <si>
    <t>3681</t>
  </si>
  <si>
    <t>4908</t>
  </si>
  <si>
    <t>Roaring Fork RE-1</t>
  </si>
  <si>
    <t>54010</t>
  </si>
  <si>
    <t>0473</t>
  </si>
  <si>
    <t>PSD Mountain Schools / Red Feather Elementary</t>
  </si>
  <si>
    <t>C.R.S. 22-24-104</t>
  </si>
  <si>
    <t>C.R.S. 22-54-122</t>
  </si>
  <si>
    <t>CO SCHOOL FOR DEAF &amp; BLIND</t>
  </si>
  <si>
    <t>Fully funded amount from CCCS</t>
  </si>
  <si>
    <t>01010</t>
  </si>
  <si>
    <t>CRS 22-20-114</t>
  </si>
  <si>
    <t>9000</t>
  </si>
  <si>
    <t>FY22-23</t>
  </si>
  <si>
    <r>
      <t xml:space="preserve">Additional reimbursement for court desegregation order (if Denver S.D. enter $1,500,000 else enter 0) - </t>
    </r>
    <r>
      <rPr>
        <b/>
        <sz val="10"/>
        <rFont val="Arial"/>
        <family val="2"/>
      </rPr>
      <t>no longer: every school 0</t>
    </r>
  </si>
  <si>
    <t>First Payment</t>
  </si>
  <si>
    <t>64045</t>
  </si>
  <si>
    <t>FY23-24</t>
  </si>
  <si>
    <t>Calculated reimbursement entitlement for 2023-24 entitlement period (lesser of line 12 or 13)</t>
  </si>
  <si>
    <t>Reimbursement entitlement for 2023-24(line 16 plus line 17)</t>
  </si>
  <si>
    <t>Second Payment</t>
  </si>
  <si>
    <t>FY24-25</t>
  </si>
  <si>
    <t>57010</t>
  </si>
  <si>
    <t>Steamboat Springs RE2</t>
  </si>
  <si>
    <t>Prelim</t>
  </si>
  <si>
    <t>$6,000</t>
  </si>
  <si>
    <t>FY25-26</t>
  </si>
  <si>
    <t>Total Special Ed</t>
  </si>
  <si>
    <r>
      <t>Spec. Ed.</t>
    </r>
    <r>
      <rPr>
        <b/>
        <i/>
        <sz val="11"/>
        <rFont val="Calibri"/>
        <family val="2"/>
        <scheme val="minor"/>
      </rPr>
      <t xml:space="preserve"> Projected</t>
    </r>
  </si>
  <si>
    <t>Student Count</t>
  </si>
  <si>
    <r>
      <t xml:space="preserve">Tier B </t>
    </r>
    <r>
      <rPr>
        <b/>
        <i/>
        <sz val="11"/>
        <rFont val="Calibri"/>
        <family val="2"/>
        <scheme val="minor"/>
      </rPr>
      <t>Projected</t>
    </r>
  </si>
  <si>
    <t xml:space="preserve"> Student Count</t>
  </si>
  <si>
    <t>Tier B Student</t>
  </si>
  <si>
    <r>
      <rPr>
        <b/>
        <i/>
        <sz val="11"/>
        <rFont val="Calibri"/>
        <family val="2"/>
        <scheme val="minor"/>
      </rPr>
      <t>Projected</t>
    </r>
    <r>
      <rPr>
        <b/>
        <sz val="11"/>
        <rFont val="Calibri"/>
        <family val="2"/>
        <scheme val="minor"/>
      </rPr>
      <t xml:space="preserve"> Tier B</t>
    </r>
  </si>
  <si>
    <t>Per Pupil Funding</t>
  </si>
  <si>
    <t>($6,000</t>
  </si>
  <si>
    <r>
      <rPr>
        <b/>
        <i/>
        <sz val="11"/>
        <rFont val="Calibri"/>
        <family val="2"/>
        <scheme val="minor"/>
      </rPr>
      <t>Projected</t>
    </r>
    <r>
      <rPr>
        <b/>
        <sz val="11"/>
        <rFont val="Calibri"/>
        <family val="2"/>
        <scheme val="minor"/>
      </rPr>
      <t xml:space="preserve"> Tier A + B</t>
    </r>
  </si>
  <si>
    <t>(L+M)</t>
  </si>
  <si>
    <t>Tier A Per Pupil</t>
  </si>
  <si>
    <r>
      <rPr>
        <b/>
        <i/>
        <sz val="11"/>
        <rFont val="Calibri"/>
        <family val="2"/>
        <scheme val="minor"/>
      </rPr>
      <t>Projected</t>
    </r>
  </si>
  <si>
    <t>Pursuant to C.R.S. 22-20-114, sections (1)(b)(II), (1)(c)(III) and (1.3)</t>
  </si>
  <si>
    <t>Dec 2024</t>
  </si>
  <si>
    <t>FY2025-26</t>
  </si>
  <si>
    <t>2026-2027</t>
  </si>
  <si>
    <t>file saved at J:\Transportation\Payments\FY2324\2nd Payment</t>
  </si>
  <si>
    <t>FOR ENTITLEMENT PERIOD JULY 1, 2023 - JUNE 30, 2024</t>
  </si>
  <si>
    <t>Days of school held when pupils were transported in the 2023-24 school term (line 3 CDE-40)</t>
  </si>
  <si>
    <t>Calculated reimbursement entitlement for 2023-24 entitlement period (manual entry): item 14 from previous year</t>
  </si>
  <si>
    <t>Reimbursement entitlement for 2023-24 entitlement period not including financial aid for providing board (greater of line 14 or line 15)</t>
  </si>
  <si>
    <t>Advance reimbursement entitlement for 2023-24 entitlement period (manual entry): item 22 from previous year</t>
  </si>
  <si>
    <t>Final reimbursement entitlement for 2023-24 entitlement period (line 18 less line 19)</t>
  </si>
  <si>
    <t>Advance reimbursement entitlement for 2024-25 entitlement period (line 18 times 0.2)</t>
  </si>
  <si>
    <t>Total payment for 2023-24 entitlement period (line 21 plus line 22 plus line 23)</t>
  </si>
  <si>
    <t>SYSTEM</t>
  </si>
  <si>
    <t>COLORADO CAREER &amp; TECHNICAL ACT - FULL REIMBURSEMENT</t>
  </si>
  <si>
    <t>From FY25 Categorical Distirbution Worksheet</t>
  </si>
  <si>
    <t>FY 2024-25</t>
  </si>
  <si>
    <t>OCT 2024</t>
  </si>
  <si>
    <t>CODE</t>
  </si>
  <si>
    <t>FY 2024-25 Appropriation</t>
  </si>
  <si>
    <t/>
  </si>
  <si>
    <t>ELIGIBLE ELPA STUDENTS 
FY2025-26 (NEP) (LEP)
75 %</t>
  </si>
  <si>
    <t>ELIGIBLE ELPA STUDENTS 
FY2025-26
M1/M2
25 %</t>
  </si>
  <si>
    <t>Average 
PPR-24-25
(Preceeding Year)</t>
  </si>
  <si>
    <t>Higher of $400 or 20% of Average PPR - 2024-25 for (NEP &amp; LEP)</t>
  </si>
  <si>
    <t>Higher of $200 or 10% of Average PPR - 2024-25 for (M1 &amp; M2)</t>
  </si>
  <si>
    <t>Maximum Allocation for 2026-27</t>
  </si>
  <si>
    <t>This is based on FY24-25 ELPA counts</t>
  </si>
  <si>
    <t>Total Special Education ECEA (Preliminary) Allocations for 2025-26</t>
  </si>
  <si>
    <t>38060</t>
  </si>
  <si>
    <t>Manitou Springs School District</t>
  </si>
  <si>
    <t>$5,797.67</t>
  </si>
  <si>
    <t>+ 3.374%</t>
  </si>
  <si>
    <t>+ 4.324%</t>
  </si>
  <si>
    <t>Additional Funding in FY26-27 if Fully Funded (projected):</t>
  </si>
  <si>
    <t>FY26-27 Total</t>
  </si>
  <si>
    <t>FY26-27</t>
  </si>
  <si>
    <t>High Cost</t>
  </si>
  <si>
    <t>Translation Services</t>
  </si>
  <si>
    <t>Department of Education - FY2025-26</t>
  </si>
  <si>
    <t>FY25-26 Appropriation</t>
  </si>
  <si>
    <t>Additional Funding in FY25-26 if Fully Funded: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</si>
</sst>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&quot;$&quot;#,##0\ ;\(&quot;$&quot;#,##0\)"/>
    <numFmt numFmtId="167" formatCode="m/d"/>
    <numFmt numFmtId="168" formatCode="#,##0.0000"/>
    <numFmt numFmtId="169" formatCode="&quot;$&quot;#,##0"/>
    <numFmt numFmtId="170" formatCode="_(* #,##0_);_(* \(#,##0\);_(* &quot;-&quot;??_);_(@_)"/>
    <numFmt numFmtId="171" formatCode="_(&quot;$&quot;* #,##0_);_(&quot;$&quot;* \(#,##0\);_(&quot;$&quot;* &quot;-&quot;??_);_(@_)"/>
    <numFmt numFmtId="172" formatCode="0.0%"/>
    <numFmt numFmtId="173" formatCode="0.00000000%"/>
    <numFmt numFmtId="174" formatCode="#,##0.0000_);[Red]\(#,##0.0000\)"/>
    <numFmt numFmtId="175" formatCode="_(* #,##0.0000_);_(* \(#,##0.0000\);_(* &quot;-&quot;??_);_(@_)"/>
    <numFmt numFmtId="176" formatCode="0.0000%"/>
    <numFmt numFmtId="177" formatCode="&quot;$&quot;\ #,##0.00"/>
    <numFmt numFmtId="178" formatCode="#,##0.000000"/>
    <numFmt numFmtId="179" formatCode="#,##0.0000000"/>
    <numFmt numFmtId="180" formatCode="#,##0.00000000"/>
    <numFmt numFmtId="181" formatCode="&quot;$&quot;#,##0.00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sz val="10"/>
      <name val="Calibri"/>
      <family val="2"/>
    </font>
    <font>
      <u/>
      <sz val="10"/>
      <color theme="10"/>
      <name val="Arial"/>
      <family val="2"/>
    </font>
    <font>
      <i/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2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10"/>
      <color rgb="FFF6F6F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3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3" fillId="0" borderId="0">
      <alignment vertical="top"/>
    </xf>
    <xf numFmtId="0" fontId="14" fillId="0" borderId="0"/>
    <xf numFmtId="0" fontId="13" fillId="0" borderId="0"/>
    <xf numFmtId="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5" fontId="20" fillId="0" borderId="0"/>
    <xf numFmtId="5" fontId="20" fillId="0" borderId="0"/>
    <xf numFmtId="0" fontId="19" fillId="4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3" fillId="0" borderId="0" applyFont="0" applyFill="0" applyBorder="0" applyAlignment="0" applyProtection="0"/>
    <xf numFmtId="0" fontId="15" fillId="4" borderId="0"/>
    <xf numFmtId="9" fontId="2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6" fillId="0" borderId="0"/>
    <xf numFmtId="44" fontId="11" fillId="0" borderId="0" applyFont="0" applyFill="0" applyBorder="0" applyAlignment="0" applyProtection="0"/>
    <xf numFmtId="42" fontId="13" fillId="0" borderId="0" applyFont="0" applyFill="0" applyBorder="0" applyAlignment="0" applyProtection="0"/>
    <xf numFmtId="0" fontId="26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4" borderId="0"/>
    <xf numFmtId="43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3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3" fillId="0" borderId="0"/>
    <xf numFmtId="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5" fillId="4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5" fillId="4" borderId="0"/>
    <xf numFmtId="0" fontId="35" fillId="0" borderId="0" applyNumberFormat="0" applyFill="0" applyBorder="0" applyAlignment="0" applyProtection="0"/>
  </cellStyleXfs>
  <cellXfs count="346">
    <xf numFmtId="0" fontId="0" fillId="0" borderId="0" xfId="0"/>
    <xf numFmtId="0" fontId="10" fillId="0" borderId="0" xfId="35"/>
    <xf numFmtId="43" fontId="10" fillId="0" borderId="0" xfId="35" applyNumberFormat="1"/>
    <xf numFmtId="40" fontId="10" fillId="0" borderId="0" xfId="35" applyNumberFormat="1"/>
    <xf numFmtId="175" fontId="10" fillId="0" borderId="0" xfId="35" applyNumberFormat="1"/>
    <xf numFmtId="0" fontId="24" fillId="0" borderId="0" xfId="36" applyFont="1"/>
    <xf numFmtId="3" fontId="24" fillId="0" borderId="0" xfId="36" applyNumberFormat="1" applyFont="1"/>
    <xf numFmtId="0" fontId="13" fillId="0" borderId="0" xfId="0" applyFont="1"/>
    <xf numFmtId="4" fontId="13" fillId="0" borderId="0" xfId="0" applyNumberFormat="1" applyFont="1"/>
    <xf numFmtId="4" fontId="0" fillId="0" borderId="0" xfId="0" applyNumberFormat="1"/>
    <xf numFmtId="8" fontId="0" fillId="0" borderId="0" xfId="0" applyNumberFormat="1"/>
    <xf numFmtId="3" fontId="24" fillId="0" borderId="0" xfId="36" applyNumberFormat="1" applyFont="1" applyAlignment="1">
      <alignment horizontal="right"/>
    </xf>
    <xf numFmtId="0" fontId="24" fillId="0" borderId="0" xfId="36" applyFont="1" applyAlignment="1">
      <alignment horizontal="left" vertical="top" wrapText="1"/>
    </xf>
    <xf numFmtId="3" fontId="24" fillId="0" borderId="0" xfId="36" applyNumberFormat="1" applyFont="1" applyAlignment="1">
      <alignment horizontal="left" vertical="top" wrapText="1"/>
    </xf>
    <xf numFmtId="4" fontId="12" fillId="0" borderId="16" xfId="0" applyNumberFormat="1" applyFont="1" applyBorder="1" applyAlignment="1">
      <alignment horizontal="center"/>
    </xf>
    <xf numFmtId="4" fontId="26" fillId="0" borderId="0" xfId="0" applyNumberFormat="1" applyFont="1" applyAlignment="1">
      <alignment horizontal="left"/>
    </xf>
    <xf numFmtId="4" fontId="26" fillId="0" borderId="7" xfId="0" applyNumberFormat="1" applyFont="1" applyBorder="1" applyProtection="1">
      <protection locked="0"/>
    </xf>
    <xf numFmtId="4" fontId="26" fillId="0" borderId="7" xfId="0" quotePrefix="1" applyNumberFormat="1" applyFont="1" applyBorder="1" applyProtection="1">
      <protection locked="0"/>
    </xf>
    <xf numFmtId="4" fontId="26" fillId="0" borderId="7" xfId="0" quotePrefix="1" applyNumberFormat="1" applyFont="1" applyBorder="1" applyAlignment="1" applyProtection="1">
      <alignment horizontal="left"/>
      <protection locked="0"/>
    </xf>
    <xf numFmtId="4" fontId="26" fillId="0" borderId="17" xfId="0" applyNumberFormat="1" applyFont="1" applyBorder="1"/>
    <xf numFmtId="4" fontId="26" fillId="0" borderId="18" xfId="0" applyNumberFormat="1" applyFont="1" applyBorder="1"/>
    <xf numFmtId="43" fontId="12" fillId="0" borderId="5" xfId="0" applyNumberFormat="1" applyFont="1" applyBorder="1" applyAlignment="1">
      <alignment horizontal="center"/>
    </xf>
    <xf numFmtId="43" fontId="12" fillId="0" borderId="6" xfId="0" quotePrefix="1" applyNumberFormat="1" applyFont="1" applyBorder="1" applyAlignment="1">
      <alignment horizontal="center"/>
    </xf>
    <xf numFmtId="43" fontId="12" fillId="0" borderId="9" xfId="0" applyNumberFormat="1" applyFont="1" applyBorder="1" applyAlignment="1">
      <alignment horizontal="center" wrapText="1"/>
    </xf>
    <xf numFmtId="4" fontId="13" fillId="0" borderId="0" xfId="0" applyNumberFormat="1" applyFont="1" applyAlignment="1">
      <alignment horizontal="left"/>
    </xf>
    <xf numFmtId="4" fontId="26" fillId="0" borderId="0" xfId="0" applyNumberFormat="1" applyFont="1"/>
    <xf numFmtId="170" fontId="13" fillId="0" borderId="6" xfId="0" applyNumberFormat="1" applyFont="1" applyBorder="1" applyAlignment="1" applyProtection="1">
      <alignment horizontal="left" indent="1"/>
      <protection hidden="1"/>
    </xf>
    <xf numFmtId="170" fontId="0" fillId="0" borderId="13" xfId="0" applyNumberFormat="1" applyBorder="1" applyAlignment="1">
      <alignment horizontal="left" indent="1"/>
    </xf>
    <xf numFmtId="0" fontId="28" fillId="0" borderId="0" xfId="0" applyFont="1"/>
    <xf numFmtId="0" fontId="29" fillId="0" borderId="14" xfId="0" applyFont="1" applyBorder="1" applyAlignment="1">
      <alignment horizontal="center" vertical="center" wrapText="1"/>
    </xf>
    <xf numFmtId="0" fontId="29" fillId="0" borderId="14" xfId="0" quotePrefix="1" applyFont="1" applyBorder="1" applyAlignment="1">
      <alignment horizontal="center" vertical="center" wrapText="1"/>
    </xf>
    <xf numFmtId="0" fontId="28" fillId="0" borderId="14" xfId="0" applyFont="1" applyBorder="1"/>
    <xf numFmtId="170" fontId="28" fillId="0" borderId="14" xfId="39" applyNumberFormat="1" applyFont="1" applyBorder="1"/>
    <xf numFmtId="170" fontId="29" fillId="0" borderId="14" xfId="0" applyNumberFormat="1" applyFont="1" applyBorder="1"/>
    <xf numFmtId="4" fontId="0" fillId="0" borderId="0" xfId="0" applyNumberFormat="1" applyAlignment="1">
      <alignment horizontal="left"/>
    </xf>
    <xf numFmtId="4" fontId="12" fillId="0" borderId="0" xfId="0" applyNumberFormat="1" applyFont="1" applyAlignment="1">
      <alignment horizontal="left"/>
    </xf>
    <xf numFmtId="4" fontId="12" fillId="0" borderId="18" xfId="0" applyNumberFormat="1" applyFont="1" applyBorder="1" applyAlignment="1">
      <alignment horizontal="left" wrapText="1"/>
    </xf>
    <xf numFmtId="4" fontId="12" fillId="0" borderId="17" xfId="0" applyNumberFormat="1" applyFont="1" applyBorder="1" applyAlignment="1" applyProtection="1">
      <alignment horizontal="left" wrapText="1"/>
      <protection locked="0"/>
    </xf>
    <xf numFmtId="4" fontId="0" fillId="0" borderId="7" xfId="0" applyNumberFormat="1" applyBorder="1" applyProtection="1">
      <protection locked="0"/>
    </xf>
    <xf numFmtId="4" fontId="0" fillId="0" borderId="7" xfId="0" quotePrefix="1" applyNumberFormat="1" applyBorder="1" applyProtection="1">
      <protection locked="0"/>
    </xf>
    <xf numFmtId="4" fontId="16" fillId="0" borderId="7" xfId="0" quotePrefix="1" applyNumberFormat="1" applyFont="1" applyBorder="1"/>
    <xf numFmtId="4" fontId="0" fillId="0" borderId="7" xfId="0" quotePrefix="1" applyNumberFormat="1" applyBorder="1" applyAlignment="1" applyProtection="1">
      <alignment horizontal="left"/>
      <protection locked="0"/>
    </xf>
    <xf numFmtId="0" fontId="0" fillId="0" borderId="7" xfId="0" applyBorder="1"/>
    <xf numFmtId="0" fontId="0" fillId="0" borderId="17" xfId="0" applyBorder="1"/>
    <xf numFmtId="0" fontId="0" fillId="0" borderId="18" xfId="0" applyBorder="1"/>
    <xf numFmtId="4" fontId="13" fillId="0" borderId="18" xfId="0" applyNumberFormat="1" applyFont="1" applyBorder="1"/>
    <xf numFmtId="164" fontId="12" fillId="0" borderId="18" xfId="0" applyNumberFormat="1" applyFont="1" applyBorder="1" applyAlignment="1">
      <alignment horizontal="right"/>
    </xf>
    <xf numFmtId="0" fontId="29" fillId="0" borderId="0" xfId="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Continuous"/>
    </xf>
    <xf numFmtId="0" fontId="17" fillId="0" borderId="0" xfId="0" applyFont="1" applyAlignment="1" applyProtection="1">
      <alignment horizontal="centerContinuous"/>
      <protection locked="0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7" borderId="0" xfId="0" applyFill="1" applyAlignment="1">
      <alignment horizontal="center"/>
    </xf>
    <xf numFmtId="0" fontId="13" fillId="7" borderId="0" xfId="0" applyFont="1" applyFill="1" applyAlignment="1">
      <alignment wrapText="1"/>
    </xf>
    <xf numFmtId="0" fontId="0" fillId="8" borderId="0" xfId="0" applyFill="1" applyAlignment="1">
      <alignment horizontal="center"/>
    </xf>
    <xf numFmtId="0" fontId="0" fillId="8" borderId="0" xfId="0" applyFill="1" applyAlignment="1">
      <alignment wrapText="1"/>
    </xf>
    <xf numFmtId="0" fontId="13" fillId="8" borderId="0" xfId="0" applyFont="1" applyFill="1" applyAlignment="1">
      <alignment wrapText="1"/>
    </xf>
    <xf numFmtId="0" fontId="0" fillId="9" borderId="0" xfId="0" applyFill="1" applyAlignment="1">
      <alignment horizontal="center"/>
    </xf>
    <xf numFmtId="0" fontId="13" fillId="9" borderId="0" xfId="0" applyFont="1" applyFill="1" applyAlignment="1">
      <alignment wrapText="1"/>
    </xf>
    <xf numFmtId="38" fontId="0" fillId="10" borderId="0" xfId="0" applyNumberFormat="1" applyFill="1" applyAlignment="1">
      <alignment horizontal="center"/>
    </xf>
    <xf numFmtId="40" fontId="13" fillId="10" borderId="0" xfId="0" applyNumberFormat="1" applyFont="1" applyFill="1" applyAlignment="1">
      <alignment wrapText="1"/>
    </xf>
    <xf numFmtId="1" fontId="0" fillId="1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12" fillId="0" borderId="0" xfId="0" applyFont="1"/>
    <xf numFmtId="43" fontId="13" fillId="0" borderId="0" xfId="40" applyFill="1"/>
    <xf numFmtId="3" fontId="24" fillId="0" borderId="0" xfId="36" quotePrefix="1" applyNumberFormat="1" applyFont="1" applyAlignment="1">
      <alignment horizontal="left" vertical="top" wrapText="1"/>
    </xf>
    <xf numFmtId="4" fontId="24" fillId="0" borderId="0" xfId="36" applyNumberFormat="1" applyFont="1"/>
    <xf numFmtId="0" fontId="25" fillId="0" borderId="14" xfId="36" applyFont="1" applyBorder="1" applyAlignment="1">
      <alignment horizontal="center" wrapText="1"/>
    </xf>
    <xf numFmtId="3" fontId="25" fillId="0" borderId="14" xfId="36" applyNumberFormat="1" applyFont="1" applyBorder="1" applyAlignment="1">
      <alignment horizontal="center" wrapText="1"/>
    </xf>
    <xf numFmtId="0" fontId="24" fillId="0" borderId="0" xfId="36" applyFont="1" applyAlignment="1">
      <alignment horizontal="center" wrapText="1"/>
    </xf>
    <xf numFmtId="0" fontId="24" fillId="0" borderId="19" xfId="36" applyFont="1" applyBorder="1"/>
    <xf numFmtId="3" fontId="24" fillId="0" borderId="19" xfId="36" applyNumberFormat="1" applyFont="1" applyBorder="1"/>
    <xf numFmtId="4" fontId="24" fillId="0" borderId="19" xfId="36" applyNumberFormat="1" applyFont="1" applyBorder="1"/>
    <xf numFmtId="0" fontId="24" fillId="0" borderId="0" xfId="36" applyFont="1" applyAlignment="1">
      <alignment horizontal="right"/>
    </xf>
    <xf numFmtId="172" fontId="24" fillId="0" borderId="0" xfId="10" applyNumberFormat="1" applyFont="1" applyFill="1" applyBorder="1" applyAlignment="1">
      <alignment horizontal="right"/>
    </xf>
    <xf numFmtId="0" fontId="5" fillId="0" borderId="0" xfId="7" applyFont="1"/>
    <xf numFmtId="43" fontId="5" fillId="0" borderId="0" xfId="39" applyFont="1"/>
    <xf numFmtId="0" fontId="5" fillId="6" borderId="0" xfId="7" applyFont="1" applyFill="1"/>
    <xf numFmtId="0" fontId="5" fillId="0" borderId="0" xfId="29" applyFont="1"/>
    <xf numFmtId="176" fontId="5" fillId="0" borderId="0" xfId="28" applyNumberFormat="1" applyFont="1"/>
    <xf numFmtId="0" fontId="5" fillId="0" borderId="5" xfId="7" applyFont="1" applyBorder="1"/>
    <xf numFmtId="3" fontId="5" fillId="0" borderId="0" xfId="7" applyNumberFormat="1" applyFont="1"/>
    <xf numFmtId="171" fontId="5" fillId="0" borderId="0" xfId="2" applyNumberFormat="1" applyFont="1"/>
    <xf numFmtId="171" fontId="5" fillId="0" borderId="0" xfId="7" applyNumberFormat="1" applyFont="1"/>
    <xf numFmtId="44" fontId="5" fillId="0" borderId="0" xfId="7" applyNumberFormat="1" applyFont="1"/>
    <xf numFmtId="0" fontId="31" fillId="0" borderId="0" xfId="6" quotePrefix="1" applyFont="1" applyAlignment="1">
      <alignment horizontal="right"/>
    </xf>
    <xf numFmtId="0" fontId="31" fillId="0" borderId="0" xfId="6" quotePrefix="1" applyFont="1" applyAlignment="1">
      <alignment horizontal="left"/>
    </xf>
    <xf numFmtId="16" fontId="30" fillId="0" borderId="0" xfId="6" quotePrefix="1" applyNumberFormat="1" applyFont="1" applyAlignment="1">
      <alignment horizontal="center"/>
    </xf>
    <xf numFmtId="0" fontId="30" fillId="6" borderId="0" xfId="6" applyFont="1" applyFill="1" applyAlignment="1"/>
    <xf numFmtId="0" fontId="30" fillId="6" borderId="0" xfId="6" quotePrefix="1" applyFont="1" applyFill="1" applyAlignment="1"/>
    <xf numFmtId="0" fontId="30" fillId="0" borderId="0" xfId="6" applyFont="1" applyAlignment="1"/>
    <xf numFmtId="0" fontId="30" fillId="0" borderId="0" xfId="6" applyFont="1" applyAlignment="1">
      <alignment wrapText="1"/>
    </xf>
    <xf numFmtId="3" fontId="30" fillId="5" borderId="0" xfId="6" applyNumberFormat="1" applyFont="1" applyFill="1" applyAlignment="1"/>
    <xf numFmtId="3" fontId="30" fillId="6" borderId="0" xfId="6" applyNumberFormat="1" applyFont="1" applyFill="1" applyAlignment="1">
      <alignment horizontal="left" indent="1"/>
    </xf>
    <xf numFmtId="3" fontId="30" fillId="0" borderId="0" xfId="6" applyNumberFormat="1" applyFont="1" applyAlignment="1"/>
    <xf numFmtId="0" fontId="30" fillId="0" borderId="0" xfId="8" applyFont="1"/>
    <xf numFmtId="0" fontId="30" fillId="0" borderId="0" xfId="6" applyFont="1" applyAlignment="1">
      <alignment horizontal="right"/>
    </xf>
    <xf numFmtId="10" fontId="32" fillId="0" borderId="0" xfId="28" applyNumberFormat="1" applyFont="1" applyAlignment="1">
      <alignment horizontal="centerContinuous"/>
    </xf>
    <xf numFmtId="3" fontId="30" fillId="0" borderId="0" xfId="1" applyFont="1" applyAlignment="1"/>
    <xf numFmtId="3" fontId="30" fillId="0" borderId="0" xfId="1" applyFont="1" applyAlignment="1">
      <alignment horizontal="right"/>
    </xf>
    <xf numFmtId="3" fontId="30" fillId="0" borderId="1" xfId="6" applyNumberFormat="1" applyFont="1" applyBorder="1" applyAlignment="1"/>
    <xf numFmtId="3" fontId="30" fillId="6" borderId="0" xfId="6" applyNumberFormat="1" applyFont="1" applyFill="1" applyAlignment="1">
      <alignment horizontal="left" wrapText="1" indent="1"/>
    </xf>
    <xf numFmtId="3" fontId="30" fillId="0" borderId="0" xfId="9" applyNumberFormat="1" applyFont="1" applyAlignment="1">
      <alignment horizontal="right"/>
    </xf>
    <xf numFmtId="3" fontId="30" fillId="0" borderId="0" xfId="1" quotePrefix="1" applyFont="1" applyAlignment="1">
      <alignment horizontal="right"/>
    </xf>
    <xf numFmtId="3" fontId="32" fillId="0" borderId="0" xfId="1" applyFont="1" applyAlignment="1">
      <alignment horizontal="center"/>
    </xf>
    <xf numFmtId="3" fontId="30" fillId="6" borderId="0" xfId="6" quotePrefix="1" applyNumberFormat="1" applyFont="1" applyFill="1" applyAlignment="1">
      <alignment horizontal="left" indent="1"/>
    </xf>
    <xf numFmtId="3" fontId="32" fillId="0" borderId="0" xfId="1" applyFont="1" applyAlignment="1">
      <alignment horizontal="right"/>
    </xf>
    <xf numFmtId="3" fontId="30" fillId="6" borderId="0" xfId="6" applyNumberFormat="1" applyFont="1" applyFill="1" applyAlignment="1"/>
    <xf numFmtId="3" fontId="30" fillId="6" borderId="0" xfId="1" applyFont="1" applyFill="1" applyAlignment="1">
      <alignment horizontal="right"/>
    </xf>
    <xf numFmtId="3" fontId="32" fillId="0" borderId="0" xfId="1" applyFont="1" applyBorder="1" applyAlignment="1"/>
    <xf numFmtId="0" fontId="32" fillId="0" borderId="5" xfId="6" quotePrefix="1" applyFont="1" applyBorder="1" applyAlignment="1">
      <alignment horizontal="center"/>
    </xf>
    <xf numFmtId="3" fontId="32" fillId="0" borderId="6" xfId="1" quotePrefix="1" applyFont="1" applyFill="1" applyBorder="1" applyAlignment="1">
      <alignment horizontal="center"/>
    </xf>
    <xf numFmtId="3" fontId="32" fillId="0" borderId="6" xfId="1" applyFont="1" applyFill="1" applyBorder="1" applyAlignment="1">
      <alignment horizontal="center"/>
    </xf>
    <xf numFmtId="0" fontId="32" fillId="0" borderId="6" xfId="6" applyFont="1" applyBorder="1" applyAlignment="1">
      <alignment horizontal="center" vertical="center"/>
    </xf>
    <xf numFmtId="168" fontId="32" fillId="0" borderId="6" xfId="10" applyNumberFormat="1" applyFont="1" applyFill="1" applyBorder="1" applyAlignment="1">
      <alignment horizontal="center"/>
    </xf>
    <xf numFmtId="169" fontId="32" fillId="0" borderId="6" xfId="11" applyNumberFormat="1" applyFont="1" applyFill="1" applyBorder="1" applyAlignment="1">
      <alignment horizontal="center" wrapText="1"/>
    </xf>
    <xf numFmtId="169" fontId="32" fillId="0" borderId="8" xfId="11" applyNumberFormat="1" applyFont="1" applyFill="1" applyBorder="1" applyAlignment="1">
      <alignment horizontal="center" wrapText="1"/>
    </xf>
    <xf numFmtId="3" fontId="32" fillId="0" borderId="8" xfId="1" applyFont="1" applyFill="1" applyBorder="1" applyAlignment="1">
      <alignment horizontal="center"/>
    </xf>
    <xf numFmtId="169" fontId="32" fillId="0" borderId="8" xfId="11" applyNumberFormat="1" applyFont="1" applyFill="1" applyBorder="1" applyAlignment="1">
      <alignment horizontal="center"/>
    </xf>
    <xf numFmtId="169" fontId="32" fillId="0" borderId="9" xfId="11" applyNumberFormat="1" applyFont="1" applyFill="1" applyBorder="1" applyAlignment="1">
      <alignment horizontal="center"/>
    </xf>
    <xf numFmtId="3" fontId="30" fillId="3" borderId="2" xfId="1" quotePrefix="1" applyFont="1" applyFill="1" applyBorder="1" applyAlignment="1">
      <alignment horizontal="left"/>
    </xf>
    <xf numFmtId="171" fontId="30" fillId="0" borderId="0" xfId="6" applyNumberFormat="1" applyFont="1" applyAlignment="1"/>
    <xf numFmtId="43" fontId="30" fillId="0" borderId="0" xfId="39" applyFont="1" applyFill="1" applyBorder="1" applyAlignment="1" applyProtection="1"/>
    <xf numFmtId="0" fontId="32" fillId="0" borderId="0" xfId="6" applyFont="1" applyAlignment="1"/>
    <xf numFmtId="0" fontId="30" fillId="0" borderId="0" xfId="6" applyFont="1" applyAlignment="1">
      <alignment horizontal="left"/>
    </xf>
    <xf numFmtId="0" fontId="5" fillId="0" borderId="0" xfId="7" applyFont="1" applyAlignment="1">
      <alignment horizontal="left"/>
    </xf>
    <xf numFmtId="0" fontId="30" fillId="0" borderId="5" xfId="6" applyFont="1" applyBorder="1" applyAlignment="1">
      <alignment horizontal="left"/>
    </xf>
    <xf numFmtId="3" fontId="30" fillId="0" borderId="6" xfId="1" applyFont="1" applyBorder="1" applyAlignment="1">
      <alignment horizontal="left" wrapText="1"/>
    </xf>
    <xf numFmtId="0" fontId="30" fillId="0" borderId="6" xfId="6" applyFont="1" applyBorder="1" applyAlignment="1">
      <alignment horizontal="left"/>
    </xf>
    <xf numFmtId="3" fontId="32" fillId="0" borderId="6" xfId="1" applyFont="1" applyFill="1" applyBorder="1" applyAlignment="1">
      <alignment horizontal="left" wrapText="1"/>
    </xf>
    <xf numFmtId="0" fontId="32" fillId="0" borderId="7" xfId="6" applyFont="1" applyBorder="1" applyAlignment="1">
      <alignment horizontal="left"/>
    </xf>
    <xf numFmtId="1" fontId="30" fillId="0" borderId="11" xfId="1" applyNumberFormat="1" applyFont="1" applyBorder="1" applyAlignment="1">
      <alignment horizontal="left"/>
    </xf>
    <xf numFmtId="3" fontId="30" fillId="0" borderId="12" xfId="1" applyFont="1" applyBorder="1" applyAlignment="1">
      <alignment horizontal="left" wrapText="1"/>
    </xf>
    <xf numFmtId="1" fontId="30" fillId="0" borderId="11" xfId="1" quotePrefix="1" applyNumberFormat="1" applyFont="1" applyFill="1" applyBorder="1" applyAlignment="1">
      <alignment horizontal="left"/>
    </xf>
    <xf numFmtId="3" fontId="30" fillId="0" borderId="12" xfId="1" applyFont="1" applyFill="1" applyBorder="1" applyAlignment="1">
      <alignment horizontal="left" wrapText="1"/>
    </xf>
    <xf numFmtId="1" fontId="30" fillId="0" borderId="11" xfId="1" quotePrefix="1" applyNumberFormat="1" applyFont="1" applyBorder="1" applyAlignment="1">
      <alignment horizontal="left"/>
    </xf>
    <xf numFmtId="1" fontId="30" fillId="0" borderId="11" xfId="1" applyNumberFormat="1" applyFont="1" applyFill="1" applyBorder="1" applyAlignment="1">
      <alignment horizontal="left"/>
    </xf>
    <xf numFmtId="1" fontId="30" fillId="0" borderId="7" xfId="1" applyNumberFormat="1" applyFont="1" applyBorder="1" applyAlignment="1">
      <alignment horizontal="left"/>
    </xf>
    <xf numFmtId="3" fontId="30" fillId="3" borderId="13" xfId="1" applyFont="1" applyFill="1" applyBorder="1" applyAlignment="1">
      <alignment horizontal="left" wrapText="1"/>
    </xf>
    <xf numFmtId="3" fontId="30" fillId="0" borderId="13" xfId="1" applyFont="1" applyBorder="1" applyAlignment="1">
      <alignment horizontal="left"/>
    </xf>
    <xf numFmtId="3" fontId="30" fillId="0" borderId="13" xfId="1" applyFont="1" applyBorder="1" applyAlignment="1">
      <alignment horizontal="left" wrapText="1"/>
    </xf>
    <xf numFmtId="0" fontId="30" fillId="0" borderId="0" xfId="8" applyFont="1" applyAlignment="1">
      <alignment horizontal="left"/>
    </xf>
    <xf numFmtId="0" fontId="13" fillId="13" borderId="0" xfId="0" applyFont="1" applyFill="1" applyAlignment="1">
      <alignment wrapText="1"/>
    </xf>
    <xf numFmtId="0" fontId="13" fillId="14" borderId="0" xfId="0" applyFont="1" applyFill="1" applyAlignment="1">
      <alignment wrapText="1"/>
    </xf>
    <xf numFmtId="0" fontId="0" fillId="0" borderId="0" xfId="0" applyAlignment="1">
      <alignment horizontal="left"/>
    </xf>
    <xf numFmtId="170" fontId="28" fillId="0" borderId="14" xfId="39" applyNumberFormat="1" applyFont="1" applyFill="1" applyBorder="1"/>
    <xf numFmtId="170" fontId="30" fillId="0" borderId="6" xfId="39" applyNumberFormat="1" applyFont="1" applyBorder="1"/>
    <xf numFmtId="170" fontId="30" fillId="0" borderId="7" xfId="39" applyNumberFormat="1" applyFont="1" applyBorder="1"/>
    <xf numFmtId="170" fontId="5" fillId="0" borderId="10" xfId="39" applyNumberFormat="1" applyFont="1" applyFill="1" applyBorder="1"/>
    <xf numFmtId="170" fontId="5" fillId="0" borderId="12" xfId="39" applyNumberFormat="1" applyFont="1" applyFill="1" applyBorder="1"/>
    <xf numFmtId="170" fontId="5" fillId="3" borderId="3" xfId="39" applyNumberFormat="1" applyFont="1" applyFill="1" applyBorder="1"/>
    <xf numFmtId="170" fontId="5" fillId="3" borderId="4" xfId="39" applyNumberFormat="1" applyFont="1" applyFill="1" applyBorder="1"/>
    <xf numFmtId="170" fontId="5" fillId="0" borderId="13" xfId="39" applyNumberFormat="1" applyFont="1" applyFill="1" applyBorder="1"/>
    <xf numFmtId="43" fontId="24" fillId="0" borderId="0" xfId="39" applyFont="1" applyFill="1" applyBorder="1"/>
    <xf numFmtId="43" fontId="24" fillId="0" borderId="21" xfId="39" applyFont="1" applyFill="1" applyBorder="1"/>
    <xf numFmtId="10" fontId="28" fillId="0" borderId="14" xfId="28" applyNumberFormat="1" applyFont="1" applyBorder="1"/>
    <xf numFmtId="10" fontId="28" fillId="0" borderId="14" xfId="28" applyNumberFormat="1" applyFont="1" applyFill="1" applyBorder="1"/>
    <xf numFmtId="3" fontId="30" fillId="6" borderId="0" xfId="6" quotePrefix="1" applyNumberFormat="1" applyFont="1" applyFill="1" applyAlignment="1">
      <alignment horizontal="center"/>
    </xf>
    <xf numFmtId="0" fontId="5" fillId="6" borderId="0" xfId="7" applyFont="1" applyFill="1" applyAlignment="1">
      <alignment horizontal="center"/>
    </xf>
    <xf numFmtId="170" fontId="30" fillId="0" borderId="0" xfId="8" applyNumberFormat="1" applyFont="1"/>
    <xf numFmtId="40" fontId="0" fillId="0" borderId="0" xfId="0" applyNumberFormat="1"/>
    <xf numFmtId="0" fontId="13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0" fontId="12" fillId="0" borderId="16" xfId="0" applyFont="1" applyBorder="1" applyAlignment="1">
      <alignment horizontal="right"/>
    </xf>
    <xf numFmtId="0" fontId="0" fillId="0" borderId="26" xfId="0" applyBorder="1"/>
    <xf numFmtId="0" fontId="12" fillId="0" borderId="7" xfId="0" applyFont="1" applyBorder="1"/>
    <xf numFmtId="0" fontId="12" fillId="0" borderId="17" xfId="0" applyFont="1" applyBorder="1"/>
    <xf numFmtId="0" fontId="12" fillId="0" borderId="18" xfId="0" applyFont="1" applyBorder="1"/>
    <xf numFmtId="4" fontId="12" fillId="0" borderId="18" xfId="0" applyNumberFormat="1" applyFont="1" applyBorder="1" applyAlignment="1">
      <alignment horizontal="right"/>
    </xf>
    <xf numFmtId="10" fontId="12" fillId="0" borderId="18" xfId="0" applyNumberFormat="1" applyFont="1" applyBorder="1" applyAlignment="1">
      <alignment horizontal="right"/>
    </xf>
    <xf numFmtId="4" fontId="12" fillId="0" borderId="15" xfId="0" applyNumberFormat="1" applyFont="1" applyBorder="1" applyAlignment="1">
      <alignment horizontal="left"/>
    </xf>
    <xf numFmtId="0" fontId="35" fillId="0" borderId="0" xfId="62"/>
    <xf numFmtId="3" fontId="25" fillId="0" borderId="27" xfId="36" applyNumberFormat="1" applyFont="1" applyBorder="1" applyAlignment="1">
      <alignment horizontal="center" wrapText="1"/>
    </xf>
    <xf numFmtId="0" fontId="24" fillId="0" borderId="0" xfId="36" applyFont="1" applyAlignment="1">
      <alignment horizontal="left" vertical="top"/>
    </xf>
    <xf numFmtId="0" fontId="24" fillId="0" borderId="0" xfId="36" applyFont="1" applyAlignment="1">
      <alignment horizontal="center"/>
    </xf>
    <xf numFmtId="4" fontId="0" fillId="0" borderId="20" xfId="2" applyNumberFormat="1" applyFont="1" applyFill="1" applyBorder="1"/>
    <xf numFmtId="0" fontId="36" fillId="0" borderId="0" xfId="0" applyFont="1"/>
    <xf numFmtId="3" fontId="32" fillId="0" borderId="2" xfId="1" applyFont="1" applyBorder="1" applyAlignment="1"/>
    <xf numFmtId="3" fontId="32" fillId="0" borderId="3" xfId="1" applyFont="1" applyBorder="1" applyAlignment="1"/>
    <xf numFmtId="3" fontId="32" fillId="0" borderId="4" xfId="1" applyFont="1" applyBorder="1" applyAlignment="1"/>
    <xf numFmtId="4" fontId="12" fillId="0" borderId="7" xfId="0" applyNumberFormat="1" applyFont="1" applyBorder="1" applyAlignment="1">
      <alignment horizontal="left"/>
    </xf>
    <xf numFmtId="170" fontId="5" fillId="0" borderId="0" xfId="7" applyNumberFormat="1" applyFont="1"/>
    <xf numFmtId="0" fontId="13" fillId="0" borderId="0" xfId="0" quotePrefix="1" applyFont="1"/>
    <xf numFmtId="0" fontId="32" fillId="0" borderId="8" xfId="6" applyFont="1" applyBorder="1" applyAlignment="1">
      <alignment horizontal="left"/>
    </xf>
    <xf numFmtId="170" fontId="30" fillId="0" borderId="0" xfId="39" applyNumberFormat="1" applyFont="1" applyFill="1" applyBorder="1" applyAlignment="1" applyProtection="1"/>
    <xf numFmtId="0" fontId="24" fillId="0" borderId="0" xfId="36" quotePrefix="1" applyFont="1"/>
    <xf numFmtId="43" fontId="13" fillId="0" borderId="0" xfId="40" applyFont="1" applyFill="1" applyBorder="1"/>
    <xf numFmtId="4" fontId="13" fillId="0" borderId="0" xfId="40" applyNumberFormat="1" applyFill="1" applyBorder="1"/>
    <xf numFmtId="43" fontId="13" fillId="0" borderId="0" xfId="40" applyFill="1" applyBorder="1"/>
    <xf numFmtId="165" fontId="13" fillId="0" borderId="0" xfId="40" applyNumberFormat="1" applyFill="1" applyBorder="1"/>
    <xf numFmtId="173" fontId="13" fillId="0" borderId="0" xfId="40" applyNumberFormat="1" applyFill="1" applyBorder="1"/>
    <xf numFmtId="40" fontId="13" fillId="0" borderId="0" xfId="40" applyNumberFormat="1" applyFill="1" applyBorder="1"/>
    <xf numFmtId="172" fontId="10" fillId="0" borderId="0" xfId="35" applyNumberFormat="1"/>
    <xf numFmtId="165" fontId="10" fillId="0" borderId="0" xfId="35" applyNumberFormat="1"/>
    <xf numFmtId="177" fontId="13" fillId="0" borderId="0" xfId="40" applyNumberFormat="1" applyFill="1" applyBorder="1"/>
    <xf numFmtId="174" fontId="10" fillId="0" borderId="0" xfId="35" applyNumberFormat="1"/>
    <xf numFmtId="0" fontId="0" fillId="13" borderId="0" xfId="0" applyFill="1" applyAlignment="1">
      <alignment horizontal="center"/>
    </xf>
    <xf numFmtId="0" fontId="0" fillId="14" borderId="0" xfId="0" applyFill="1" applyAlignment="1">
      <alignment horizontal="center"/>
    </xf>
    <xf numFmtId="164" fontId="12" fillId="0" borderId="0" xfId="0" applyNumberFormat="1" applyFont="1"/>
    <xf numFmtId="4" fontId="12" fillId="0" borderId="0" xfId="0" applyNumberFormat="1" applyFont="1" applyAlignment="1">
      <alignment horizontal="right"/>
    </xf>
    <xf numFmtId="4" fontId="12" fillId="0" borderId="0" xfId="0" applyNumberFormat="1" applyFont="1"/>
    <xf numFmtId="10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0" xfId="0" quotePrefix="1" applyNumberFormat="1" applyFont="1" applyAlignment="1">
      <alignment horizontal="right"/>
    </xf>
    <xf numFmtId="164" fontId="13" fillId="0" borderId="0" xfId="0" applyNumberFormat="1" applyFont="1"/>
    <xf numFmtId="10" fontId="13" fillId="0" borderId="0" xfId="0" applyNumberFormat="1" applyFont="1"/>
    <xf numFmtId="3" fontId="13" fillId="0" borderId="0" xfId="0" applyNumberFormat="1" applyFont="1"/>
    <xf numFmtId="165" fontId="13" fillId="0" borderId="0" xfId="0" applyNumberFormat="1" applyFont="1"/>
    <xf numFmtId="178" fontId="13" fillId="0" borderId="0" xfId="0" applyNumberFormat="1" applyFont="1"/>
    <xf numFmtId="179" fontId="13" fillId="0" borderId="0" xfId="0" applyNumberFormat="1" applyFont="1"/>
    <xf numFmtId="43" fontId="0" fillId="0" borderId="0" xfId="40" applyFont="1" applyBorder="1"/>
    <xf numFmtId="43" fontId="5" fillId="0" borderId="0" xfId="7" applyNumberFormat="1" applyFont="1"/>
    <xf numFmtId="0" fontId="4" fillId="0" borderId="0" xfId="7" applyFont="1"/>
    <xf numFmtId="0" fontId="38" fillId="0" borderId="0" xfId="7" applyFont="1"/>
    <xf numFmtId="8" fontId="38" fillId="0" borderId="0" xfId="7" applyNumberFormat="1" applyFont="1"/>
    <xf numFmtId="0" fontId="0" fillId="15" borderId="0" xfId="0" applyFill="1" applyAlignment="1">
      <alignment horizontal="center"/>
    </xf>
    <xf numFmtId="0" fontId="0" fillId="15" borderId="0" xfId="0" applyFill="1"/>
    <xf numFmtId="4" fontId="13" fillId="0" borderId="0" xfId="40" applyNumberFormat="1" applyFill="1"/>
    <xf numFmtId="177" fontId="13" fillId="9" borderId="0" xfId="40" applyNumberFormat="1" applyFill="1"/>
    <xf numFmtId="43" fontId="13" fillId="13" borderId="0" xfId="40" applyFill="1"/>
    <xf numFmtId="177" fontId="13" fillId="10" borderId="0" xfId="40" applyNumberFormat="1" applyFill="1"/>
    <xf numFmtId="43" fontId="13" fillId="12" borderId="0" xfId="40" applyFill="1"/>
    <xf numFmtId="173" fontId="13" fillId="0" borderId="0" xfId="40" applyNumberFormat="1" applyFill="1"/>
    <xf numFmtId="43" fontId="13" fillId="14" borderId="0" xfId="40" applyFill="1"/>
    <xf numFmtId="40" fontId="13" fillId="0" borderId="0" xfId="40" applyNumberFormat="1" applyFill="1"/>
    <xf numFmtId="43" fontId="13" fillId="2" borderId="0" xfId="40" applyFill="1"/>
    <xf numFmtId="43" fontId="13" fillId="15" borderId="0" xfId="40" applyFill="1"/>
    <xf numFmtId="3" fontId="24" fillId="0" borderId="28" xfId="36" applyNumberFormat="1" applyFont="1" applyBorder="1"/>
    <xf numFmtId="3" fontId="32" fillId="16" borderId="6" xfId="1" applyFont="1" applyFill="1" applyBorder="1" applyAlignment="1">
      <alignment horizontal="center" vertical="center"/>
    </xf>
    <xf numFmtId="0" fontId="32" fillId="16" borderId="6" xfId="6" applyFont="1" applyFill="1" applyBorder="1" applyAlignment="1">
      <alignment horizontal="center" vertical="center"/>
    </xf>
    <xf numFmtId="3" fontId="32" fillId="16" borderId="6" xfId="1" quotePrefix="1" applyFont="1" applyFill="1" applyBorder="1" applyAlignment="1">
      <alignment horizontal="center"/>
    </xf>
    <xf numFmtId="3" fontId="32" fillId="16" borderId="6" xfId="1" applyFont="1" applyFill="1" applyBorder="1" applyAlignment="1">
      <alignment horizontal="center"/>
    </xf>
    <xf numFmtId="170" fontId="30" fillId="16" borderId="7" xfId="39" applyNumberFormat="1" applyFont="1" applyFill="1" applyBorder="1"/>
    <xf numFmtId="170" fontId="5" fillId="16" borderId="3" xfId="39" applyNumberFormat="1" applyFont="1" applyFill="1" applyBorder="1"/>
    <xf numFmtId="170" fontId="5" fillId="16" borderId="13" xfId="39" applyNumberFormat="1" applyFont="1" applyFill="1" applyBorder="1"/>
    <xf numFmtId="0" fontId="3" fillId="0" borderId="6" xfId="7" applyFont="1" applyBorder="1"/>
    <xf numFmtId="3" fontId="34" fillId="0" borderId="12" xfId="50" applyFont="1" applyFill="1" applyBorder="1" applyAlignment="1">
      <alignment wrapText="1"/>
    </xf>
    <xf numFmtId="3" fontId="32" fillId="0" borderId="6" xfId="1" applyFont="1" applyFill="1" applyBorder="1" applyAlignment="1">
      <alignment horizontal="center" vertical="center"/>
    </xf>
    <xf numFmtId="181" fontId="32" fillId="0" borderId="8" xfId="11" applyNumberFormat="1" applyFont="1" applyFill="1" applyBorder="1" applyAlignment="1">
      <alignment horizontal="center"/>
    </xf>
    <xf numFmtId="3" fontId="33" fillId="0" borderId="6" xfId="1" applyFont="1" applyFill="1" applyBorder="1" applyAlignment="1">
      <alignment horizontal="center"/>
    </xf>
    <xf numFmtId="0" fontId="32" fillId="0" borderId="6" xfId="6" quotePrefix="1" applyFont="1" applyBorder="1" applyAlignment="1">
      <alignment horizontal="center"/>
    </xf>
    <xf numFmtId="0" fontId="32" fillId="16" borderId="5" xfId="6" quotePrefix="1" applyFont="1" applyFill="1" applyBorder="1" applyAlignment="1">
      <alignment horizontal="center"/>
    </xf>
    <xf numFmtId="0" fontId="32" fillId="16" borderId="6" xfId="6" quotePrefix="1" applyFont="1" applyFill="1" applyBorder="1" applyAlignment="1">
      <alignment horizontal="center"/>
    </xf>
    <xf numFmtId="169" fontId="32" fillId="16" borderId="8" xfId="11" applyNumberFormat="1" applyFont="1" applyFill="1" applyBorder="1" applyAlignment="1">
      <alignment horizontal="center"/>
    </xf>
    <xf numFmtId="0" fontId="27" fillId="16" borderId="6" xfId="29" applyFont="1" applyFill="1" applyBorder="1" applyAlignment="1">
      <alignment horizontal="center" vertical="center"/>
    </xf>
    <xf numFmtId="0" fontId="27" fillId="16" borderId="7" xfId="29" applyFont="1" applyFill="1" applyBorder="1" applyAlignment="1">
      <alignment horizontal="center" vertical="center"/>
    </xf>
    <xf numFmtId="0" fontId="32" fillId="16" borderId="15" xfId="6" quotePrefix="1" applyFont="1" applyFill="1" applyBorder="1" applyAlignment="1">
      <alignment horizontal="center"/>
    </xf>
    <xf numFmtId="0" fontId="32" fillId="16" borderId="7" xfId="6" quotePrefix="1" applyFont="1" applyFill="1" applyBorder="1" applyAlignment="1">
      <alignment horizontal="center"/>
    </xf>
    <xf numFmtId="3" fontId="32" fillId="16" borderId="7" xfId="1" applyFont="1" applyFill="1" applyBorder="1" applyAlignment="1">
      <alignment horizontal="center"/>
    </xf>
    <xf numFmtId="181" fontId="32" fillId="16" borderId="29" xfId="11" applyNumberFormat="1" applyFont="1" applyFill="1" applyBorder="1" applyAlignment="1">
      <alignment horizontal="center"/>
    </xf>
    <xf numFmtId="170" fontId="30" fillId="16" borderId="6" xfId="39" applyNumberFormat="1" applyFont="1" applyFill="1" applyBorder="1"/>
    <xf numFmtId="170" fontId="30" fillId="16" borderId="9" xfId="39" applyNumberFormat="1" applyFont="1" applyFill="1" applyBorder="1"/>
    <xf numFmtId="181" fontId="30" fillId="0" borderId="0" xfId="8" applyNumberFormat="1" applyFont="1"/>
    <xf numFmtId="0" fontId="40" fillId="0" borderId="0" xfId="8" applyFont="1"/>
    <xf numFmtId="0" fontId="40" fillId="0" borderId="0" xfId="6" applyFont="1" applyAlignment="1"/>
    <xf numFmtId="0" fontId="41" fillId="0" borderId="0" xfId="8" applyFont="1"/>
    <xf numFmtId="170" fontId="41" fillId="0" borderId="0" xfId="8" applyNumberFormat="1" applyFont="1" applyAlignment="1">
      <alignment horizontal="right"/>
    </xf>
    <xf numFmtId="0" fontId="42" fillId="0" borderId="0" xfId="36" applyFont="1" applyAlignment="1">
      <alignment horizontal="left" vertical="top"/>
    </xf>
    <xf numFmtId="0" fontId="43" fillId="0" borderId="0" xfId="8" applyFont="1" applyAlignment="1">
      <alignment horizontal="right"/>
    </xf>
    <xf numFmtId="181" fontId="30" fillId="0" borderId="0" xfId="6" applyNumberFormat="1" applyFont="1" applyAlignment="1"/>
    <xf numFmtId="170" fontId="5" fillId="17" borderId="13" xfId="39" applyNumberFormat="1" applyFont="1" applyFill="1" applyBorder="1"/>
    <xf numFmtId="17" fontId="27" fillId="0" borderId="6" xfId="29" quotePrefix="1" applyNumberFormat="1" applyFont="1" applyBorder="1" applyAlignment="1">
      <alignment horizontal="center" vertical="center"/>
    </xf>
    <xf numFmtId="0" fontId="44" fillId="0" borderId="0" xfId="36" applyFont="1"/>
    <xf numFmtId="0" fontId="12" fillId="15" borderId="0" xfId="0" applyFont="1" applyFill="1" applyAlignment="1">
      <alignment horizontal="center"/>
    </xf>
    <xf numFmtId="38" fontId="0" fillId="0" borderId="0" xfId="0" applyNumberFormat="1" applyAlignment="1">
      <alignment horizontal="center"/>
    </xf>
    <xf numFmtId="40" fontId="13" fillId="0" borderId="0" xfId="0" applyNumberFormat="1" applyFont="1" applyAlignment="1">
      <alignment wrapText="1"/>
    </xf>
    <xf numFmtId="1" fontId="0" fillId="0" borderId="0" xfId="0" applyNumberFormat="1" applyAlignment="1">
      <alignment horizontal="center"/>
    </xf>
    <xf numFmtId="0" fontId="0" fillId="0" borderId="16" xfId="0" applyBorder="1" applyAlignment="1">
      <alignment horizontal="left"/>
    </xf>
    <xf numFmtId="0" fontId="13" fillId="0" borderId="24" xfId="0" applyFont="1" applyBorder="1"/>
    <xf numFmtId="0" fontId="12" fillId="0" borderId="24" xfId="0" applyFont="1" applyBorder="1" applyAlignment="1">
      <alignment horizontal="right"/>
    </xf>
    <xf numFmtId="4" fontId="12" fillId="0" borderId="24" xfId="0" applyNumberFormat="1" applyFont="1" applyBorder="1" applyAlignment="1">
      <alignment horizontal="right"/>
    </xf>
    <xf numFmtId="0" fontId="12" fillId="0" borderId="18" xfId="0" applyFont="1" applyBorder="1" applyAlignment="1">
      <alignment horizontal="left"/>
    </xf>
    <xf numFmtId="4" fontId="12" fillId="0" borderId="25" xfId="0" applyNumberFormat="1" applyFont="1" applyBorder="1" applyAlignment="1">
      <alignment horizontal="right"/>
    </xf>
    <xf numFmtId="0" fontId="13" fillId="0" borderId="30" xfId="0" quotePrefix="1" applyFont="1" applyBorder="1"/>
    <xf numFmtId="0" fontId="13" fillId="0" borderId="31" xfId="0" applyFont="1" applyBorder="1"/>
    <xf numFmtId="0" fontId="13" fillId="0" borderId="31" xfId="0" applyFont="1" applyBorder="1" applyAlignment="1">
      <alignment horizontal="left"/>
    </xf>
    <xf numFmtId="164" fontId="13" fillId="0" borderId="31" xfId="0" applyNumberFormat="1" applyFont="1" applyBorder="1"/>
    <xf numFmtId="4" fontId="13" fillId="0" borderId="31" xfId="0" applyNumberFormat="1" applyFont="1" applyBorder="1"/>
    <xf numFmtId="10" fontId="13" fillId="0" borderId="31" xfId="0" applyNumberFormat="1" applyFont="1" applyBorder="1"/>
    <xf numFmtId="3" fontId="13" fillId="0" borderId="31" xfId="0" applyNumberFormat="1" applyFont="1" applyBorder="1"/>
    <xf numFmtId="44" fontId="13" fillId="0" borderId="32" xfId="11" applyFont="1" applyFill="1" applyBorder="1"/>
    <xf numFmtId="0" fontId="13" fillId="0" borderId="20" xfId="0" quotePrefix="1" applyFont="1" applyBorder="1"/>
    <xf numFmtId="44" fontId="13" fillId="0" borderId="21" xfId="11" applyFont="1" applyFill="1" applyBorder="1"/>
    <xf numFmtId="0" fontId="13" fillId="0" borderId="22" xfId="0" quotePrefix="1" applyFont="1" applyBorder="1"/>
    <xf numFmtId="0" fontId="13" fillId="0" borderId="19" xfId="0" applyFont="1" applyBorder="1"/>
    <xf numFmtId="0" fontId="13" fillId="0" borderId="19" xfId="0" applyFont="1" applyBorder="1" applyAlignment="1">
      <alignment horizontal="left"/>
    </xf>
    <xf numFmtId="164" fontId="13" fillId="0" borderId="19" xfId="0" applyNumberFormat="1" applyFont="1" applyBorder="1"/>
    <xf numFmtId="4" fontId="13" fillId="0" borderId="19" xfId="0" applyNumberFormat="1" applyFont="1" applyBorder="1"/>
    <xf numFmtId="10" fontId="13" fillId="0" borderId="19" xfId="0" applyNumberFormat="1" applyFont="1" applyBorder="1"/>
    <xf numFmtId="3" fontId="13" fillId="0" borderId="19" xfId="0" applyNumberFormat="1" applyFont="1" applyBorder="1"/>
    <xf numFmtId="44" fontId="13" fillId="0" borderId="23" xfId="11" applyFont="1" applyFill="1" applyBorder="1"/>
    <xf numFmtId="165" fontId="0" fillId="0" borderId="0" xfId="0" applyNumberFormat="1"/>
    <xf numFmtId="44" fontId="13" fillId="0" borderId="0" xfId="11" applyFont="1" applyFill="1"/>
    <xf numFmtId="0" fontId="0" fillId="0" borderId="33" xfId="0" applyBorder="1"/>
    <xf numFmtId="0" fontId="13" fillId="0" borderId="28" xfId="0" applyFont="1" applyBorder="1"/>
    <xf numFmtId="0" fontId="13" fillId="0" borderId="28" xfId="0" applyFont="1" applyBorder="1" applyAlignment="1">
      <alignment horizontal="left"/>
    </xf>
    <xf numFmtId="165" fontId="13" fillId="0" borderId="28" xfId="0" applyNumberFormat="1" applyFont="1" applyBorder="1"/>
    <xf numFmtId="4" fontId="13" fillId="0" borderId="28" xfId="0" applyNumberFormat="1" applyFont="1" applyBorder="1"/>
    <xf numFmtId="10" fontId="13" fillId="0" borderId="28" xfId="0" applyNumberFormat="1" applyFont="1" applyBorder="1"/>
    <xf numFmtId="44" fontId="13" fillId="0" borderId="34" xfId="11" applyFont="1" applyFill="1" applyBorder="1"/>
    <xf numFmtId="44" fontId="13" fillId="0" borderId="0" xfId="11" applyFont="1"/>
    <xf numFmtId="180" fontId="13" fillId="0" borderId="0" xfId="0" applyNumberFormat="1" applyFont="1"/>
    <xf numFmtId="43" fontId="12" fillId="16" borderId="5" xfId="0" applyNumberFormat="1" applyFont="1" applyFill="1" applyBorder="1" applyAlignment="1">
      <alignment horizontal="center"/>
    </xf>
    <xf numFmtId="43" fontId="12" fillId="16" borderId="6" xfId="0" quotePrefix="1" applyNumberFormat="1" applyFont="1" applyFill="1" applyBorder="1" applyAlignment="1">
      <alignment horizontal="center"/>
    </xf>
    <xf numFmtId="43" fontId="12" fillId="16" borderId="9" xfId="0" applyNumberFormat="1" applyFont="1" applyFill="1" applyBorder="1" applyAlignment="1">
      <alignment horizontal="center" wrapText="1"/>
    </xf>
    <xf numFmtId="170" fontId="0" fillId="16" borderId="13" xfId="0" applyNumberFormat="1" applyFill="1" applyBorder="1" applyAlignment="1">
      <alignment horizontal="left" indent="1"/>
    </xf>
    <xf numFmtId="3" fontId="13" fillId="16" borderId="5" xfId="0" applyNumberFormat="1" applyFont="1" applyFill="1" applyBorder="1" applyAlignment="1">
      <alignment horizontal="right"/>
    </xf>
    <xf numFmtId="3" fontId="13" fillId="16" borderId="6" xfId="0" applyNumberFormat="1" applyFont="1" applyFill="1" applyBorder="1" applyAlignment="1">
      <alignment horizontal="right"/>
    </xf>
    <xf numFmtId="3" fontId="13" fillId="16" borderId="9" xfId="0" applyNumberFormat="1" applyFont="1" applyFill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49" fontId="24" fillId="0" borderId="0" xfId="36" applyNumberFormat="1" applyFont="1" applyAlignment="1">
      <alignment horizontal="left" vertical="top" wrapText="1"/>
    </xf>
    <xf numFmtId="49" fontId="24" fillId="0" borderId="0" xfId="36" applyNumberFormat="1" applyFont="1"/>
    <xf numFmtId="49" fontId="23" fillId="0" borderId="0" xfId="36" applyNumberFormat="1" applyFont="1"/>
    <xf numFmtId="49" fontId="25" fillId="0" borderId="14" xfId="36" applyNumberFormat="1" applyFont="1" applyBorder="1" applyAlignment="1">
      <alignment horizontal="center" wrapText="1"/>
    </xf>
    <xf numFmtId="49" fontId="24" fillId="0" borderId="20" xfId="36" applyNumberFormat="1" applyFont="1" applyBorder="1"/>
    <xf numFmtId="49" fontId="24" fillId="0" borderId="22" xfId="36" applyNumberFormat="1" applyFont="1" applyBorder="1"/>
    <xf numFmtId="49" fontId="24" fillId="0" borderId="22" xfId="36" quotePrefix="1" applyNumberFormat="1" applyFont="1" applyBorder="1"/>
    <xf numFmtId="49" fontId="44" fillId="0" borderId="0" xfId="36" applyNumberFormat="1" applyFont="1"/>
    <xf numFmtId="9" fontId="24" fillId="0" borderId="0" xfId="28" applyFont="1"/>
    <xf numFmtId="3" fontId="24" fillId="0" borderId="34" xfId="36" applyNumberFormat="1" applyFont="1" applyBorder="1"/>
    <xf numFmtId="170" fontId="27" fillId="0" borderId="0" xfId="39" applyNumberFormat="1" applyFont="1" applyBorder="1"/>
    <xf numFmtId="170" fontId="5" fillId="0" borderId="0" xfId="39" applyNumberFormat="1" applyFont="1" applyBorder="1"/>
    <xf numFmtId="170" fontId="37" fillId="0" borderId="0" xfId="7" applyNumberFormat="1" applyFont="1"/>
    <xf numFmtId="181" fontId="5" fillId="0" borderId="0" xfId="7" applyNumberFormat="1" applyFont="1"/>
    <xf numFmtId="170" fontId="2" fillId="0" borderId="0" xfId="7" applyNumberFormat="1" applyFont="1"/>
    <xf numFmtId="0" fontId="32" fillId="0" borderId="31" xfId="8" applyFont="1" applyBorder="1"/>
    <xf numFmtId="171" fontId="32" fillId="0" borderId="6" xfId="2" applyNumberFormat="1" applyFont="1" applyFill="1" applyBorder="1" applyAlignment="1">
      <alignment horizontal="center"/>
    </xf>
    <xf numFmtId="0" fontId="1" fillId="0" borderId="0" xfId="7" applyFont="1"/>
    <xf numFmtId="171" fontId="32" fillId="0" borderId="1" xfId="2" applyNumberFormat="1" applyFont="1" applyBorder="1"/>
    <xf numFmtId="3" fontId="30" fillId="0" borderId="0" xfId="1" applyFont="1" applyAlignment="1">
      <alignment horizontal="right"/>
    </xf>
    <xf numFmtId="3" fontId="30" fillId="6" borderId="0" xfId="6" quotePrefix="1" applyNumberFormat="1" applyFont="1" applyFill="1" applyAlignment="1">
      <alignment horizontal="center"/>
    </xf>
    <xf numFmtId="0" fontId="5" fillId="6" borderId="0" xfId="7" applyFont="1" applyFill="1" applyAlignment="1">
      <alignment horizontal="center"/>
    </xf>
    <xf numFmtId="170" fontId="47" fillId="0" borderId="0" xfId="8" applyNumberFormat="1" applyFont="1" applyAlignment="1">
      <alignment horizontal="right"/>
    </xf>
    <xf numFmtId="171" fontId="47" fillId="0" borderId="0" xfId="2" applyNumberFormat="1" applyFont="1"/>
    <xf numFmtId="0" fontId="48" fillId="0" borderId="0" xfId="8" applyFont="1" applyAlignment="1">
      <alignment horizontal="right"/>
    </xf>
    <xf numFmtId="43" fontId="49" fillId="11" borderId="0" xfId="40" applyFont="1" applyFill="1"/>
    <xf numFmtId="171" fontId="47" fillId="0" borderId="0" xfId="2" applyNumberFormat="1" applyFont="1" applyAlignment="1">
      <alignment horizontal="right"/>
    </xf>
  </cellXfs>
  <cellStyles count="63">
    <cellStyle name="Comma" xfId="39" builtinId="3"/>
    <cellStyle name="Comma 2" xfId="9" xr:uid="{00000000-0005-0000-0000-000001000000}"/>
    <cellStyle name="Comma 2 2" xfId="40" xr:uid="{00000000-0005-0000-0000-000002000000}"/>
    <cellStyle name="Comma 2 3" xfId="44" xr:uid="{00000000-0005-0000-0000-000003000000}"/>
    <cellStyle name="Comma 3" xfId="12" xr:uid="{00000000-0005-0000-0000-000004000000}"/>
    <cellStyle name="Comma 3 2" xfId="49" xr:uid="{00000000-0005-0000-0000-000005000000}"/>
    <cellStyle name="Comma 4" xfId="13" xr:uid="{00000000-0005-0000-0000-000006000000}"/>
    <cellStyle name="Comma 4 2" xfId="31" xr:uid="{00000000-0005-0000-0000-000007000000}"/>
    <cellStyle name="Comma 5" xfId="26" xr:uid="{00000000-0005-0000-0000-000008000000}"/>
    <cellStyle name="Comma 6" xfId="30" xr:uid="{00000000-0005-0000-0000-000009000000}"/>
    <cellStyle name="Comma 7" xfId="37" xr:uid="{00000000-0005-0000-0000-00000A000000}"/>
    <cellStyle name="Comma 8" xfId="48" xr:uid="{00000000-0005-0000-0000-00000B000000}"/>
    <cellStyle name="Comma 9" xfId="58" xr:uid="{00000000-0005-0000-0000-00000C000000}"/>
    <cellStyle name="Comma0" xfId="1" xr:uid="{00000000-0005-0000-0000-00000D000000}"/>
    <cellStyle name="Comma0 2" xfId="50" xr:uid="{00000000-0005-0000-0000-00000E000000}"/>
    <cellStyle name="Currency" xfId="2" builtinId="4"/>
    <cellStyle name="Currency 2" xfId="11" xr:uid="{00000000-0005-0000-0000-000010000000}"/>
    <cellStyle name="Currency 2 2" xfId="51" xr:uid="{00000000-0005-0000-0000-000011000000}"/>
    <cellStyle name="Currency 3" xfId="32" xr:uid="{00000000-0005-0000-0000-000012000000}"/>
    <cellStyle name="Currency 4" xfId="41" xr:uid="{00000000-0005-0000-0000-000013000000}"/>
    <cellStyle name="Currency 5" xfId="59" xr:uid="{00000000-0005-0000-0000-000014000000}"/>
    <cellStyle name="Currency0" xfId="3" xr:uid="{00000000-0005-0000-0000-000015000000}"/>
    <cellStyle name="Currency0 2" xfId="33" xr:uid="{00000000-0005-0000-0000-000016000000}"/>
    <cellStyle name="Date" xfId="4" xr:uid="{00000000-0005-0000-0000-000017000000}"/>
    <cellStyle name="Fixed" xfId="5" xr:uid="{00000000-0005-0000-0000-000018000000}"/>
    <cellStyle name="Hyperlink" xfId="62" builtinId="8"/>
    <cellStyle name="Normal" xfId="0" builtinId="0"/>
    <cellStyle name="Normal 10" xfId="14" xr:uid="{00000000-0005-0000-0000-00001A000000}"/>
    <cellStyle name="Normal 11" xfId="15" xr:uid="{00000000-0005-0000-0000-00001B000000}"/>
    <cellStyle name="Normal 12" xfId="29" xr:uid="{00000000-0005-0000-0000-00001C000000}"/>
    <cellStyle name="Normal 12 2" xfId="52" xr:uid="{00000000-0005-0000-0000-00001D000000}"/>
    <cellStyle name="Normal 13" xfId="35" xr:uid="{00000000-0005-0000-0000-00001E000000}"/>
    <cellStyle name="Normal 14" xfId="38" xr:uid="{00000000-0005-0000-0000-00001F000000}"/>
    <cellStyle name="Normal 15" xfId="45" xr:uid="{00000000-0005-0000-0000-000020000000}"/>
    <cellStyle name="Normal 16" xfId="47" xr:uid="{00000000-0005-0000-0000-000021000000}"/>
    <cellStyle name="Normal 17" xfId="55" xr:uid="{00000000-0005-0000-0000-000022000000}"/>
    <cellStyle name="Normal 2" xfId="7" xr:uid="{00000000-0005-0000-0000-000023000000}"/>
    <cellStyle name="Normal 2 2" xfId="16" xr:uid="{00000000-0005-0000-0000-000024000000}"/>
    <cellStyle name="Normal 2 2 2" xfId="17" xr:uid="{00000000-0005-0000-0000-000025000000}"/>
    <cellStyle name="Normal 2 2 2 2" xfId="53" xr:uid="{00000000-0005-0000-0000-000026000000}"/>
    <cellStyle name="Normal 2 2 3" xfId="60" xr:uid="{00000000-0005-0000-0000-000027000000}"/>
    <cellStyle name="Normal 2 3" xfId="18" xr:uid="{00000000-0005-0000-0000-000028000000}"/>
    <cellStyle name="Normal 2 4" xfId="36" xr:uid="{00000000-0005-0000-0000-000029000000}"/>
    <cellStyle name="Normal 2 5" xfId="42" xr:uid="{00000000-0005-0000-0000-00002A000000}"/>
    <cellStyle name="Normal 2 6" xfId="57" xr:uid="{00000000-0005-0000-0000-00002B000000}"/>
    <cellStyle name="Normal 3" xfId="6" xr:uid="{00000000-0005-0000-0000-00002C000000}"/>
    <cellStyle name="Normal 3 2" xfId="19" xr:uid="{00000000-0005-0000-0000-00002D000000}"/>
    <cellStyle name="Normal 3 3" xfId="43" xr:uid="{00000000-0005-0000-0000-00002E000000}"/>
    <cellStyle name="Normal 3 4" xfId="61" xr:uid="{00000000-0005-0000-0000-00002F000000}"/>
    <cellStyle name="Normal 4" xfId="8" xr:uid="{00000000-0005-0000-0000-000030000000}"/>
    <cellStyle name="Normal 4 2" xfId="20" xr:uid="{00000000-0005-0000-0000-000031000000}"/>
    <cellStyle name="Normal 4 3" xfId="27" xr:uid="{00000000-0005-0000-0000-000032000000}"/>
    <cellStyle name="Normal 4 4" xfId="34" xr:uid="{00000000-0005-0000-0000-000033000000}"/>
    <cellStyle name="Normal 5" xfId="21" xr:uid="{00000000-0005-0000-0000-000034000000}"/>
    <cellStyle name="Normal 6" xfId="22" xr:uid="{00000000-0005-0000-0000-000035000000}"/>
    <cellStyle name="Normal 7" xfId="23" xr:uid="{00000000-0005-0000-0000-000036000000}"/>
    <cellStyle name="Normal 8" xfId="24" xr:uid="{00000000-0005-0000-0000-000037000000}"/>
    <cellStyle name="Normal 9" xfId="25" xr:uid="{00000000-0005-0000-0000-000038000000}"/>
    <cellStyle name="Percent" xfId="28" builtinId="5"/>
    <cellStyle name="Percent 2" xfId="10" xr:uid="{00000000-0005-0000-0000-00003A000000}"/>
    <cellStyle name="Percent 2 2" xfId="54" xr:uid="{00000000-0005-0000-0000-00003B000000}"/>
    <cellStyle name="Percent 3" xfId="46" xr:uid="{00000000-0005-0000-0000-00003C000000}"/>
    <cellStyle name="Percent 4" xfId="56" xr:uid="{00000000-0005-0000-0000-00003D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m/url?sa=t&amp;rct=j&amp;q=&amp;esrc=s&amp;source=web&amp;cd=&amp;ved=2ahUKEwj0iJP80cv6AhXTATQIHcUUAcsQFnoECA8QAQ&amp;url=https%3A%2F%2Fcasetext.com%2Fstatute%2Fcolorado-revised-statutes%2Ftitle-22-education%2Fcompensatory-education%2Farticle-20-education-of-exceptional-children%2Fpart-1-education-of-children-with-disabilities%2Fsection-22-20-114-effective712022funding-of-programs-legislative-declaration&amp;usg=AOvVaw2n1InVEHQ-uFQMtfz6lHY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dvance.lexis.com/api/document/collection/statutes-legislation/id/61P5-WTJ1-DYDC-J2T0-00008-00?cite=C.R.S.%2022-24-104&amp;context=1000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advance.lexis.com/api/document/collection/statutes-legislation/id/61P5-WTJ1-DYDC-J3KH-00008-00?cite=C.R.S.%2022-54-122&amp;context=1000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4"/>
  <sheetViews>
    <sheetView zoomScaleNormal="100" workbookViewId="0">
      <pane ySplit="5" topLeftCell="A6" activePane="bottomLeft" state="frozen"/>
      <selection pane="bottomLeft" activeCell="B33" sqref="B33"/>
    </sheetView>
  </sheetViews>
  <sheetFormatPr defaultColWidth="9.140625" defaultRowHeight="15.75" x14ac:dyDescent="0.25"/>
  <cols>
    <col min="1" max="1" width="42.85546875" style="28" bestFit="1" customWidth="1"/>
    <col min="2" max="3" width="18.7109375" style="28" customWidth="1"/>
    <col min="4" max="4" width="15.7109375" style="28" customWidth="1"/>
    <col min="5" max="5" width="18.7109375" style="28" customWidth="1"/>
    <col min="6" max="6" width="3.5703125" style="28" bestFit="1" customWidth="1"/>
    <col min="7" max="16384" width="9.140625" style="28"/>
  </cols>
  <sheetData>
    <row r="1" spans="1:5" x14ac:dyDescent="0.25">
      <c r="A1" s="28" t="s">
        <v>845</v>
      </c>
    </row>
    <row r="3" spans="1:5" x14ac:dyDescent="0.25">
      <c r="A3" s="47" t="s">
        <v>609</v>
      </c>
    </row>
    <row r="5" spans="1:5" ht="78.75" x14ac:dyDescent="0.25">
      <c r="A5" s="29" t="s">
        <v>201</v>
      </c>
      <c r="B5" s="29" t="s">
        <v>202</v>
      </c>
      <c r="C5" s="29" t="s">
        <v>608</v>
      </c>
      <c r="D5" s="30" t="s">
        <v>203</v>
      </c>
      <c r="E5" s="29" t="s">
        <v>204</v>
      </c>
    </row>
    <row r="6" spans="1:5" x14ac:dyDescent="0.25">
      <c r="A6" s="31" t="s">
        <v>205</v>
      </c>
      <c r="B6" s="32">
        <f>+ECEA!I96</f>
        <v>393702393</v>
      </c>
      <c r="C6" s="32">
        <f>+ECEA!N96</f>
        <v>414457164.68881458</v>
      </c>
      <c r="D6" s="160">
        <f>IFERROR(B6/C6,0)</f>
        <v>0.94992299939030411</v>
      </c>
      <c r="E6" s="32">
        <f t="shared" ref="E6:E8" si="0">IFERROR(C6-B6,0)</f>
        <v>20754771.68881458</v>
      </c>
    </row>
    <row r="7" spans="1:5" x14ac:dyDescent="0.25">
      <c r="A7" s="31" t="s">
        <v>206</v>
      </c>
      <c r="B7" s="32">
        <f>ELPA!E185</f>
        <v>35865831.860000007</v>
      </c>
      <c r="C7" s="32">
        <f>ELPA!K185</f>
        <v>179717554.94400007</v>
      </c>
      <c r="D7" s="160">
        <f>IFERROR(B7/C7,0)</f>
        <v>0.19956777105706669</v>
      </c>
      <c r="E7" s="32">
        <f t="shared" si="0"/>
        <v>143851723.08400005</v>
      </c>
    </row>
    <row r="8" spans="1:5" x14ac:dyDescent="0.25">
      <c r="A8" s="31" t="s">
        <v>207</v>
      </c>
      <c r="B8" s="150">
        <f>+Transportation!D34</f>
        <v>75629968.630000025</v>
      </c>
      <c r="C8" s="150">
        <f>+Transportation!D25</f>
        <v>126687570.25000004</v>
      </c>
      <c r="D8" s="161">
        <f t="shared" ref="D8:D10" si="1">IFERROR(B8/C8,0)</f>
        <v>0.59698018109239093</v>
      </c>
      <c r="E8" s="150">
        <f t="shared" si="0"/>
        <v>51057601.62000002</v>
      </c>
    </row>
    <row r="9" spans="1:5" x14ac:dyDescent="0.25">
      <c r="A9" s="31" t="s">
        <v>759</v>
      </c>
      <c r="B9" s="32">
        <f>+CTA!D204</f>
        <v>31993182.000000011</v>
      </c>
      <c r="C9" s="32">
        <f>+CTA!G207</f>
        <v>43139201.629999988</v>
      </c>
      <c r="D9" s="160">
        <f t="shared" si="1"/>
        <v>0.74162665953815943</v>
      </c>
      <c r="E9" s="32">
        <f>IFERROR(C9-B9,0)</f>
        <v>11146019.629999977</v>
      </c>
    </row>
    <row r="10" spans="1:5" x14ac:dyDescent="0.25">
      <c r="A10" s="31" t="s">
        <v>208</v>
      </c>
      <c r="B10" s="32">
        <f>+'Small Attendance Center'!M31</f>
        <v>1604359</v>
      </c>
      <c r="C10" s="32">
        <f>+'Small Attendance Center'!M28</f>
        <v>1667001.34</v>
      </c>
      <c r="D10" s="160">
        <f t="shared" si="1"/>
        <v>0.96242214178424113</v>
      </c>
      <c r="E10" s="32">
        <f t="shared" ref="E10" si="2">IFERROR(C10-B10,0)</f>
        <v>62642.340000000084</v>
      </c>
    </row>
    <row r="11" spans="1:5" x14ac:dyDescent="0.25">
      <c r="E11" s="33">
        <f>SUM(E6:E10)</f>
        <v>226872758.36281461</v>
      </c>
    </row>
    <row r="14" spans="1:5" x14ac:dyDescent="0.25">
      <c r="A14" s="182"/>
    </row>
  </sheetData>
  <printOptions horizontalCentered="1"/>
  <pageMargins left="0.5" right="0.5" top="0.5" bottom="1" header="0.5" footer="0.5"/>
  <pageSetup fitToHeight="0" orientation="landscape" r:id="rId1"/>
  <headerFooter>
    <oddFooter>&amp;C&amp;P&amp;RCDE, School Finance and Operations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69"/>
  <sheetViews>
    <sheetView tabSelected="1" topLeftCell="A15" zoomScale="96" zoomScaleNormal="96" workbookViewId="0">
      <pane xSplit="2" ySplit="10" topLeftCell="G80" activePane="bottomRight" state="frozen"/>
      <selection activeCell="A15" sqref="A15"/>
      <selection pane="topRight" activeCell="C15" sqref="C15"/>
      <selection pane="bottomLeft" activeCell="A25" sqref="A25"/>
      <selection pane="bottomRight" activeCell="I103" sqref="I103"/>
    </sheetView>
  </sheetViews>
  <sheetFormatPr defaultColWidth="9.140625" defaultRowHeight="16.5" customHeight="1" outlineLevelRow="1" x14ac:dyDescent="0.25"/>
  <cols>
    <col min="1" max="1" width="6.5703125" style="130" bestFit="1" customWidth="1"/>
    <col min="2" max="2" width="28.42578125" style="130" customWidth="1"/>
    <col min="3" max="3" width="14.28515625" style="80" bestFit="1" customWidth="1"/>
    <col min="4" max="4" width="11.7109375" style="80" customWidth="1"/>
    <col min="5" max="7" width="18.7109375" style="80" customWidth="1"/>
    <col min="8" max="8" width="21.42578125" style="80" customWidth="1"/>
    <col min="9" max="9" width="18.7109375" style="80" customWidth="1"/>
    <col min="10" max="11" width="23.140625" style="80" bestFit="1" customWidth="1"/>
    <col min="12" max="12" width="24.5703125" style="80" customWidth="1"/>
    <col min="13" max="13" width="18.85546875" style="80" customWidth="1"/>
    <col min="14" max="14" width="20.28515625" style="80" customWidth="1"/>
    <col min="15" max="15" width="13.5703125" style="80" customWidth="1"/>
    <col min="16" max="16" width="14.7109375" style="80" customWidth="1"/>
    <col min="17" max="17" width="17" style="80" customWidth="1"/>
    <col min="18" max="18" width="16" style="80" customWidth="1"/>
    <col min="19" max="19" width="9.140625" style="80" customWidth="1"/>
    <col min="20" max="16384" width="9.140625" style="80"/>
  </cols>
  <sheetData>
    <row r="1" spans="1:15" ht="12.75" hidden="1" customHeight="1" outlineLevel="1" x14ac:dyDescent="0.25">
      <c r="A1" s="91"/>
      <c r="B1" s="91" t="s">
        <v>50</v>
      </c>
      <c r="C1" s="92" t="s">
        <v>621</v>
      </c>
      <c r="D1" s="93"/>
      <c r="E1" s="94" t="s">
        <v>626</v>
      </c>
      <c r="F1" s="93"/>
      <c r="G1" s="93"/>
      <c r="H1" s="95"/>
      <c r="I1" s="95"/>
      <c r="J1" s="95"/>
      <c r="K1" s="90"/>
      <c r="L1" s="95"/>
      <c r="M1" s="95"/>
      <c r="N1" s="96"/>
      <c r="O1" s="95"/>
    </row>
    <row r="2" spans="1:15" ht="12.75" hidden="1" customHeight="1" outlineLevel="1" x14ac:dyDescent="0.25">
      <c r="A2" s="129"/>
      <c r="B2" s="129" t="s">
        <v>51</v>
      </c>
      <c r="C2" s="97">
        <v>71572347</v>
      </c>
      <c r="D2" s="98" t="s">
        <v>627</v>
      </c>
      <c r="E2" s="98">
        <v>7419.3841592523167</v>
      </c>
      <c r="F2" s="98"/>
      <c r="G2" s="98"/>
      <c r="H2" s="100"/>
      <c r="I2" s="100"/>
      <c r="J2" s="101"/>
      <c r="K2" s="99"/>
      <c r="L2" s="102"/>
      <c r="M2" s="100"/>
      <c r="N2" s="99"/>
      <c r="O2" s="99"/>
    </row>
    <row r="3" spans="1:15" ht="12.75" hidden="1" customHeight="1" outlineLevel="1" x14ac:dyDescent="0.25">
      <c r="A3" s="129"/>
      <c r="B3" s="129" t="s">
        <v>52</v>
      </c>
      <c r="C3" s="97">
        <v>95565575</v>
      </c>
      <c r="D3" s="98" t="s">
        <v>627</v>
      </c>
      <c r="E3" s="98"/>
      <c r="F3" s="98"/>
      <c r="G3" s="98"/>
      <c r="H3" s="100"/>
      <c r="I3" s="100"/>
      <c r="J3" s="104"/>
      <c r="K3" s="103"/>
      <c r="L3" s="102"/>
      <c r="M3" s="103"/>
      <c r="N3" s="99"/>
      <c r="O3" s="99"/>
    </row>
    <row r="4" spans="1:15" ht="47.25" hidden="1" customHeight="1" outlineLevel="1" x14ac:dyDescent="0.25">
      <c r="A4" s="129"/>
      <c r="B4" s="129" t="s">
        <v>53</v>
      </c>
      <c r="C4" s="105">
        <f>C2+C3</f>
        <v>167137922</v>
      </c>
      <c r="D4" s="106"/>
      <c r="E4" s="106"/>
      <c r="F4" s="98"/>
      <c r="G4" s="98"/>
      <c r="H4" s="100"/>
      <c r="I4" s="100"/>
      <c r="J4" s="108"/>
      <c r="K4" s="107"/>
      <c r="L4" s="109"/>
      <c r="M4" s="107"/>
      <c r="N4" s="99"/>
      <c r="O4" s="99"/>
    </row>
    <row r="5" spans="1:15" ht="12.75" hidden="1" customHeight="1" outlineLevel="1" x14ac:dyDescent="0.25">
      <c r="A5" s="129"/>
      <c r="B5" s="129" t="s">
        <v>54</v>
      </c>
      <c r="C5" s="97">
        <v>-2581517</v>
      </c>
      <c r="D5" s="110" t="s">
        <v>614</v>
      </c>
      <c r="E5" s="110"/>
      <c r="F5" s="110"/>
      <c r="G5" s="110"/>
      <c r="H5" s="100"/>
      <c r="I5" s="100"/>
      <c r="J5" s="108"/>
      <c r="K5" s="107"/>
      <c r="L5" s="109"/>
      <c r="M5" s="100"/>
      <c r="N5" s="99"/>
      <c r="O5" s="99"/>
    </row>
    <row r="6" spans="1:15" ht="12.75" hidden="1" customHeight="1" outlineLevel="1" x14ac:dyDescent="0.25">
      <c r="A6" s="129"/>
      <c r="B6" s="129" t="s">
        <v>55</v>
      </c>
      <c r="C6" s="97">
        <v>-500000</v>
      </c>
      <c r="D6" s="110" t="s">
        <v>198</v>
      </c>
      <c r="E6" s="110"/>
      <c r="F6" s="110"/>
      <c r="G6" s="110"/>
      <c r="H6" s="100"/>
      <c r="I6" s="100"/>
      <c r="J6" s="108"/>
      <c r="K6" s="107"/>
      <c r="L6" s="109"/>
      <c r="M6" s="103"/>
      <c r="N6" s="99"/>
      <c r="O6" s="99"/>
    </row>
    <row r="7" spans="1:15" ht="12.75" hidden="1" customHeight="1" outlineLevel="1" x14ac:dyDescent="0.25">
      <c r="A7" s="129"/>
      <c r="B7" s="129" t="s">
        <v>56</v>
      </c>
      <c r="C7" s="97">
        <v>-4000000</v>
      </c>
      <c r="D7" s="110" t="s">
        <v>198</v>
      </c>
      <c r="E7" s="110"/>
      <c r="F7" s="110"/>
      <c r="G7" s="110"/>
      <c r="H7" s="111"/>
      <c r="I7" s="100"/>
      <c r="J7" s="108"/>
      <c r="K7" s="107"/>
      <c r="L7" s="109"/>
      <c r="M7" s="107"/>
      <c r="N7" s="99"/>
      <c r="O7" s="99"/>
    </row>
    <row r="8" spans="1:15" ht="12.75" hidden="1" customHeight="1" outlineLevel="1" x14ac:dyDescent="0.25">
      <c r="B8" s="129" t="s">
        <v>57</v>
      </c>
      <c r="C8" s="97">
        <v>-25945</v>
      </c>
      <c r="D8" s="110" t="s">
        <v>613</v>
      </c>
      <c r="E8" s="110"/>
      <c r="F8" s="110"/>
      <c r="G8" s="110"/>
      <c r="I8" s="100"/>
      <c r="J8" s="108"/>
      <c r="K8" s="107"/>
      <c r="L8" s="109"/>
      <c r="M8" s="100"/>
      <c r="N8" s="99"/>
      <c r="O8" s="99"/>
    </row>
    <row r="9" spans="1:15" ht="16.5" hidden="1" customHeight="1" outlineLevel="1" x14ac:dyDescent="0.25">
      <c r="B9" s="129" t="s">
        <v>58</v>
      </c>
      <c r="C9" s="105">
        <f>C4+C5+C6+C7+C8</f>
        <v>160030460</v>
      </c>
      <c r="D9" s="112"/>
      <c r="E9" s="112"/>
      <c r="F9" s="112"/>
      <c r="G9" s="112"/>
      <c r="I9" s="100"/>
      <c r="J9" s="108"/>
      <c r="K9" s="107"/>
      <c r="L9" s="109"/>
      <c r="M9" s="100"/>
      <c r="N9" s="99"/>
      <c r="O9" s="99"/>
    </row>
    <row r="10" spans="1:15" ht="16.5" hidden="1" customHeight="1" outlineLevel="1" x14ac:dyDescent="0.25">
      <c r="I10" s="100"/>
      <c r="J10" s="108"/>
      <c r="K10" s="107"/>
      <c r="L10" s="109"/>
      <c r="N10" s="100"/>
      <c r="O10" s="100"/>
    </row>
    <row r="11" spans="1:15" ht="16.5" hidden="1" customHeight="1" outlineLevel="1" x14ac:dyDescent="0.25">
      <c r="I11" s="100"/>
      <c r="J11" s="108"/>
      <c r="K11" s="107"/>
      <c r="L11" s="109"/>
      <c r="N11" s="100"/>
      <c r="O11" s="100"/>
    </row>
    <row r="12" spans="1:15" ht="16.5" hidden="1" customHeight="1" outlineLevel="1" x14ac:dyDescent="0.25">
      <c r="C12" s="339" t="s">
        <v>198</v>
      </c>
      <c r="D12" s="339"/>
      <c r="E12" s="339"/>
      <c r="F12" s="339"/>
      <c r="G12" s="162"/>
      <c r="I12" s="338"/>
      <c r="J12" s="338"/>
      <c r="K12" s="81"/>
      <c r="N12" s="100"/>
      <c r="O12" s="100"/>
    </row>
    <row r="13" spans="1:15" ht="16.5" hidden="1" customHeight="1" outlineLevel="1" x14ac:dyDescent="0.25">
      <c r="C13" s="340" t="s">
        <v>620</v>
      </c>
      <c r="D13" s="340"/>
      <c r="E13" s="340"/>
      <c r="F13" s="340"/>
      <c r="G13" s="163"/>
      <c r="H13" s="82" t="s">
        <v>199</v>
      </c>
      <c r="I13" s="113" t="s">
        <v>199</v>
      </c>
      <c r="J13" s="104"/>
      <c r="K13" s="83"/>
      <c r="N13" s="100"/>
      <c r="O13" s="100"/>
    </row>
    <row r="14" spans="1:15" ht="16.5" hidden="1" customHeight="1" outlineLevel="1" x14ac:dyDescent="0.25">
      <c r="F14" s="80" t="s">
        <v>59</v>
      </c>
      <c r="G14" s="80" t="s">
        <v>59</v>
      </c>
      <c r="I14" s="84"/>
    </row>
    <row r="15" spans="1:15" ht="16.5" customHeight="1" outlineLevel="1" x14ac:dyDescent="0.25">
      <c r="E15" s="218"/>
      <c r="F15" s="219"/>
      <c r="G15" s="218"/>
      <c r="I15" s="84"/>
      <c r="N15" s="177" t="s">
        <v>777</v>
      </c>
    </row>
    <row r="16" spans="1:15" ht="16.5" customHeight="1" outlineLevel="1" thickBot="1" x14ac:dyDescent="0.3">
      <c r="E16" s="220"/>
      <c r="F16" s="219"/>
      <c r="G16" s="218"/>
      <c r="I16" s="84"/>
      <c r="O16" s="114" t="s">
        <v>757</v>
      </c>
    </row>
    <row r="17" spans="1:16" ht="16.5" customHeight="1" thickBot="1" x14ac:dyDescent="0.3">
      <c r="A17" s="183" t="s">
        <v>834</v>
      </c>
      <c r="B17" s="184"/>
      <c r="C17" s="184"/>
      <c r="D17" s="184"/>
      <c r="E17" s="184"/>
      <c r="F17" s="184"/>
      <c r="G17" s="184"/>
      <c r="H17" s="184"/>
      <c r="I17" s="185"/>
      <c r="K17" s="114"/>
      <c r="L17" s="114"/>
      <c r="M17" s="114"/>
      <c r="N17" s="114"/>
      <c r="O17" s="114"/>
      <c r="P17" s="114"/>
    </row>
    <row r="18" spans="1:16" ht="16.5" customHeight="1" x14ac:dyDescent="0.25">
      <c r="A18" s="131"/>
      <c r="B18" s="132"/>
      <c r="C18" s="115"/>
      <c r="D18" s="115"/>
      <c r="E18" s="115"/>
      <c r="F18" s="115"/>
      <c r="G18" s="115"/>
      <c r="H18" s="85"/>
      <c r="I18" s="85"/>
      <c r="J18" s="247"/>
      <c r="K18" s="247"/>
      <c r="L18" s="252"/>
      <c r="M18" s="247"/>
      <c r="N18" s="247"/>
    </row>
    <row r="19" spans="1:16" ht="16.5" customHeight="1" x14ac:dyDescent="0.25">
      <c r="A19" s="133"/>
      <c r="B19" s="132"/>
      <c r="C19" s="267" t="s">
        <v>807</v>
      </c>
      <c r="D19" s="267" t="s">
        <v>807</v>
      </c>
      <c r="E19" s="245"/>
      <c r="F19" s="116" t="s">
        <v>837</v>
      </c>
      <c r="G19" s="116"/>
      <c r="H19" s="241"/>
      <c r="I19" s="241"/>
      <c r="J19" s="250"/>
      <c r="K19" s="251"/>
      <c r="L19" s="251"/>
      <c r="M19" s="248" t="s">
        <v>791</v>
      </c>
      <c r="N19" s="248"/>
    </row>
    <row r="20" spans="1:16" ht="16.5" customHeight="1" x14ac:dyDescent="0.25">
      <c r="A20" s="133"/>
      <c r="B20" s="134"/>
      <c r="C20" s="243" t="s">
        <v>808</v>
      </c>
      <c r="D20" s="243" t="str">
        <f>+C20</f>
        <v>FY2025-26</v>
      </c>
      <c r="E20" s="243" t="str">
        <f>+C20</f>
        <v>FY2025-26</v>
      </c>
      <c r="F20" s="243" t="str">
        <f>+D20</f>
        <v>FY2025-26</v>
      </c>
      <c r="G20" s="243" t="str">
        <f>+E20</f>
        <v>FY2025-26</v>
      </c>
      <c r="H20" s="117"/>
      <c r="I20" s="117"/>
      <c r="J20" s="234" t="s">
        <v>809</v>
      </c>
      <c r="K20" s="234" t="s">
        <v>809</v>
      </c>
      <c r="L20" s="253" t="s">
        <v>841</v>
      </c>
      <c r="M20" s="236" t="s">
        <v>842</v>
      </c>
      <c r="N20" s="236" t="s">
        <v>842</v>
      </c>
    </row>
    <row r="21" spans="1:16" ht="16.5" customHeight="1" x14ac:dyDescent="0.25">
      <c r="A21" s="133"/>
      <c r="B21" s="134"/>
      <c r="C21" s="118" t="s">
        <v>680</v>
      </c>
      <c r="D21" s="118" t="s">
        <v>681</v>
      </c>
      <c r="E21" s="246" t="s">
        <v>793</v>
      </c>
      <c r="F21" s="246" t="s">
        <v>798</v>
      </c>
      <c r="G21" s="119" t="s">
        <v>60</v>
      </c>
      <c r="H21" s="117"/>
      <c r="I21" s="117"/>
      <c r="J21" s="235" t="s">
        <v>794</v>
      </c>
      <c r="K21" s="235" t="s">
        <v>796</v>
      </c>
      <c r="L21" s="253" t="s">
        <v>805</v>
      </c>
      <c r="M21" s="236" t="s">
        <v>799</v>
      </c>
      <c r="N21" s="236" t="s">
        <v>802</v>
      </c>
    </row>
    <row r="22" spans="1:16" ht="16.5" customHeight="1" x14ac:dyDescent="0.25">
      <c r="A22" s="133"/>
      <c r="B22" s="134"/>
      <c r="C22" s="117" t="s">
        <v>64</v>
      </c>
      <c r="D22" s="117" t="s">
        <v>64</v>
      </c>
      <c r="E22" s="117" t="s">
        <v>61</v>
      </c>
      <c r="F22" s="117" t="s">
        <v>682</v>
      </c>
      <c r="G22" s="117" t="s">
        <v>790</v>
      </c>
      <c r="H22" s="335">
        <v>6000</v>
      </c>
      <c r="I22" s="117"/>
      <c r="J22" s="235" t="s">
        <v>795</v>
      </c>
      <c r="K22" s="235" t="s">
        <v>797</v>
      </c>
      <c r="L22" s="254" t="s">
        <v>804</v>
      </c>
      <c r="M22" s="237" t="s">
        <v>800</v>
      </c>
      <c r="N22" s="237" t="s">
        <v>800</v>
      </c>
    </row>
    <row r="23" spans="1:16" ht="16.5" customHeight="1" x14ac:dyDescent="0.25">
      <c r="A23" s="135" t="s">
        <v>62</v>
      </c>
      <c r="B23" s="120" t="s">
        <v>63</v>
      </c>
      <c r="C23" s="117" t="s">
        <v>683</v>
      </c>
      <c r="D23" s="117" t="s">
        <v>683</v>
      </c>
      <c r="E23" s="117" t="s">
        <v>21</v>
      </c>
      <c r="F23" s="117" t="s">
        <v>684</v>
      </c>
      <c r="G23" s="117" t="s">
        <v>50</v>
      </c>
      <c r="H23" s="117" t="s">
        <v>808</v>
      </c>
      <c r="I23" s="117" t="s">
        <v>808</v>
      </c>
      <c r="J23" s="236" t="s">
        <v>838</v>
      </c>
      <c r="K23" s="236" t="s">
        <v>839</v>
      </c>
      <c r="L23" s="254" t="s">
        <v>21</v>
      </c>
      <c r="M23" s="237" t="s">
        <v>801</v>
      </c>
      <c r="N23" s="237"/>
    </row>
    <row r="24" spans="1:16" ht="16.5" customHeight="1" thickBot="1" x14ac:dyDescent="0.3">
      <c r="A24" s="189" t="s">
        <v>65</v>
      </c>
      <c r="B24" s="121" t="s">
        <v>66</v>
      </c>
      <c r="C24" s="122" t="s">
        <v>685</v>
      </c>
      <c r="D24" s="123" t="s">
        <v>685</v>
      </c>
      <c r="E24" s="244">
        <v>1882.59</v>
      </c>
      <c r="F24" s="123" t="s">
        <v>686</v>
      </c>
      <c r="G24" s="123" t="s">
        <v>792</v>
      </c>
      <c r="H24" s="124" t="s">
        <v>67</v>
      </c>
      <c r="I24" s="124" t="s">
        <v>68</v>
      </c>
      <c r="J24" s="237"/>
      <c r="K24" s="237"/>
      <c r="L24" s="255">
        <f>+E24*1.026</f>
        <v>1931.5373399999999</v>
      </c>
      <c r="M24" s="249" t="s">
        <v>686</v>
      </c>
      <c r="N24" s="249" t="s">
        <v>803</v>
      </c>
    </row>
    <row r="25" spans="1:16" ht="16.5" customHeight="1" x14ac:dyDescent="0.25">
      <c r="A25" s="188" t="s">
        <v>776</v>
      </c>
      <c r="B25" s="132" t="s">
        <v>69</v>
      </c>
      <c r="C25" s="151">
        <v>896</v>
      </c>
      <c r="D25" s="151">
        <v>206</v>
      </c>
      <c r="E25" s="152">
        <v>1686797</v>
      </c>
      <c r="F25" s="152">
        <v>1194320</v>
      </c>
      <c r="G25" s="152">
        <f>+E25+F25</f>
        <v>2881117</v>
      </c>
      <c r="H25" s="153">
        <f t="shared" ref="H25:H56" si="0">D25*6000</f>
        <v>1236000</v>
      </c>
      <c r="I25" s="153">
        <f t="shared" ref="I25:I56" si="1">H25+E25</f>
        <v>2922797</v>
      </c>
      <c r="J25" s="238">
        <f>(C25*$J$23)+C25</f>
        <v>926.23104000000001</v>
      </c>
      <c r="K25" s="238">
        <f>(D25*$K$23)+D25</f>
        <v>214.90744000000001</v>
      </c>
      <c r="L25" s="238">
        <f>J25*$L$24</f>
        <v>1789049.8392270335</v>
      </c>
      <c r="M25" s="256">
        <f>+K25*$M$19</f>
        <v>1289444.6400000001</v>
      </c>
      <c r="N25" s="256">
        <f>+L25+M25</f>
        <v>3078494.4792270334</v>
      </c>
    </row>
    <row r="26" spans="1:16" ht="16.5" customHeight="1" x14ac:dyDescent="0.25">
      <c r="A26" s="136" t="s">
        <v>687</v>
      </c>
      <c r="B26" s="137" t="s">
        <v>70</v>
      </c>
      <c r="C26" s="151">
        <v>4779</v>
      </c>
      <c r="D26" s="151">
        <v>1143</v>
      </c>
      <c r="E26" s="152">
        <v>8996877</v>
      </c>
      <c r="F26" s="152">
        <v>6626738</v>
      </c>
      <c r="G26" s="152">
        <f t="shared" ref="G26:G90" si="2">+E26+F26</f>
        <v>15623615</v>
      </c>
      <c r="H26" s="154">
        <f t="shared" si="0"/>
        <v>6858000</v>
      </c>
      <c r="I26" s="153">
        <f t="shared" si="1"/>
        <v>15854877</v>
      </c>
      <c r="J26" s="238">
        <f t="shared" ref="J26:J90" si="3">(C26*$J$23)+C26</f>
        <v>4940.2434599999997</v>
      </c>
      <c r="K26" s="238">
        <f t="shared" ref="K26:K90" si="4">(D26*$K$23)+D26</f>
        <v>1192.4233200000001</v>
      </c>
      <c r="L26" s="238">
        <f t="shared" ref="L26:L90" si="5">J26*$L$24</f>
        <v>9542264.711680796</v>
      </c>
      <c r="M26" s="256">
        <f t="shared" ref="M26:M90" si="6">+K26*$M$19</f>
        <v>7154539.9200000009</v>
      </c>
      <c r="N26" s="256">
        <f t="shared" ref="N26:N90" si="7">+L26+M26</f>
        <v>16696804.631680798</v>
      </c>
    </row>
    <row r="27" spans="1:16" ht="16.5" customHeight="1" x14ac:dyDescent="0.25">
      <c r="A27" s="136" t="s">
        <v>688</v>
      </c>
      <c r="B27" s="137" t="s">
        <v>71</v>
      </c>
      <c r="C27" s="151">
        <v>843</v>
      </c>
      <c r="D27" s="151">
        <v>194</v>
      </c>
      <c r="E27" s="152">
        <v>1587020</v>
      </c>
      <c r="F27" s="152">
        <v>1124748</v>
      </c>
      <c r="G27" s="152">
        <f t="shared" si="2"/>
        <v>2711768</v>
      </c>
      <c r="H27" s="154">
        <f t="shared" si="0"/>
        <v>1164000</v>
      </c>
      <c r="I27" s="153">
        <f t="shared" si="1"/>
        <v>2751020</v>
      </c>
      <c r="J27" s="238">
        <f t="shared" si="3"/>
        <v>871.44281999999998</v>
      </c>
      <c r="K27" s="238">
        <f t="shared" si="4"/>
        <v>202.38856000000001</v>
      </c>
      <c r="L27" s="238">
        <f t="shared" si="5"/>
        <v>1683224.3465048987</v>
      </c>
      <c r="M27" s="256">
        <f t="shared" si="6"/>
        <v>1214331.3600000001</v>
      </c>
      <c r="N27" s="256">
        <f t="shared" si="7"/>
        <v>2897555.7065048991</v>
      </c>
    </row>
    <row r="28" spans="1:16" ht="16.5" customHeight="1" x14ac:dyDescent="0.25">
      <c r="A28" s="136" t="s">
        <v>689</v>
      </c>
      <c r="B28" s="137" t="s">
        <v>72</v>
      </c>
      <c r="C28" s="151">
        <v>3170</v>
      </c>
      <c r="D28" s="151">
        <v>692</v>
      </c>
      <c r="E28" s="152">
        <v>5967797</v>
      </c>
      <c r="F28" s="152">
        <v>4011988</v>
      </c>
      <c r="G28" s="152">
        <f t="shared" si="2"/>
        <v>9979785</v>
      </c>
      <c r="H28" s="154">
        <f t="shared" si="0"/>
        <v>4152000</v>
      </c>
      <c r="I28" s="153">
        <f t="shared" si="1"/>
        <v>10119797</v>
      </c>
      <c r="J28" s="238">
        <f t="shared" si="3"/>
        <v>3276.9558000000002</v>
      </c>
      <c r="K28" s="238">
        <f t="shared" si="4"/>
        <v>721.92208000000005</v>
      </c>
      <c r="L28" s="238">
        <f t="shared" si="5"/>
        <v>6329562.489229572</v>
      </c>
      <c r="M28" s="256">
        <f t="shared" si="6"/>
        <v>4331532.4800000004</v>
      </c>
      <c r="N28" s="256">
        <f t="shared" si="7"/>
        <v>10661094.969229572</v>
      </c>
    </row>
    <row r="29" spans="1:16" ht="16.5" customHeight="1" x14ac:dyDescent="0.25">
      <c r="A29" s="136" t="s">
        <v>690</v>
      </c>
      <c r="B29" s="137" t="s">
        <v>73</v>
      </c>
      <c r="C29" s="151">
        <v>1138</v>
      </c>
      <c r="D29" s="151">
        <v>258</v>
      </c>
      <c r="E29" s="152">
        <v>2142382</v>
      </c>
      <c r="F29" s="152">
        <v>1495799</v>
      </c>
      <c r="G29" s="152">
        <f t="shared" si="2"/>
        <v>3638181</v>
      </c>
      <c r="H29" s="154">
        <f t="shared" si="0"/>
        <v>1548000</v>
      </c>
      <c r="I29" s="153">
        <f t="shared" si="1"/>
        <v>3690382</v>
      </c>
      <c r="J29" s="238">
        <f t="shared" si="3"/>
        <v>1176.3961199999999</v>
      </c>
      <c r="K29" s="238">
        <f t="shared" si="4"/>
        <v>269.15591999999998</v>
      </c>
      <c r="L29" s="238">
        <f t="shared" si="5"/>
        <v>2272253.0324111204</v>
      </c>
      <c r="M29" s="256">
        <f t="shared" si="6"/>
        <v>1614935.5199999998</v>
      </c>
      <c r="N29" s="256">
        <f t="shared" si="7"/>
        <v>3887188.5524111204</v>
      </c>
    </row>
    <row r="30" spans="1:16" ht="16.5" customHeight="1" x14ac:dyDescent="0.25">
      <c r="A30" s="136" t="s">
        <v>691</v>
      </c>
      <c r="B30" s="137" t="s">
        <v>74</v>
      </c>
      <c r="C30" s="151">
        <v>410</v>
      </c>
      <c r="D30" s="151">
        <v>114</v>
      </c>
      <c r="E30" s="152">
        <v>771860</v>
      </c>
      <c r="F30" s="152">
        <v>660935</v>
      </c>
      <c r="G30" s="152">
        <f t="shared" si="2"/>
        <v>1432795</v>
      </c>
      <c r="H30" s="154">
        <f t="shared" si="0"/>
        <v>684000</v>
      </c>
      <c r="I30" s="153">
        <f t="shared" si="1"/>
        <v>1455860</v>
      </c>
      <c r="J30" s="238">
        <f t="shared" si="3"/>
        <v>423.83339999999998</v>
      </c>
      <c r="K30" s="238">
        <f t="shared" si="4"/>
        <v>118.92936</v>
      </c>
      <c r="L30" s="238">
        <f t="shared" si="5"/>
        <v>818650.03803915589</v>
      </c>
      <c r="M30" s="256">
        <f t="shared" si="6"/>
        <v>713576.16</v>
      </c>
      <c r="N30" s="256">
        <f t="shared" si="7"/>
        <v>1532226.1980391559</v>
      </c>
    </row>
    <row r="31" spans="1:16" ht="16.5" customHeight="1" x14ac:dyDescent="0.25">
      <c r="A31" s="136" t="s">
        <v>692</v>
      </c>
      <c r="B31" s="137" t="s">
        <v>75</v>
      </c>
      <c r="C31" s="151">
        <v>176</v>
      </c>
      <c r="D31" s="151">
        <v>43</v>
      </c>
      <c r="E31" s="152">
        <v>331335</v>
      </c>
      <c r="F31" s="152">
        <v>249300</v>
      </c>
      <c r="G31" s="152">
        <f t="shared" si="2"/>
        <v>580635</v>
      </c>
      <c r="H31" s="154">
        <f t="shared" si="0"/>
        <v>258000</v>
      </c>
      <c r="I31" s="153">
        <f t="shared" si="1"/>
        <v>589335</v>
      </c>
      <c r="J31" s="238">
        <f t="shared" si="3"/>
        <v>181.93824000000001</v>
      </c>
      <c r="K31" s="238">
        <f t="shared" si="4"/>
        <v>44.859319999999997</v>
      </c>
      <c r="L31" s="238">
        <f t="shared" si="5"/>
        <v>351420.50413388159</v>
      </c>
      <c r="M31" s="256">
        <f t="shared" si="6"/>
        <v>269155.92</v>
      </c>
      <c r="N31" s="256">
        <f t="shared" si="7"/>
        <v>620576.42413388158</v>
      </c>
    </row>
    <row r="32" spans="1:16" ht="16.5" customHeight="1" x14ac:dyDescent="0.25">
      <c r="A32" s="136" t="s">
        <v>693</v>
      </c>
      <c r="B32" s="137" t="s">
        <v>76</v>
      </c>
      <c r="C32" s="151">
        <v>7776</v>
      </c>
      <c r="D32" s="151">
        <v>2008</v>
      </c>
      <c r="E32" s="152">
        <v>14638986</v>
      </c>
      <c r="F32" s="152">
        <v>11641724</v>
      </c>
      <c r="G32" s="152">
        <f t="shared" si="2"/>
        <v>26280710</v>
      </c>
      <c r="H32" s="154">
        <f t="shared" si="0"/>
        <v>12048000</v>
      </c>
      <c r="I32" s="153">
        <f t="shared" si="1"/>
        <v>26686986</v>
      </c>
      <c r="J32" s="238">
        <f t="shared" si="3"/>
        <v>8038.3622400000004</v>
      </c>
      <c r="K32" s="238">
        <f t="shared" si="4"/>
        <v>2094.8259200000002</v>
      </c>
      <c r="L32" s="238">
        <f t="shared" si="5"/>
        <v>15526396.819006041</v>
      </c>
      <c r="M32" s="256">
        <f t="shared" si="6"/>
        <v>12568955.520000001</v>
      </c>
      <c r="N32" s="256">
        <f t="shared" si="7"/>
        <v>28095352.339006044</v>
      </c>
    </row>
    <row r="33" spans="1:14" ht="16.5" customHeight="1" x14ac:dyDescent="0.25">
      <c r="A33" s="136" t="s">
        <v>694</v>
      </c>
      <c r="B33" s="137" t="s">
        <v>77</v>
      </c>
      <c r="C33" s="151">
        <v>1817</v>
      </c>
      <c r="D33" s="151">
        <v>459</v>
      </c>
      <c r="E33" s="152">
        <v>3420658</v>
      </c>
      <c r="F33" s="152">
        <v>2661131</v>
      </c>
      <c r="G33" s="152">
        <f t="shared" si="2"/>
        <v>6081789</v>
      </c>
      <c r="H33" s="154">
        <f t="shared" si="0"/>
        <v>2754000</v>
      </c>
      <c r="I33" s="153">
        <f t="shared" si="1"/>
        <v>6174658</v>
      </c>
      <c r="J33" s="238">
        <f t="shared" si="3"/>
        <v>1878.30558</v>
      </c>
      <c r="K33" s="238">
        <f t="shared" si="4"/>
        <v>478.84715999999997</v>
      </c>
      <c r="L33" s="238">
        <f t="shared" si="5"/>
        <v>3628017.3637003568</v>
      </c>
      <c r="M33" s="256">
        <f t="shared" si="6"/>
        <v>2873082.96</v>
      </c>
      <c r="N33" s="256">
        <f t="shared" si="7"/>
        <v>6501100.3237003572</v>
      </c>
    </row>
    <row r="34" spans="1:14" ht="16.5" customHeight="1" x14ac:dyDescent="0.25">
      <c r="A34" s="136" t="s">
        <v>695</v>
      </c>
      <c r="B34" s="137" t="s">
        <v>78</v>
      </c>
      <c r="C34" s="151">
        <v>5714</v>
      </c>
      <c r="D34" s="151">
        <v>1190</v>
      </c>
      <c r="E34" s="152">
        <v>10757094</v>
      </c>
      <c r="F34" s="152">
        <v>6899229</v>
      </c>
      <c r="G34" s="152">
        <f t="shared" si="2"/>
        <v>17656323</v>
      </c>
      <c r="H34" s="154">
        <f t="shared" si="0"/>
        <v>7140000</v>
      </c>
      <c r="I34" s="153">
        <f t="shared" si="1"/>
        <v>17897094</v>
      </c>
      <c r="J34" s="238">
        <f t="shared" si="3"/>
        <v>5906.79036</v>
      </c>
      <c r="K34" s="238">
        <f t="shared" si="4"/>
        <v>1241.4556</v>
      </c>
      <c r="L34" s="238">
        <f t="shared" si="5"/>
        <v>11409186.139892042</v>
      </c>
      <c r="M34" s="256">
        <f t="shared" si="6"/>
        <v>7448733.5999999996</v>
      </c>
      <c r="N34" s="256">
        <f t="shared" si="7"/>
        <v>18857919.739892043</v>
      </c>
    </row>
    <row r="35" spans="1:14" ht="16.5" customHeight="1" x14ac:dyDescent="0.25">
      <c r="A35" s="136" t="s">
        <v>696</v>
      </c>
      <c r="B35" s="137" t="s">
        <v>79</v>
      </c>
      <c r="C35" s="151">
        <v>4340</v>
      </c>
      <c r="D35" s="151">
        <v>1034</v>
      </c>
      <c r="E35" s="152">
        <v>8170422</v>
      </c>
      <c r="F35" s="152">
        <v>5994792</v>
      </c>
      <c r="G35" s="152">
        <f t="shared" si="2"/>
        <v>14165214</v>
      </c>
      <c r="H35" s="154">
        <f t="shared" si="0"/>
        <v>6204000</v>
      </c>
      <c r="I35" s="153">
        <f t="shared" si="1"/>
        <v>14374422</v>
      </c>
      <c r="J35" s="238">
        <f t="shared" si="3"/>
        <v>4486.4315999999999</v>
      </c>
      <c r="K35" s="238">
        <f t="shared" si="4"/>
        <v>1078.7101600000001</v>
      </c>
      <c r="L35" s="238">
        <f t="shared" si="5"/>
        <v>8665710.1587559432</v>
      </c>
      <c r="M35" s="256">
        <f t="shared" si="6"/>
        <v>6472260.9600000009</v>
      </c>
      <c r="N35" s="256">
        <f t="shared" si="7"/>
        <v>15137971.118755944</v>
      </c>
    </row>
    <row r="36" spans="1:14" ht="16.5" customHeight="1" x14ac:dyDescent="0.25">
      <c r="A36" s="136" t="s">
        <v>697</v>
      </c>
      <c r="B36" s="137" t="s">
        <v>80</v>
      </c>
      <c r="C36" s="151">
        <v>4081</v>
      </c>
      <c r="D36" s="151">
        <v>1058</v>
      </c>
      <c r="E36" s="152">
        <v>7682832</v>
      </c>
      <c r="F36" s="152">
        <v>6133936</v>
      </c>
      <c r="G36" s="152">
        <f t="shared" si="2"/>
        <v>13816768</v>
      </c>
      <c r="H36" s="154">
        <f t="shared" si="0"/>
        <v>6348000</v>
      </c>
      <c r="I36" s="153">
        <f t="shared" si="1"/>
        <v>14030832</v>
      </c>
      <c r="J36" s="238">
        <f t="shared" si="3"/>
        <v>4218.6929399999999</v>
      </c>
      <c r="K36" s="238">
        <f t="shared" si="4"/>
        <v>1103.74792</v>
      </c>
      <c r="L36" s="238">
        <f t="shared" si="5"/>
        <v>8148562.9396043792</v>
      </c>
      <c r="M36" s="256">
        <f t="shared" si="6"/>
        <v>6622487.5200000005</v>
      </c>
      <c r="N36" s="256">
        <f t="shared" si="7"/>
        <v>14771050.459604379</v>
      </c>
    </row>
    <row r="37" spans="1:14" ht="16.5" customHeight="1" x14ac:dyDescent="0.25">
      <c r="A37" s="136" t="s">
        <v>698</v>
      </c>
      <c r="B37" s="137" t="s">
        <v>81</v>
      </c>
      <c r="C37" s="151">
        <v>730</v>
      </c>
      <c r="D37" s="151">
        <v>119</v>
      </c>
      <c r="E37" s="152">
        <v>1374288</v>
      </c>
      <c r="F37" s="152">
        <v>689923</v>
      </c>
      <c r="G37" s="152">
        <f t="shared" si="2"/>
        <v>2064211</v>
      </c>
      <c r="H37" s="154">
        <f t="shared" si="0"/>
        <v>714000</v>
      </c>
      <c r="I37" s="153">
        <f t="shared" si="1"/>
        <v>2088288</v>
      </c>
      <c r="J37" s="238">
        <f t="shared" si="3"/>
        <v>754.63019999999995</v>
      </c>
      <c r="K37" s="238">
        <f t="shared" si="4"/>
        <v>124.14556</v>
      </c>
      <c r="L37" s="238">
        <f t="shared" si="5"/>
        <v>1457596.4091916678</v>
      </c>
      <c r="M37" s="256">
        <f t="shared" si="6"/>
        <v>744873.36</v>
      </c>
      <c r="N37" s="256">
        <f t="shared" si="7"/>
        <v>2202469.7691916679</v>
      </c>
    </row>
    <row r="38" spans="1:14" ht="16.5" customHeight="1" x14ac:dyDescent="0.25">
      <c r="A38" s="136" t="s">
        <v>699</v>
      </c>
      <c r="B38" s="137" t="s">
        <v>82</v>
      </c>
      <c r="C38" s="151">
        <v>12156</v>
      </c>
      <c r="D38" s="151">
        <v>2765</v>
      </c>
      <c r="E38" s="152">
        <v>22884711</v>
      </c>
      <c r="F38" s="152">
        <v>16030561</v>
      </c>
      <c r="G38" s="152">
        <f t="shared" si="2"/>
        <v>38915272</v>
      </c>
      <c r="H38" s="154">
        <f t="shared" si="0"/>
        <v>16590000</v>
      </c>
      <c r="I38" s="153">
        <f t="shared" si="1"/>
        <v>39474711</v>
      </c>
      <c r="J38" s="238">
        <f t="shared" si="3"/>
        <v>12566.14344</v>
      </c>
      <c r="K38" s="238">
        <f t="shared" si="4"/>
        <v>2884.5585999999998</v>
      </c>
      <c r="L38" s="238">
        <f t="shared" si="5"/>
        <v>24271975.274156049</v>
      </c>
      <c r="M38" s="256">
        <f t="shared" si="6"/>
        <v>17307351.599999998</v>
      </c>
      <c r="N38" s="256">
        <f t="shared" si="7"/>
        <v>41579326.874156043</v>
      </c>
    </row>
    <row r="39" spans="1:14" ht="16.5" customHeight="1" x14ac:dyDescent="0.25">
      <c r="A39" s="136" t="s">
        <v>700</v>
      </c>
      <c r="B39" s="137" t="s">
        <v>83</v>
      </c>
      <c r="C39" s="151">
        <v>8228</v>
      </c>
      <c r="D39" s="151">
        <v>1996</v>
      </c>
      <c r="E39" s="152">
        <v>15489915</v>
      </c>
      <c r="F39" s="152">
        <v>11572152</v>
      </c>
      <c r="G39" s="152">
        <f t="shared" si="2"/>
        <v>27062067</v>
      </c>
      <c r="H39" s="154">
        <f t="shared" si="0"/>
        <v>11976000</v>
      </c>
      <c r="I39" s="153">
        <f t="shared" si="1"/>
        <v>27465915</v>
      </c>
      <c r="J39" s="238">
        <f t="shared" si="3"/>
        <v>8505.6127199999992</v>
      </c>
      <c r="K39" s="238">
        <f t="shared" si="4"/>
        <v>2082.3070400000001</v>
      </c>
      <c r="L39" s="238">
        <f t="shared" si="5"/>
        <v>16428908.568258962</v>
      </c>
      <c r="M39" s="256">
        <f t="shared" si="6"/>
        <v>12493842.24</v>
      </c>
      <c r="N39" s="256">
        <f t="shared" si="7"/>
        <v>28922750.808258962</v>
      </c>
    </row>
    <row r="40" spans="1:14" ht="16.5" customHeight="1" x14ac:dyDescent="0.25">
      <c r="A40" s="136" t="s">
        <v>701</v>
      </c>
      <c r="B40" s="137" t="s">
        <v>611</v>
      </c>
      <c r="C40" s="151">
        <v>966</v>
      </c>
      <c r="D40" s="151">
        <v>148</v>
      </c>
      <c r="E40" s="152">
        <v>1818578</v>
      </c>
      <c r="F40" s="152">
        <v>858055</v>
      </c>
      <c r="G40" s="152">
        <f t="shared" si="2"/>
        <v>2676633</v>
      </c>
      <c r="H40" s="154">
        <f t="shared" si="0"/>
        <v>888000</v>
      </c>
      <c r="I40" s="153">
        <f t="shared" si="1"/>
        <v>2706578</v>
      </c>
      <c r="J40" s="238">
        <f t="shared" si="3"/>
        <v>998.59284000000002</v>
      </c>
      <c r="K40" s="238">
        <f t="shared" si="4"/>
        <v>154.39952</v>
      </c>
      <c r="L40" s="238">
        <f t="shared" si="5"/>
        <v>1928819.3579166455</v>
      </c>
      <c r="M40" s="256">
        <f t="shared" si="6"/>
        <v>926397.12</v>
      </c>
      <c r="N40" s="256">
        <f t="shared" si="7"/>
        <v>2855216.4779166454</v>
      </c>
    </row>
    <row r="41" spans="1:14" ht="16.5" customHeight="1" x14ac:dyDescent="0.25">
      <c r="A41" s="136" t="s">
        <v>615</v>
      </c>
      <c r="B41" s="137" t="s">
        <v>616</v>
      </c>
      <c r="C41" s="151">
        <v>359</v>
      </c>
      <c r="D41" s="151">
        <v>71</v>
      </c>
      <c r="E41" s="152">
        <v>675848</v>
      </c>
      <c r="F41" s="152">
        <v>411635</v>
      </c>
      <c r="G41" s="152">
        <f t="shared" si="2"/>
        <v>1087483</v>
      </c>
      <c r="H41" s="154">
        <f t="shared" si="0"/>
        <v>426000</v>
      </c>
      <c r="I41" s="153">
        <f t="shared" si="1"/>
        <v>1101848</v>
      </c>
      <c r="J41" s="238">
        <f t="shared" si="3"/>
        <v>371.11266000000001</v>
      </c>
      <c r="K41" s="238">
        <f t="shared" si="4"/>
        <v>74.070040000000006</v>
      </c>
      <c r="L41" s="238">
        <f t="shared" si="5"/>
        <v>716817.9601367244</v>
      </c>
      <c r="M41" s="256">
        <f t="shared" si="6"/>
        <v>444420.24000000005</v>
      </c>
      <c r="N41" s="256">
        <f t="shared" si="7"/>
        <v>1161238.2001367244</v>
      </c>
    </row>
    <row r="42" spans="1:14" ht="16.5" customHeight="1" x14ac:dyDescent="0.25">
      <c r="A42" s="136" t="s">
        <v>702</v>
      </c>
      <c r="B42" s="137" t="s">
        <v>84</v>
      </c>
      <c r="C42" s="151">
        <v>1853</v>
      </c>
      <c r="D42" s="151">
        <v>498</v>
      </c>
      <c r="E42" s="152">
        <v>3488431</v>
      </c>
      <c r="F42" s="152">
        <v>2887240</v>
      </c>
      <c r="G42" s="152">
        <f t="shared" si="2"/>
        <v>6375671</v>
      </c>
      <c r="H42" s="154">
        <f t="shared" si="0"/>
        <v>2988000</v>
      </c>
      <c r="I42" s="153">
        <f t="shared" si="1"/>
        <v>6476431</v>
      </c>
      <c r="J42" s="238">
        <f t="shared" si="3"/>
        <v>1915.5202200000001</v>
      </c>
      <c r="K42" s="238">
        <f t="shared" si="4"/>
        <v>519.53351999999995</v>
      </c>
      <c r="L42" s="238">
        <f t="shared" si="5"/>
        <v>3699898.8304550149</v>
      </c>
      <c r="M42" s="256">
        <f t="shared" si="6"/>
        <v>3117201.1199999996</v>
      </c>
      <c r="N42" s="256">
        <f t="shared" si="7"/>
        <v>6817099.9504550146</v>
      </c>
    </row>
    <row r="43" spans="1:14" ht="16.5" customHeight="1" x14ac:dyDescent="0.25">
      <c r="A43" s="136" t="s">
        <v>703</v>
      </c>
      <c r="B43" s="137" t="s">
        <v>85</v>
      </c>
      <c r="C43" s="151">
        <v>1392</v>
      </c>
      <c r="D43" s="151">
        <v>261</v>
      </c>
      <c r="E43" s="152">
        <v>2620559</v>
      </c>
      <c r="F43" s="152">
        <v>1513192</v>
      </c>
      <c r="G43" s="152">
        <f t="shared" si="2"/>
        <v>4133751</v>
      </c>
      <c r="H43" s="154">
        <f t="shared" si="0"/>
        <v>1566000</v>
      </c>
      <c r="I43" s="153">
        <f t="shared" si="1"/>
        <v>4186559</v>
      </c>
      <c r="J43" s="238">
        <f t="shared" si="3"/>
        <v>1438.9660799999999</v>
      </c>
      <c r="K43" s="238">
        <f t="shared" si="4"/>
        <v>272.28564</v>
      </c>
      <c r="L43" s="238">
        <f t="shared" si="5"/>
        <v>2779416.7145134266</v>
      </c>
      <c r="M43" s="256">
        <f t="shared" si="6"/>
        <v>1633713.84</v>
      </c>
      <c r="N43" s="256">
        <f t="shared" si="7"/>
        <v>4413130.5545134265</v>
      </c>
    </row>
    <row r="44" spans="1:14" ht="16.5" customHeight="1" x14ac:dyDescent="0.25">
      <c r="A44" s="136" t="s">
        <v>704</v>
      </c>
      <c r="B44" s="137" t="s">
        <v>86</v>
      </c>
      <c r="C44" s="151">
        <v>1600</v>
      </c>
      <c r="D44" s="151">
        <v>415</v>
      </c>
      <c r="E44" s="152">
        <v>3012137</v>
      </c>
      <c r="F44" s="152">
        <v>2406034</v>
      </c>
      <c r="G44" s="152">
        <f t="shared" si="2"/>
        <v>5418171</v>
      </c>
      <c r="H44" s="154">
        <f t="shared" si="0"/>
        <v>2490000</v>
      </c>
      <c r="I44" s="153">
        <f t="shared" si="1"/>
        <v>5502137</v>
      </c>
      <c r="J44" s="238">
        <f t="shared" si="3"/>
        <v>1653.9839999999999</v>
      </c>
      <c r="K44" s="238">
        <f t="shared" si="4"/>
        <v>432.94459999999998</v>
      </c>
      <c r="L44" s="238">
        <f t="shared" si="5"/>
        <v>3194731.8557625595</v>
      </c>
      <c r="M44" s="256">
        <f t="shared" si="6"/>
        <v>2597667.6</v>
      </c>
      <c r="N44" s="256">
        <f t="shared" si="7"/>
        <v>5792399.4557625595</v>
      </c>
    </row>
    <row r="45" spans="1:14" ht="16.5" customHeight="1" x14ac:dyDescent="0.25">
      <c r="A45" s="136" t="s">
        <v>705</v>
      </c>
      <c r="B45" s="137" t="s">
        <v>87</v>
      </c>
      <c r="C45" s="151">
        <v>3243</v>
      </c>
      <c r="D45" s="151">
        <v>740</v>
      </c>
      <c r="E45" s="152">
        <v>6105225</v>
      </c>
      <c r="F45" s="152">
        <v>4290277</v>
      </c>
      <c r="G45" s="152">
        <f t="shared" si="2"/>
        <v>10395502</v>
      </c>
      <c r="H45" s="154">
        <f t="shared" si="0"/>
        <v>4440000</v>
      </c>
      <c r="I45" s="153">
        <f t="shared" si="1"/>
        <v>10545225</v>
      </c>
      <c r="J45" s="238">
        <f t="shared" si="3"/>
        <v>3352.4188199999999</v>
      </c>
      <c r="K45" s="238">
        <f t="shared" si="4"/>
        <v>771.99760000000003</v>
      </c>
      <c r="L45" s="238">
        <f t="shared" si="5"/>
        <v>6475322.1301487377</v>
      </c>
      <c r="M45" s="256">
        <f t="shared" si="6"/>
        <v>4631985.6000000006</v>
      </c>
      <c r="N45" s="256">
        <f t="shared" si="7"/>
        <v>11107307.730148738</v>
      </c>
    </row>
    <row r="46" spans="1:14" ht="16.5" customHeight="1" x14ac:dyDescent="0.25">
      <c r="A46" s="136" t="s">
        <v>706</v>
      </c>
      <c r="B46" s="137" t="s">
        <v>88</v>
      </c>
      <c r="C46" s="151">
        <v>439</v>
      </c>
      <c r="D46" s="151">
        <v>116</v>
      </c>
      <c r="E46" s="152">
        <v>826455</v>
      </c>
      <c r="F46" s="152">
        <v>672530</v>
      </c>
      <c r="G46" s="152">
        <f t="shared" si="2"/>
        <v>1498985</v>
      </c>
      <c r="H46" s="154">
        <f t="shared" si="0"/>
        <v>696000</v>
      </c>
      <c r="I46" s="153">
        <f t="shared" si="1"/>
        <v>1522455</v>
      </c>
      <c r="J46" s="238">
        <f t="shared" si="3"/>
        <v>453.81186000000002</v>
      </c>
      <c r="K46" s="238">
        <f t="shared" si="4"/>
        <v>121.01584</v>
      </c>
      <c r="L46" s="238">
        <f t="shared" si="5"/>
        <v>876554.55292485235</v>
      </c>
      <c r="M46" s="256">
        <f t="shared" si="6"/>
        <v>726095.04</v>
      </c>
      <c r="N46" s="256">
        <f t="shared" si="7"/>
        <v>1602649.5929248524</v>
      </c>
    </row>
    <row r="47" spans="1:14" ht="16.5" customHeight="1" x14ac:dyDescent="0.25">
      <c r="A47" s="136" t="s">
        <v>707</v>
      </c>
      <c r="B47" s="137" t="s">
        <v>89</v>
      </c>
      <c r="C47" s="151">
        <v>2382</v>
      </c>
      <c r="D47" s="151">
        <v>583</v>
      </c>
      <c r="E47" s="152">
        <v>4484319</v>
      </c>
      <c r="F47" s="152">
        <v>3380042</v>
      </c>
      <c r="G47" s="152">
        <f t="shared" si="2"/>
        <v>7864361</v>
      </c>
      <c r="H47" s="154">
        <f t="shared" si="0"/>
        <v>3498000</v>
      </c>
      <c r="I47" s="153">
        <f t="shared" si="1"/>
        <v>7982319</v>
      </c>
      <c r="J47" s="238">
        <f t="shared" si="3"/>
        <v>2462.36868</v>
      </c>
      <c r="K47" s="238">
        <f t="shared" si="4"/>
        <v>608.20892000000003</v>
      </c>
      <c r="L47" s="238">
        <f t="shared" si="5"/>
        <v>4756157.0502665108</v>
      </c>
      <c r="M47" s="256">
        <f t="shared" si="6"/>
        <v>3649253.52</v>
      </c>
      <c r="N47" s="256">
        <f t="shared" si="7"/>
        <v>8405410.5702665113</v>
      </c>
    </row>
    <row r="48" spans="1:14" ht="16.5" customHeight="1" x14ac:dyDescent="0.25">
      <c r="A48" s="136" t="s">
        <v>708</v>
      </c>
      <c r="B48" s="137" t="s">
        <v>90</v>
      </c>
      <c r="C48" s="151">
        <v>629</v>
      </c>
      <c r="D48" s="151">
        <v>176</v>
      </c>
      <c r="E48" s="152">
        <v>1184146</v>
      </c>
      <c r="F48" s="152">
        <v>1020390</v>
      </c>
      <c r="G48" s="152">
        <f t="shared" si="2"/>
        <v>2204536</v>
      </c>
      <c r="H48" s="154">
        <f t="shared" si="0"/>
        <v>1056000</v>
      </c>
      <c r="I48" s="153">
        <f t="shared" si="1"/>
        <v>2240146</v>
      </c>
      <c r="J48" s="238">
        <f t="shared" si="3"/>
        <v>650.22245999999996</v>
      </c>
      <c r="K48" s="238">
        <f t="shared" si="4"/>
        <v>183.61024</v>
      </c>
      <c r="L48" s="238">
        <f t="shared" si="5"/>
        <v>1255928.9607966563</v>
      </c>
      <c r="M48" s="256">
        <f t="shared" si="6"/>
        <v>1101661.44</v>
      </c>
      <c r="N48" s="256">
        <f t="shared" si="7"/>
        <v>2357590.4007966565</v>
      </c>
    </row>
    <row r="49" spans="1:14" ht="16.5" customHeight="1" x14ac:dyDescent="0.25">
      <c r="A49" s="136" t="s">
        <v>709</v>
      </c>
      <c r="B49" s="137" t="s">
        <v>91</v>
      </c>
      <c r="C49" s="151">
        <v>3443</v>
      </c>
      <c r="D49" s="151">
        <v>823</v>
      </c>
      <c r="E49" s="152">
        <v>6481742</v>
      </c>
      <c r="F49" s="152">
        <v>4771483</v>
      </c>
      <c r="G49" s="152">
        <f t="shared" si="2"/>
        <v>11253225</v>
      </c>
      <c r="H49" s="154">
        <f t="shared" si="0"/>
        <v>4938000</v>
      </c>
      <c r="I49" s="153">
        <f t="shared" si="1"/>
        <v>11419742</v>
      </c>
      <c r="J49" s="238">
        <f t="shared" si="3"/>
        <v>3559.1668199999999</v>
      </c>
      <c r="K49" s="238">
        <f t="shared" si="4"/>
        <v>858.58651999999995</v>
      </c>
      <c r="L49" s="238">
        <f t="shared" si="5"/>
        <v>6874663.6121190581</v>
      </c>
      <c r="M49" s="256">
        <f t="shared" si="6"/>
        <v>5151519.12</v>
      </c>
      <c r="N49" s="256">
        <f t="shared" si="7"/>
        <v>12026182.732119057</v>
      </c>
    </row>
    <row r="50" spans="1:14" ht="16.5" customHeight="1" x14ac:dyDescent="0.25">
      <c r="A50" s="136" t="s">
        <v>710</v>
      </c>
      <c r="B50" s="137" t="s">
        <v>92</v>
      </c>
      <c r="C50" s="151">
        <v>617</v>
      </c>
      <c r="D50" s="151">
        <v>126</v>
      </c>
      <c r="E50" s="152">
        <v>1161555</v>
      </c>
      <c r="F50" s="152">
        <v>730507</v>
      </c>
      <c r="G50" s="152">
        <f t="shared" si="2"/>
        <v>1892062</v>
      </c>
      <c r="H50" s="154">
        <f t="shared" si="0"/>
        <v>756000</v>
      </c>
      <c r="I50" s="153">
        <f t="shared" si="1"/>
        <v>1917555</v>
      </c>
      <c r="J50" s="238">
        <f t="shared" si="3"/>
        <v>637.81758000000002</v>
      </c>
      <c r="K50" s="238">
        <f t="shared" si="4"/>
        <v>131.44824</v>
      </c>
      <c r="L50" s="238">
        <f t="shared" si="5"/>
        <v>1231968.4718784371</v>
      </c>
      <c r="M50" s="256">
        <f t="shared" si="6"/>
        <v>788689.44</v>
      </c>
      <c r="N50" s="256">
        <f t="shared" si="7"/>
        <v>2020657.911878437</v>
      </c>
    </row>
    <row r="51" spans="1:14" ht="16.5" customHeight="1" x14ac:dyDescent="0.25">
      <c r="A51" s="136" t="s">
        <v>711</v>
      </c>
      <c r="B51" s="137" t="s">
        <v>93</v>
      </c>
      <c r="C51" s="151">
        <v>526</v>
      </c>
      <c r="D51" s="151">
        <v>113</v>
      </c>
      <c r="E51" s="152">
        <v>990240</v>
      </c>
      <c r="F51" s="152">
        <v>655137</v>
      </c>
      <c r="G51" s="152">
        <f t="shared" si="2"/>
        <v>1645377</v>
      </c>
      <c r="H51" s="154">
        <f t="shared" si="0"/>
        <v>678000</v>
      </c>
      <c r="I51" s="153">
        <f t="shared" si="1"/>
        <v>1668240</v>
      </c>
      <c r="J51" s="238">
        <f t="shared" si="3"/>
        <v>543.74724000000003</v>
      </c>
      <c r="K51" s="238">
        <f t="shared" si="4"/>
        <v>117.88612000000001</v>
      </c>
      <c r="L51" s="238">
        <f t="shared" si="5"/>
        <v>1050268.0975819416</v>
      </c>
      <c r="M51" s="256">
        <f t="shared" si="6"/>
        <v>707316.72000000009</v>
      </c>
      <c r="N51" s="256">
        <f t="shared" si="7"/>
        <v>1757584.8175819418</v>
      </c>
    </row>
    <row r="52" spans="1:14" ht="16.5" customHeight="1" x14ac:dyDescent="0.25">
      <c r="A52" s="136" t="s">
        <v>712</v>
      </c>
      <c r="B52" s="137" t="s">
        <v>22</v>
      </c>
      <c r="C52" s="151">
        <v>207</v>
      </c>
      <c r="D52" s="151">
        <v>24</v>
      </c>
      <c r="E52" s="152">
        <v>389695</v>
      </c>
      <c r="F52" s="152">
        <v>139144</v>
      </c>
      <c r="G52" s="152">
        <f t="shared" si="2"/>
        <v>528839</v>
      </c>
      <c r="H52" s="154">
        <f t="shared" si="0"/>
        <v>144000</v>
      </c>
      <c r="I52" s="153">
        <f t="shared" si="1"/>
        <v>533695</v>
      </c>
      <c r="J52" s="238">
        <f t="shared" si="3"/>
        <v>213.98418000000001</v>
      </c>
      <c r="K52" s="238">
        <f t="shared" si="4"/>
        <v>25.037759999999999</v>
      </c>
      <c r="L52" s="238">
        <f t="shared" si="5"/>
        <v>413318.43383928121</v>
      </c>
      <c r="M52" s="256">
        <f t="shared" si="6"/>
        <v>150226.56</v>
      </c>
      <c r="N52" s="256">
        <f t="shared" si="7"/>
        <v>563544.99383928115</v>
      </c>
    </row>
    <row r="53" spans="1:14" ht="16.5" customHeight="1" x14ac:dyDescent="0.25">
      <c r="A53" s="136" t="s">
        <v>713</v>
      </c>
      <c r="B53" s="137" t="s">
        <v>94</v>
      </c>
      <c r="C53" s="151">
        <v>10302</v>
      </c>
      <c r="D53" s="151">
        <v>2316</v>
      </c>
      <c r="E53" s="152">
        <v>19394398</v>
      </c>
      <c r="F53" s="152">
        <v>13427406</v>
      </c>
      <c r="G53" s="152">
        <f t="shared" si="2"/>
        <v>32821804</v>
      </c>
      <c r="H53" s="154">
        <f t="shared" si="0"/>
        <v>13896000</v>
      </c>
      <c r="I53" s="153">
        <f t="shared" si="1"/>
        <v>33290398</v>
      </c>
      <c r="J53" s="238">
        <f t="shared" si="3"/>
        <v>10649.589480000001</v>
      </c>
      <c r="K53" s="238">
        <f t="shared" si="4"/>
        <v>2416.1438400000002</v>
      </c>
      <c r="L53" s="238">
        <f t="shared" si="5"/>
        <v>20570079.736291181</v>
      </c>
      <c r="M53" s="256">
        <f t="shared" si="6"/>
        <v>14496863.040000001</v>
      </c>
      <c r="N53" s="256">
        <f t="shared" si="7"/>
        <v>35066942.776291184</v>
      </c>
    </row>
    <row r="54" spans="1:14" ht="16.5" customHeight="1" x14ac:dyDescent="0.25">
      <c r="A54" s="136" t="s">
        <v>714</v>
      </c>
      <c r="B54" s="137" t="s">
        <v>715</v>
      </c>
      <c r="C54" s="151">
        <v>701</v>
      </c>
      <c r="D54" s="151">
        <v>175</v>
      </c>
      <c r="E54" s="152">
        <v>1319693</v>
      </c>
      <c r="F54" s="152">
        <v>1014592</v>
      </c>
      <c r="G54" s="152">
        <f t="shared" si="2"/>
        <v>2334285</v>
      </c>
      <c r="H54" s="154">
        <f t="shared" si="0"/>
        <v>1050000</v>
      </c>
      <c r="I54" s="153">
        <f t="shared" si="1"/>
        <v>2369693</v>
      </c>
      <c r="J54" s="238">
        <f t="shared" si="3"/>
        <v>724.65174000000002</v>
      </c>
      <c r="K54" s="238">
        <f t="shared" si="4"/>
        <v>182.56700000000001</v>
      </c>
      <c r="L54" s="238">
        <f t="shared" si="5"/>
        <v>1399691.8943059715</v>
      </c>
      <c r="M54" s="256">
        <f t="shared" si="6"/>
        <v>1095402</v>
      </c>
      <c r="N54" s="256">
        <f t="shared" si="7"/>
        <v>2495093.8943059715</v>
      </c>
    </row>
    <row r="55" spans="1:14" ht="16.5" customHeight="1" x14ac:dyDescent="0.25">
      <c r="A55" s="136" t="s">
        <v>716</v>
      </c>
      <c r="B55" s="137" t="s">
        <v>95</v>
      </c>
      <c r="C55" s="151">
        <v>3198</v>
      </c>
      <c r="D55" s="151">
        <v>836</v>
      </c>
      <c r="E55" s="152">
        <v>6020509</v>
      </c>
      <c r="F55" s="152">
        <v>4846853</v>
      </c>
      <c r="G55" s="152">
        <f t="shared" si="2"/>
        <v>10867362</v>
      </c>
      <c r="H55" s="154">
        <f t="shared" si="0"/>
        <v>5016000</v>
      </c>
      <c r="I55" s="153">
        <f t="shared" si="1"/>
        <v>11036509</v>
      </c>
      <c r="J55" s="238">
        <f t="shared" si="3"/>
        <v>3305.9005200000001</v>
      </c>
      <c r="K55" s="238">
        <f t="shared" si="4"/>
        <v>872.14864</v>
      </c>
      <c r="L55" s="238">
        <f t="shared" si="5"/>
        <v>6385470.2967054164</v>
      </c>
      <c r="M55" s="256">
        <f t="shared" si="6"/>
        <v>5232891.84</v>
      </c>
      <c r="N55" s="256">
        <f t="shared" si="7"/>
        <v>11618362.136705417</v>
      </c>
    </row>
    <row r="56" spans="1:14" ht="16.5" customHeight="1" x14ac:dyDescent="0.25">
      <c r="A56" s="136" t="s">
        <v>717</v>
      </c>
      <c r="B56" s="137" t="s">
        <v>96</v>
      </c>
      <c r="C56" s="151">
        <v>2025</v>
      </c>
      <c r="D56" s="151">
        <v>407</v>
      </c>
      <c r="E56" s="152">
        <v>3812236</v>
      </c>
      <c r="F56" s="152">
        <v>2359652</v>
      </c>
      <c r="G56" s="152">
        <f t="shared" si="2"/>
        <v>6171888</v>
      </c>
      <c r="H56" s="154">
        <f t="shared" si="0"/>
        <v>2442000</v>
      </c>
      <c r="I56" s="153">
        <f t="shared" si="1"/>
        <v>6254236</v>
      </c>
      <c r="J56" s="238">
        <f t="shared" si="3"/>
        <v>2093.3235</v>
      </c>
      <c r="K56" s="238">
        <f t="shared" si="4"/>
        <v>424.59868</v>
      </c>
      <c r="L56" s="238">
        <f t="shared" si="5"/>
        <v>4043332.5049494896</v>
      </c>
      <c r="M56" s="256">
        <f t="shared" si="6"/>
        <v>2547592.08</v>
      </c>
      <c r="N56" s="256">
        <f t="shared" si="7"/>
        <v>6590924.5849494897</v>
      </c>
    </row>
    <row r="57" spans="1:14" ht="16.5" customHeight="1" x14ac:dyDescent="0.25">
      <c r="A57" s="136" t="s">
        <v>718</v>
      </c>
      <c r="B57" s="137" t="s">
        <v>97</v>
      </c>
      <c r="C57" s="151">
        <v>99</v>
      </c>
      <c r="D57" s="151">
        <v>27</v>
      </c>
      <c r="E57" s="152">
        <v>186376</v>
      </c>
      <c r="F57" s="152">
        <v>156537</v>
      </c>
      <c r="G57" s="152">
        <f t="shared" si="2"/>
        <v>342913</v>
      </c>
      <c r="H57" s="154">
        <f t="shared" ref="H57:H90" si="8">D57*6000</f>
        <v>162000</v>
      </c>
      <c r="I57" s="153">
        <f t="shared" ref="I57:I89" si="9">H57+E57</f>
        <v>348376</v>
      </c>
      <c r="J57" s="238">
        <f t="shared" si="3"/>
        <v>102.34026</v>
      </c>
      <c r="K57" s="238">
        <f t="shared" si="4"/>
        <v>28.167480000000001</v>
      </c>
      <c r="L57" s="238">
        <f t="shared" si="5"/>
        <v>197674.03357530839</v>
      </c>
      <c r="M57" s="256">
        <f t="shared" si="6"/>
        <v>169004.88</v>
      </c>
      <c r="N57" s="256">
        <f t="shared" si="7"/>
        <v>366678.9135753084</v>
      </c>
    </row>
    <row r="58" spans="1:14" ht="16.5" customHeight="1" x14ac:dyDescent="0.25">
      <c r="A58" s="136" t="s">
        <v>719</v>
      </c>
      <c r="B58" s="137" t="s">
        <v>98</v>
      </c>
      <c r="C58" s="151">
        <v>368</v>
      </c>
      <c r="D58" s="151">
        <v>102</v>
      </c>
      <c r="E58" s="152">
        <v>692792</v>
      </c>
      <c r="F58" s="152">
        <v>591362</v>
      </c>
      <c r="G58" s="152">
        <f t="shared" si="2"/>
        <v>1284154</v>
      </c>
      <c r="H58" s="154">
        <f t="shared" si="8"/>
        <v>612000</v>
      </c>
      <c r="I58" s="153">
        <f t="shared" si="9"/>
        <v>1304792</v>
      </c>
      <c r="J58" s="238">
        <f t="shared" si="3"/>
        <v>380.41631999999998</v>
      </c>
      <c r="K58" s="238">
        <f t="shared" si="4"/>
        <v>106.41048000000001</v>
      </c>
      <c r="L58" s="238">
        <f t="shared" si="5"/>
        <v>734788.32682538871</v>
      </c>
      <c r="M58" s="256">
        <f t="shared" si="6"/>
        <v>638462.88</v>
      </c>
      <c r="N58" s="256">
        <f t="shared" si="7"/>
        <v>1373251.2068253886</v>
      </c>
    </row>
    <row r="59" spans="1:14" ht="16.5" customHeight="1" x14ac:dyDescent="0.25">
      <c r="A59" s="140" t="s">
        <v>835</v>
      </c>
      <c r="B59" s="137" t="s">
        <v>836</v>
      </c>
      <c r="C59" s="151">
        <v>128</v>
      </c>
      <c r="D59" s="151">
        <v>28</v>
      </c>
      <c r="E59" s="152">
        <v>240971</v>
      </c>
      <c r="F59" s="152">
        <v>162335</v>
      </c>
      <c r="G59" s="152">
        <f t="shared" ref="G59" si="10">+E59+F59</f>
        <v>403306</v>
      </c>
      <c r="H59" s="154">
        <f t="shared" ref="H59" si="11">D59*6000</f>
        <v>168000</v>
      </c>
      <c r="I59" s="153">
        <f t="shared" ref="I59" si="12">H59+E59</f>
        <v>408971</v>
      </c>
      <c r="J59" s="238">
        <f t="shared" ref="J59" si="13">(C59*$J$23)+C59</f>
        <v>132.31872000000001</v>
      </c>
      <c r="K59" s="238">
        <f t="shared" ref="K59" si="14">(D59*$K$23)+D59</f>
        <v>29.210719999999998</v>
      </c>
      <c r="L59" s="238">
        <f t="shared" ref="L59" si="15">J59*$L$24</f>
        <v>255578.5484610048</v>
      </c>
      <c r="M59" s="256">
        <f t="shared" ref="M59" si="16">+K59*$M$19</f>
        <v>175264.31999999998</v>
      </c>
      <c r="N59" s="256">
        <f t="shared" ref="N59" si="17">+L59+M59</f>
        <v>430842.86846100481</v>
      </c>
    </row>
    <row r="60" spans="1:14" ht="16.5" customHeight="1" x14ac:dyDescent="0.25">
      <c r="A60" s="136" t="s">
        <v>720</v>
      </c>
      <c r="B60" s="137" t="s">
        <v>99</v>
      </c>
      <c r="C60" s="151">
        <v>3436</v>
      </c>
      <c r="D60" s="151">
        <v>839</v>
      </c>
      <c r="E60" s="152">
        <v>6468564</v>
      </c>
      <c r="F60" s="152">
        <v>4864246</v>
      </c>
      <c r="G60" s="152">
        <f t="shared" si="2"/>
        <v>11332810</v>
      </c>
      <c r="H60" s="154">
        <f t="shared" si="8"/>
        <v>5034000</v>
      </c>
      <c r="I60" s="153">
        <f t="shared" si="9"/>
        <v>11502564</v>
      </c>
      <c r="J60" s="238">
        <f t="shared" si="3"/>
        <v>3551.93064</v>
      </c>
      <c r="K60" s="238">
        <f t="shared" si="4"/>
        <v>875.27836000000002</v>
      </c>
      <c r="L60" s="238">
        <f t="shared" si="5"/>
        <v>6860686.6602500975</v>
      </c>
      <c r="M60" s="256">
        <f t="shared" si="6"/>
        <v>5251670.16</v>
      </c>
      <c r="N60" s="256">
        <f t="shared" si="7"/>
        <v>12112356.820250098</v>
      </c>
    </row>
    <row r="61" spans="1:14" ht="16.5" customHeight="1" x14ac:dyDescent="0.25">
      <c r="A61" s="136" t="s">
        <v>721</v>
      </c>
      <c r="B61" s="137" t="s">
        <v>100</v>
      </c>
      <c r="C61" s="151">
        <v>304</v>
      </c>
      <c r="D61" s="151">
        <v>59</v>
      </c>
      <c r="E61" s="152">
        <v>572306</v>
      </c>
      <c r="F61" s="152">
        <v>342063</v>
      </c>
      <c r="G61" s="152">
        <f t="shared" si="2"/>
        <v>914369</v>
      </c>
      <c r="H61" s="154">
        <f t="shared" si="8"/>
        <v>354000</v>
      </c>
      <c r="I61" s="153">
        <f t="shared" si="9"/>
        <v>926306</v>
      </c>
      <c r="J61" s="238">
        <f t="shared" si="3"/>
        <v>314.25695999999999</v>
      </c>
      <c r="K61" s="238">
        <f t="shared" si="4"/>
        <v>61.551160000000003</v>
      </c>
      <c r="L61" s="238">
        <f t="shared" si="5"/>
        <v>606999.05259488639</v>
      </c>
      <c r="M61" s="256">
        <f t="shared" si="6"/>
        <v>369306.96</v>
      </c>
      <c r="N61" s="256">
        <f t="shared" si="7"/>
        <v>976306.01259488636</v>
      </c>
    </row>
    <row r="62" spans="1:14" ht="16.5" customHeight="1" x14ac:dyDescent="0.25">
      <c r="A62" s="136" t="s">
        <v>722</v>
      </c>
      <c r="B62" s="137" t="s">
        <v>101</v>
      </c>
      <c r="C62" s="151">
        <v>1011</v>
      </c>
      <c r="D62" s="151">
        <v>165</v>
      </c>
      <c r="E62" s="152">
        <v>1903294</v>
      </c>
      <c r="F62" s="152">
        <v>956616</v>
      </c>
      <c r="G62" s="152">
        <f t="shared" si="2"/>
        <v>2859910</v>
      </c>
      <c r="H62" s="154">
        <f t="shared" si="8"/>
        <v>990000</v>
      </c>
      <c r="I62" s="153">
        <f t="shared" si="9"/>
        <v>2893294</v>
      </c>
      <c r="J62" s="238">
        <f t="shared" si="3"/>
        <v>1045.11114</v>
      </c>
      <c r="K62" s="238">
        <f t="shared" si="4"/>
        <v>172.13460000000001</v>
      </c>
      <c r="L62" s="238">
        <f t="shared" si="5"/>
        <v>2018671.1913599675</v>
      </c>
      <c r="M62" s="256">
        <f t="shared" si="6"/>
        <v>1032807.6000000001</v>
      </c>
      <c r="N62" s="256">
        <f t="shared" si="7"/>
        <v>3051478.7913599676</v>
      </c>
    </row>
    <row r="63" spans="1:14" ht="16.5" customHeight="1" x14ac:dyDescent="0.25">
      <c r="A63" s="136" t="s">
        <v>723</v>
      </c>
      <c r="B63" s="137" t="s">
        <v>102</v>
      </c>
      <c r="C63" s="151">
        <v>451</v>
      </c>
      <c r="D63" s="151">
        <v>70</v>
      </c>
      <c r="E63" s="152">
        <v>849046</v>
      </c>
      <c r="F63" s="152">
        <v>405837</v>
      </c>
      <c r="G63" s="152">
        <f t="shared" si="2"/>
        <v>1254883</v>
      </c>
      <c r="H63" s="154">
        <f t="shared" si="8"/>
        <v>420000</v>
      </c>
      <c r="I63" s="153">
        <f t="shared" si="9"/>
        <v>1269046</v>
      </c>
      <c r="J63" s="238">
        <f t="shared" si="3"/>
        <v>466.21674000000002</v>
      </c>
      <c r="K63" s="238">
        <f t="shared" si="4"/>
        <v>73.026799999999994</v>
      </c>
      <c r="L63" s="238">
        <f t="shared" si="5"/>
        <v>900515.04184307158</v>
      </c>
      <c r="M63" s="256">
        <f t="shared" si="6"/>
        <v>438160.8</v>
      </c>
      <c r="N63" s="256">
        <f t="shared" si="7"/>
        <v>1338675.8418430716</v>
      </c>
    </row>
    <row r="64" spans="1:14" ht="16.5" customHeight="1" x14ac:dyDescent="0.25">
      <c r="A64" s="136" t="s">
        <v>724</v>
      </c>
      <c r="B64" s="137" t="s">
        <v>628</v>
      </c>
      <c r="C64" s="151">
        <v>215</v>
      </c>
      <c r="D64" s="151">
        <v>41</v>
      </c>
      <c r="E64" s="152">
        <v>404756</v>
      </c>
      <c r="F64" s="152">
        <v>237705</v>
      </c>
      <c r="G64" s="152">
        <f t="shared" si="2"/>
        <v>642461</v>
      </c>
      <c r="H64" s="154">
        <f t="shared" si="8"/>
        <v>246000</v>
      </c>
      <c r="I64" s="153">
        <f t="shared" si="9"/>
        <v>650756</v>
      </c>
      <c r="J64" s="238">
        <f t="shared" si="3"/>
        <v>222.25409999999999</v>
      </c>
      <c r="K64" s="238">
        <f t="shared" si="4"/>
        <v>42.772840000000002</v>
      </c>
      <c r="L64" s="238">
        <f t="shared" si="5"/>
        <v>429292.09311809397</v>
      </c>
      <c r="M64" s="256">
        <f t="shared" si="6"/>
        <v>256637.04</v>
      </c>
      <c r="N64" s="256">
        <f t="shared" si="7"/>
        <v>685929.13311809395</v>
      </c>
    </row>
    <row r="65" spans="1:14" ht="16.5" customHeight="1" x14ac:dyDescent="0.25">
      <c r="A65" s="136" t="s">
        <v>725</v>
      </c>
      <c r="B65" s="137" t="s">
        <v>103</v>
      </c>
      <c r="C65" s="151">
        <v>2146</v>
      </c>
      <c r="D65" s="151">
        <v>596</v>
      </c>
      <c r="E65" s="152">
        <v>4040029</v>
      </c>
      <c r="F65" s="152">
        <v>3455412</v>
      </c>
      <c r="G65" s="152">
        <f t="shared" si="2"/>
        <v>7495441</v>
      </c>
      <c r="H65" s="154">
        <f t="shared" si="8"/>
        <v>3576000</v>
      </c>
      <c r="I65" s="153">
        <f t="shared" si="9"/>
        <v>7616029</v>
      </c>
      <c r="J65" s="238">
        <f t="shared" si="3"/>
        <v>2218.4060399999998</v>
      </c>
      <c r="K65" s="238">
        <f t="shared" si="4"/>
        <v>621.77103999999997</v>
      </c>
      <c r="L65" s="238">
        <f t="shared" si="5"/>
        <v>4284934.1015415331</v>
      </c>
      <c r="M65" s="256">
        <f t="shared" si="6"/>
        <v>3730626.2399999998</v>
      </c>
      <c r="N65" s="256">
        <f t="shared" si="7"/>
        <v>8015560.3415415324</v>
      </c>
    </row>
    <row r="66" spans="1:14" ht="16.5" customHeight="1" x14ac:dyDescent="0.25">
      <c r="A66" s="136" t="s">
        <v>726</v>
      </c>
      <c r="B66" s="137" t="s">
        <v>104</v>
      </c>
      <c r="C66" s="151">
        <v>1725</v>
      </c>
      <c r="D66" s="151">
        <v>315</v>
      </c>
      <c r="E66" s="152">
        <v>3247460</v>
      </c>
      <c r="F66" s="152">
        <v>1826266</v>
      </c>
      <c r="G66" s="152">
        <f t="shared" si="2"/>
        <v>5073726</v>
      </c>
      <c r="H66" s="154">
        <f t="shared" si="8"/>
        <v>1890000</v>
      </c>
      <c r="I66" s="153">
        <f t="shared" si="9"/>
        <v>5137460</v>
      </c>
      <c r="J66" s="238">
        <f t="shared" si="3"/>
        <v>1783.2014999999999</v>
      </c>
      <c r="K66" s="238">
        <f t="shared" si="4"/>
        <v>328.62060000000002</v>
      </c>
      <c r="L66" s="238">
        <f t="shared" si="5"/>
        <v>3444320.2819940094</v>
      </c>
      <c r="M66" s="256">
        <f t="shared" si="6"/>
        <v>1971723.6</v>
      </c>
      <c r="N66" s="256">
        <f t="shared" si="7"/>
        <v>5416043.881994009</v>
      </c>
    </row>
    <row r="67" spans="1:14" ht="16.5" customHeight="1" x14ac:dyDescent="0.25">
      <c r="A67" s="140" t="s">
        <v>769</v>
      </c>
      <c r="B67" s="137" t="s">
        <v>768</v>
      </c>
      <c r="C67" s="151">
        <v>700</v>
      </c>
      <c r="D67" s="151">
        <v>176</v>
      </c>
      <c r="E67" s="152">
        <v>1317810</v>
      </c>
      <c r="F67" s="152">
        <v>1020390</v>
      </c>
      <c r="G67" s="152">
        <f t="shared" si="2"/>
        <v>2338200</v>
      </c>
      <c r="H67" s="154">
        <f t="shared" si="8"/>
        <v>1056000</v>
      </c>
      <c r="I67" s="153">
        <f t="shared" si="9"/>
        <v>2373810</v>
      </c>
      <c r="J67" s="238">
        <f t="shared" si="3"/>
        <v>723.61800000000005</v>
      </c>
      <c r="K67" s="238">
        <f t="shared" si="4"/>
        <v>183.61024</v>
      </c>
      <c r="L67" s="238">
        <f t="shared" si="5"/>
        <v>1397695.18689612</v>
      </c>
      <c r="M67" s="256">
        <f t="shared" si="6"/>
        <v>1101661.44</v>
      </c>
      <c r="N67" s="256">
        <f t="shared" si="7"/>
        <v>2499356.6268961197</v>
      </c>
    </row>
    <row r="68" spans="1:14" ht="16.5" customHeight="1" x14ac:dyDescent="0.25">
      <c r="A68" s="140" t="s">
        <v>788</v>
      </c>
      <c r="B68" s="242" t="s">
        <v>789</v>
      </c>
      <c r="C68" s="151">
        <v>375</v>
      </c>
      <c r="D68" s="151">
        <v>81</v>
      </c>
      <c r="E68" s="152">
        <v>705970</v>
      </c>
      <c r="F68" s="152">
        <v>469611</v>
      </c>
      <c r="G68" s="152">
        <f t="shared" si="2"/>
        <v>1175581</v>
      </c>
      <c r="H68" s="154">
        <f t="shared" si="8"/>
        <v>486000</v>
      </c>
      <c r="I68" s="153">
        <f t="shared" si="9"/>
        <v>1191970</v>
      </c>
      <c r="J68" s="238">
        <f t="shared" si="3"/>
        <v>387.65249999999997</v>
      </c>
      <c r="K68" s="238">
        <f t="shared" si="4"/>
        <v>84.502440000000007</v>
      </c>
      <c r="L68" s="238">
        <f t="shared" si="5"/>
        <v>748765.27869434992</v>
      </c>
      <c r="M68" s="256">
        <f t="shared" si="6"/>
        <v>507014.64</v>
      </c>
      <c r="N68" s="256">
        <f t="shared" si="7"/>
        <v>1255779.9186943499</v>
      </c>
    </row>
    <row r="69" spans="1:14" ht="16.5" customHeight="1" x14ac:dyDescent="0.25">
      <c r="A69" s="138" t="s">
        <v>727</v>
      </c>
      <c r="B69" s="139" t="s">
        <v>629</v>
      </c>
      <c r="C69" s="151">
        <v>484</v>
      </c>
      <c r="D69" s="151">
        <v>84</v>
      </c>
      <c r="E69" s="152">
        <v>911171</v>
      </c>
      <c r="F69" s="152">
        <v>487004</v>
      </c>
      <c r="G69" s="152">
        <f t="shared" si="2"/>
        <v>1398175</v>
      </c>
      <c r="H69" s="154">
        <f t="shared" si="8"/>
        <v>504000</v>
      </c>
      <c r="I69" s="153">
        <f t="shared" si="9"/>
        <v>1415171</v>
      </c>
      <c r="J69" s="238">
        <f t="shared" si="3"/>
        <v>500.33015999999998</v>
      </c>
      <c r="K69" s="238">
        <f t="shared" si="4"/>
        <v>87.632159999999999</v>
      </c>
      <c r="L69" s="238">
        <f t="shared" si="5"/>
        <v>966406.38636817434</v>
      </c>
      <c r="M69" s="256">
        <f t="shared" si="6"/>
        <v>525792.96</v>
      </c>
      <c r="N69" s="256">
        <f t="shared" si="7"/>
        <v>1492199.3463681743</v>
      </c>
    </row>
    <row r="70" spans="1:14" ht="16.5" customHeight="1" x14ac:dyDescent="0.25">
      <c r="A70" s="136" t="s">
        <v>728</v>
      </c>
      <c r="B70" s="137" t="s">
        <v>105</v>
      </c>
      <c r="C70" s="151">
        <v>947</v>
      </c>
      <c r="D70" s="151">
        <v>224</v>
      </c>
      <c r="E70" s="152">
        <v>1782809</v>
      </c>
      <c r="F70" s="152">
        <v>1298678</v>
      </c>
      <c r="G70" s="152">
        <f t="shared" si="2"/>
        <v>3081487</v>
      </c>
      <c r="H70" s="154">
        <f t="shared" si="8"/>
        <v>1344000</v>
      </c>
      <c r="I70" s="153">
        <f t="shared" si="9"/>
        <v>3126809</v>
      </c>
      <c r="J70" s="238">
        <f t="shared" si="3"/>
        <v>978.95177999999999</v>
      </c>
      <c r="K70" s="238">
        <f t="shared" si="4"/>
        <v>233.68575999999999</v>
      </c>
      <c r="L70" s="238">
        <f t="shared" si="5"/>
        <v>1890881.9171294651</v>
      </c>
      <c r="M70" s="256">
        <f t="shared" si="6"/>
        <v>1402114.5599999998</v>
      </c>
      <c r="N70" s="256">
        <f t="shared" si="7"/>
        <v>3292996.477129465</v>
      </c>
    </row>
    <row r="71" spans="1:14" ht="16.5" customHeight="1" x14ac:dyDescent="0.25">
      <c r="A71" s="136" t="s">
        <v>729</v>
      </c>
      <c r="B71" s="137" t="s">
        <v>106</v>
      </c>
      <c r="C71" s="151">
        <v>540</v>
      </c>
      <c r="D71" s="151">
        <v>106</v>
      </c>
      <c r="E71" s="152">
        <v>1016596</v>
      </c>
      <c r="F71" s="152">
        <v>614553</v>
      </c>
      <c r="G71" s="152">
        <f t="shared" si="2"/>
        <v>1631149</v>
      </c>
      <c r="H71" s="154">
        <f t="shared" si="8"/>
        <v>636000</v>
      </c>
      <c r="I71" s="153">
        <f t="shared" si="9"/>
        <v>1652596</v>
      </c>
      <c r="J71" s="238">
        <f t="shared" si="3"/>
        <v>558.21960000000001</v>
      </c>
      <c r="K71" s="238">
        <f t="shared" si="4"/>
        <v>110.58344</v>
      </c>
      <c r="L71" s="238">
        <f t="shared" si="5"/>
        <v>1078222.0013198638</v>
      </c>
      <c r="M71" s="256">
        <f t="shared" si="6"/>
        <v>663500.64</v>
      </c>
      <c r="N71" s="256">
        <f t="shared" si="7"/>
        <v>1741722.641319864</v>
      </c>
    </row>
    <row r="72" spans="1:14" ht="16.5" customHeight="1" x14ac:dyDescent="0.25">
      <c r="A72" s="140" t="s">
        <v>730</v>
      </c>
      <c r="B72" s="137" t="s">
        <v>107</v>
      </c>
      <c r="C72" s="151">
        <v>3233</v>
      </c>
      <c r="D72" s="151">
        <v>608</v>
      </c>
      <c r="E72" s="152">
        <v>6086399</v>
      </c>
      <c r="F72" s="152">
        <v>3524984</v>
      </c>
      <c r="G72" s="152">
        <f t="shared" si="2"/>
        <v>9611383</v>
      </c>
      <c r="H72" s="154">
        <f t="shared" si="8"/>
        <v>3648000</v>
      </c>
      <c r="I72" s="153">
        <f t="shared" si="9"/>
        <v>9734399</v>
      </c>
      <c r="J72" s="238">
        <f t="shared" si="3"/>
        <v>3342.08142</v>
      </c>
      <c r="K72" s="238">
        <f t="shared" si="4"/>
        <v>634.28992000000005</v>
      </c>
      <c r="L72" s="238">
        <f t="shared" si="5"/>
        <v>6455355.0560502224</v>
      </c>
      <c r="M72" s="256">
        <f t="shared" si="6"/>
        <v>3805739.5200000005</v>
      </c>
      <c r="N72" s="256">
        <f t="shared" si="7"/>
        <v>10261094.576050222</v>
      </c>
    </row>
    <row r="73" spans="1:14" ht="16.5" customHeight="1" x14ac:dyDescent="0.25">
      <c r="A73" s="140" t="s">
        <v>731</v>
      </c>
      <c r="B73" s="137" t="s">
        <v>109</v>
      </c>
      <c r="C73" s="151">
        <v>1989</v>
      </c>
      <c r="D73" s="151">
        <v>403</v>
      </c>
      <c r="E73" s="152">
        <v>3744463</v>
      </c>
      <c r="F73" s="152">
        <v>2336461</v>
      </c>
      <c r="G73" s="152">
        <f t="shared" si="2"/>
        <v>6080924</v>
      </c>
      <c r="H73" s="154">
        <f t="shared" si="8"/>
        <v>2418000</v>
      </c>
      <c r="I73" s="153">
        <f t="shared" si="9"/>
        <v>6162463</v>
      </c>
      <c r="J73" s="238">
        <f t="shared" si="3"/>
        <v>2056.1088599999998</v>
      </c>
      <c r="K73" s="238">
        <f t="shared" si="4"/>
        <v>420.42572000000001</v>
      </c>
      <c r="L73" s="238">
        <f t="shared" si="5"/>
        <v>3971451.0381948319</v>
      </c>
      <c r="M73" s="256">
        <f t="shared" si="6"/>
        <v>2522554.3200000003</v>
      </c>
      <c r="N73" s="256">
        <f t="shared" si="7"/>
        <v>6494005.3581948318</v>
      </c>
    </row>
    <row r="74" spans="1:14" ht="16.5" customHeight="1" x14ac:dyDescent="0.25">
      <c r="A74" s="140" t="s">
        <v>782</v>
      </c>
      <c r="B74" s="137" t="s">
        <v>760</v>
      </c>
      <c r="C74" s="151">
        <v>716</v>
      </c>
      <c r="D74" s="151">
        <v>232</v>
      </c>
      <c r="E74" s="152">
        <v>1347931</v>
      </c>
      <c r="F74" s="152">
        <v>1345060</v>
      </c>
      <c r="G74" s="152">
        <f t="shared" si="2"/>
        <v>2692991</v>
      </c>
      <c r="H74" s="154">
        <f t="shared" si="8"/>
        <v>1392000</v>
      </c>
      <c r="I74" s="153">
        <f t="shared" si="9"/>
        <v>2739931</v>
      </c>
      <c r="J74" s="238">
        <f t="shared" si="3"/>
        <v>740.15783999999996</v>
      </c>
      <c r="K74" s="238">
        <f t="shared" si="4"/>
        <v>242.03167999999999</v>
      </c>
      <c r="L74" s="238">
        <f t="shared" si="5"/>
        <v>1429642.5054537454</v>
      </c>
      <c r="M74" s="256">
        <f t="shared" si="6"/>
        <v>1452190.08</v>
      </c>
      <c r="N74" s="256">
        <f t="shared" si="7"/>
        <v>2881832.5854537454</v>
      </c>
    </row>
    <row r="75" spans="1:14" ht="16.5" customHeight="1" x14ac:dyDescent="0.25">
      <c r="A75" s="140" t="s">
        <v>732</v>
      </c>
      <c r="B75" s="137" t="s">
        <v>733</v>
      </c>
      <c r="C75" s="151">
        <v>211</v>
      </c>
      <c r="D75" s="151">
        <v>61</v>
      </c>
      <c r="E75" s="152">
        <v>397226</v>
      </c>
      <c r="F75" s="152">
        <v>353658</v>
      </c>
      <c r="G75" s="152">
        <f t="shared" si="2"/>
        <v>750884</v>
      </c>
      <c r="H75" s="154">
        <f t="shared" si="8"/>
        <v>366000</v>
      </c>
      <c r="I75" s="153">
        <f t="shared" si="9"/>
        <v>763226</v>
      </c>
      <c r="J75" s="238">
        <f t="shared" si="3"/>
        <v>218.11913999999999</v>
      </c>
      <c r="K75" s="238">
        <f t="shared" si="4"/>
        <v>63.637639999999998</v>
      </c>
      <c r="L75" s="238">
        <f t="shared" si="5"/>
        <v>421305.26347868756</v>
      </c>
      <c r="M75" s="256">
        <f t="shared" si="6"/>
        <v>381825.83999999997</v>
      </c>
      <c r="N75" s="256">
        <f t="shared" si="7"/>
        <v>803131.10347868758</v>
      </c>
    </row>
    <row r="76" spans="1:14" ht="16.5" customHeight="1" x14ac:dyDescent="0.25">
      <c r="A76" s="136" t="s">
        <v>734</v>
      </c>
      <c r="B76" s="137" t="s">
        <v>735</v>
      </c>
      <c r="C76" s="151">
        <v>561</v>
      </c>
      <c r="D76" s="151">
        <v>96</v>
      </c>
      <c r="E76" s="152">
        <v>1056131</v>
      </c>
      <c r="F76" s="152">
        <v>556576</v>
      </c>
      <c r="G76" s="152">
        <f t="shared" si="2"/>
        <v>1612707</v>
      </c>
      <c r="H76" s="154">
        <f t="shared" si="8"/>
        <v>576000</v>
      </c>
      <c r="I76" s="153">
        <f t="shared" si="9"/>
        <v>1632131</v>
      </c>
      <c r="J76" s="238">
        <f t="shared" si="3"/>
        <v>579.92813999999998</v>
      </c>
      <c r="K76" s="238">
        <f t="shared" si="4"/>
        <v>100.15103999999999</v>
      </c>
      <c r="L76" s="238">
        <f t="shared" si="5"/>
        <v>1120152.8569267476</v>
      </c>
      <c r="M76" s="256">
        <f t="shared" si="6"/>
        <v>600906.23999999999</v>
      </c>
      <c r="N76" s="256">
        <f t="shared" si="7"/>
        <v>1721059.0969267476</v>
      </c>
    </row>
    <row r="77" spans="1:14" ht="16.5" customHeight="1" x14ac:dyDescent="0.25">
      <c r="A77" s="136" t="s">
        <v>736</v>
      </c>
      <c r="B77" s="137" t="s">
        <v>110</v>
      </c>
      <c r="C77" s="151">
        <v>795</v>
      </c>
      <c r="D77" s="151">
        <v>144</v>
      </c>
      <c r="E77" s="152">
        <v>1496656</v>
      </c>
      <c r="F77" s="152">
        <v>834865</v>
      </c>
      <c r="G77" s="152">
        <f t="shared" si="2"/>
        <v>2331521</v>
      </c>
      <c r="H77" s="154">
        <f t="shared" si="8"/>
        <v>864000</v>
      </c>
      <c r="I77" s="153">
        <f t="shared" si="9"/>
        <v>2360656</v>
      </c>
      <c r="J77" s="238">
        <f t="shared" si="3"/>
        <v>821.82330000000002</v>
      </c>
      <c r="K77" s="238">
        <f t="shared" si="4"/>
        <v>150.22656000000001</v>
      </c>
      <c r="L77" s="238">
        <f t="shared" si="5"/>
        <v>1587382.3908320218</v>
      </c>
      <c r="M77" s="256">
        <f t="shared" si="6"/>
        <v>901359.36</v>
      </c>
      <c r="N77" s="256">
        <f t="shared" si="7"/>
        <v>2488741.7508320217</v>
      </c>
    </row>
    <row r="78" spans="1:14" ht="16.5" customHeight="1" x14ac:dyDescent="0.25">
      <c r="A78" s="136" t="s">
        <v>737</v>
      </c>
      <c r="B78" s="137" t="s">
        <v>738</v>
      </c>
      <c r="C78" s="151">
        <v>371</v>
      </c>
      <c r="D78" s="151">
        <v>63</v>
      </c>
      <c r="E78" s="152">
        <v>698439</v>
      </c>
      <c r="F78" s="152">
        <v>365253</v>
      </c>
      <c r="G78" s="152">
        <f t="shared" si="2"/>
        <v>1063692</v>
      </c>
      <c r="H78" s="154">
        <f t="shared" si="8"/>
        <v>378000</v>
      </c>
      <c r="I78" s="153">
        <f t="shared" si="9"/>
        <v>1076439</v>
      </c>
      <c r="J78" s="238">
        <f t="shared" si="3"/>
        <v>383.51754</v>
      </c>
      <c r="K78" s="238">
        <f t="shared" si="4"/>
        <v>65.724119999999999</v>
      </c>
      <c r="L78" s="238">
        <f t="shared" si="5"/>
        <v>740778.44905494351</v>
      </c>
      <c r="M78" s="256">
        <f t="shared" si="6"/>
        <v>394344.72</v>
      </c>
      <c r="N78" s="256">
        <f t="shared" si="7"/>
        <v>1135123.1690549436</v>
      </c>
    </row>
    <row r="79" spans="1:14" ht="16.5" customHeight="1" x14ac:dyDescent="0.25">
      <c r="A79" s="141" t="s">
        <v>739</v>
      </c>
      <c r="B79" s="139" t="s">
        <v>740</v>
      </c>
      <c r="C79" s="151">
        <v>712</v>
      </c>
      <c r="D79" s="151">
        <v>129</v>
      </c>
      <c r="E79" s="152">
        <v>1340401</v>
      </c>
      <c r="F79" s="152">
        <v>747900</v>
      </c>
      <c r="G79" s="152">
        <f t="shared" si="2"/>
        <v>2088301</v>
      </c>
      <c r="H79" s="154">
        <f t="shared" si="8"/>
        <v>774000</v>
      </c>
      <c r="I79" s="153">
        <f t="shared" si="9"/>
        <v>2114401</v>
      </c>
      <c r="J79" s="238">
        <f t="shared" si="3"/>
        <v>736.02287999999999</v>
      </c>
      <c r="K79" s="238">
        <f t="shared" si="4"/>
        <v>134.57795999999999</v>
      </c>
      <c r="L79" s="238">
        <f t="shared" si="5"/>
        <v>1421655.675814339</v>
      </c>
      <c r="M79" s="256">
        <f t="shared" si="6"/>
        <v>807467.75999999989</v>
      </c>
      <c r="N79" s="256">
        <f t="shared" si="7"/>
        <v>2229123.4358143387</v>
      </c>
    </row>
    <row r="80" spans="1:14" ht="16.5" customHeight="1" x14ac:dyDescent="0.25">
      <c r="A80" s="140" t="s">
        <v>741</v>
      </c>
      <c r="B80" s="137" t="s">
        <v>742</v>
      </c>
      <c r="C80" s="151">
        <v>1114</v>
      </c>
      <c r="D80" s="151">
        <v>270</v>
      </c>
      <c r="E80" s="152">
        <v>2097200</v>
      </c>
      <c r="F80" s="152">
        <v>1565371</v>
      </c>
      <c r="G80" s="152">
        <f t="shared" si="2"/>
        <v>3662571</v>
      </c>
      <c r="H80" s="154">
        <f t="shared" si="8"/>
        <v>1620000</v>
      </c>
      <c r="I80" s="153">
        <f t="shared" si="9"/>
        <v>3717200</v>
      </c>
      <c r="J80" s="238">
        <f t="shared" si="3"/>
        <v>1151.58636</v>
      </c>
      <c r="K80" s="238">
        <f t="shared" si="4"/>
        <v>281.6748</v>
      </c>
      <c r="L80" s="238">
        <f t="shared" si="5"/>
        <v>2224332.0545746824</v>
      </c>
      <c r="M80" s="256">
        <f t="shared" si="6"/>
        <v>1690048.8</v>
      </c>
      <c r="N80" s="256">
        <f t="shared" si="7"/>
        <v>3914380.8545746822</v>
      </c>
    </row>
    <row r="81" spans="1:17" ht="16.5" customHeight="1" x14ac:dyDescent="0.25">
      <c r="A81" s="140" t="s">
        <v>743</v>
      </c>
      <c r="B81" s="137" t="s">
        <v>744</v>
      </c>
      <c r="C81" s="151">
        <v>990</v>
      </c>
      <c r="D81" s="151">
        <v>168</v>
      </c>
      <c r="E81" s="152">
        <v>1863760</v>
      </c>
      <c r="F81" s="152">
        <v>974009</v>
      </c>
      <c r="G81" s="152">
        <f t="shared" si="2"/>
        <v>2837769</v>
      </c>
      <c r="H81" s="154">
        <f t="shared" si="8"/>
        <v>1008000</v>
      </c>
      <c r="I81" s="153">
        <f t="shared" si="9"/>
        <v>2871760</v>
      </c>
      <c r="J81" s="238">
        <f t="shared" si="3"/>
        <v>1023.4026</v>
      </c>
      <c r="K81" s="238">
        <f t="shared" si="4"/>
        <v>175.26432</v>
      </c>
      <c r="L81" s="238">
        <f t="shared" si="5"/>
        <v>1976740.3357530839</v>
      </c>
      <c r="M81" s="256">
        <f t="shared" si="6"/>
        <v>1051585.92</v>
      </c>
      <c r="N81" s="256">
        <f t="shared" si="7"/>
        <v>3028326.2557530841</v>
      </c>
    </row>
    <row r="82" spans="1:17" ht="16.5" customHeight="1" x14ac:dyDescent="0.25">
      <c r="A82" s="140" t="s">
        <v>745</v>
      </c>
      <c r="B82" s="137" t="s">
        <v>111</v>
      </c>
      <c r="C82" s="151">
        <v>651</v>
      </c>
      <c r="D82" s="151">
        <v>71</v>
      </c>
      <c r="E82" s="152">
        <v>1225563</v>
      </c>
      <c r="F82" s="152">
        <v>411635</v>
      </c>
      <c r="G82" s="152">
        <f t="shared" si="2"/>
        <v>1637198</v>
      </c>
      <c r="H82" s="154">
        <f t="shared" si="8"/>
        <v>426000</v>
      </c>
      <c r="I82" s="153">
        <f t="shared" si="9"/>
        <v>1651563</v>
      </c>
      <c r="J82" s="238">
        <f t="shared" si="3"/>
        <v>672.96474000000001</v>
      </c>
      <c r="K82" s="238">
        <f t="shared" si="4"/>
        <v>74.070040000000006</v>
      </c>
      <c r="L82" s="238">
        <f t="shared" si="5"/>
        <v>1299856.5238133916</v>
      </c>
      <c r="M82" s="256">
        <f t="shared" si="6"/>
        <v>444420.24000000005</v>
      </c>
      <c r="N82" s="256">
        <f t="shared" si="7"/>
        <v>1744276.7638133916</v>
      </c>
    </row>
    <row r="83" spans="1:17" ht="16.5" customHeight="1" x14ac:dyDescent="0.25">
      <c r="A83" s="138" t="s">
        <v>746</v>
      </c>
      <c r="B83" s="139" t="s">
        <v>747</v>
      </c>
      <c r="C83" s="151">
        <v>609</v>
      </c>
      <c r="D83" s="151">
        <v>93</v>
      </c>
      <c r="E83" s="152">
        <v>1146495</v>
      </c>
      <c r="F83" s="152">
        <v>539183</v>
      </c>
      <c r="G83" s="152">
        <f t="shared" si="2"/>
        <v>1685678</v>
      </c>
      <c r="H83" s="154">
        <f t="shared" si="8"/>
        <v>558000</v>
      </c>
      <c r="I83" s="153">
        <f t="shared" si="9"/>
        <v>1704495</v>
      </c>
      <c r="J83" s="238">
        <f t="shared" si="3"/>
        <v>629.54765999999995</v>
      </c>
      <c r="K83" s="238">
        <f t="shared" si="4"/>
        <v>97.021320000000003</v>
      </c>
      <c r="L83" s="238">
        <f t="shared" si="5"/>
        <v>1215994.8125996243</v>
      </c>
      <c r="M83" s="256">
        <f t="shared" si="6"/>
        <v>582127.92000000004</v>
      </c>
      <c r="N83" s="256">
        <f t="shared" si="7"/>
        <v>1798122.7325996244</v>
      </c>
    </row>
    <row r="84" spans="1:17" ht="16.5" customHeight="1" x14ac:dyDescent="0.25">
      <c r="A84" s="140" t="s">
        <v>748</v>
      </c>
      <c r="B84" s="137" t="s">
        <v>112</v>
      </c>
      <c r="C84" s="151">
        <v>499</v>
      </c>
      <c r="D84" s="151">
        <v>65</v>
      </c>
      <c r="E84" s="152">
        <v>939410</v>
      </c>
      <c r="F84" s="152">
        <v>376849</v>
      </c>
      <c r="G84" s="152">
        <f t="shared" si="2"/>
        <v>1316259</v>
      </c>
      <c r="H84" s="154">
        <f t="shared" si="8"/>
        <v>390000</v>
      </c>
      <c r="I84" s="153">
        <f t="shared" si="9"/>
        <v>1329410</v>
      </c>
      <c r="J84" s="238">
        <f t="shared" si="3"/>
        <v>515.83626000000004</v>
      </c>
      <c r="K84" s="238">
        <f t="shared" si="4"/>
        <v>67.810599999999994</v>
      </c>
      <c r="L84" s="238">
        <f t="shared" si="5"/>
        <v>996356.99751594837</v>
      </c>
      <c r="M84" s="256">
        <f t="shared" si="6"/>
        <v>406863.6</v>
      </c>
      <c r="N84" s="256">
        <f t="shared" si="7"/>
        <v>1403220.5975159483</v>
      </c>
    </row>
    <row r="85" spans="1:17" ht="16.5" customHeight="1" x14ac:dyDescent="0.25">
      <c r="A85" s="140" t="s">
        <v>749</v>
      </c>
      <c r="B85" s="137" t="s">
        <v>750</v>
      </c>
      <c r="C85" s="151">
        <v>223</v>
      </c>
      <c r="D85" s="151">
        <v>36</v>
      </c>
      <c r="E85" s="152">
        <v>419817</v>
      </c>
      <c r="F85" s="152">
        <v>208716</v>
      </c>
      <c r="G85" s="152">
        <f t="shared" si="2"/>
        <v>628533</v>
      </c>
      <c r="H85" s="154">
        <f t="shared" si="8"/>
        <v>216000</v>
      </c>
      <c r="I85" s="153">
        <f t="shared" si="9"/>
        <v>635817</v>
      </c>
      <c r="J85" s="238">
        <f t="shared" si="3"/>
        <v>230.52402000000001</v>
      </c>
      <c r="K85" s="238">
        <f t="shared" si="4"/>
        <v>37.556640000000002</v>
      </c>
      <c r="L85" s="238">
        <f t="shared" si="5"/>
        <v>445265.75239690678</v>
      </c>
      <c r="M85" s="256">
        <f t="shared" si="6"/>
        <v>225339.84</v>
      </c>
      <c r="N85" s="256">
        <f t="shared" si="7"/>
        <v>670605.59239690681</v>
      </c>
    </row>
    <row r="86" spans="1:17" ht="16.5" customHeight="1" x14ac:dyDescent="0.25">
      <c r="A86" s="141" t="s">
        <v>751</v>
      </c>
      <c r="B86" s="139" t="s">
        <v>108</v>
      </c>
      <c r="C86" s="151">
        <v>1059</v>
      </c>
      <c r="D86" s="151">
        <v>211</v>
      </c>
      <c r="E86" s="152">
        <v>1993658</v>
      </c>
      <c r="F86" s="152">
        <v>1223309</v>
      </c>
      <c r="G86" s="152">
        <f t="shared" si="2"/>
        <v>3216967</v>
      </c>
      <c r="H86" s="154">
        <f t="shared" si="8"/>
        <v>1266000</v>
      </c>
      <c r="I86" s="153">
        <f t="shared" si="9"/>
        <v>3259658</v>
      </c>
      <c r="J86" s="238">
        <f t="shared" si="3"/>
        <v>1094.7306599999999</v>
      </c>
      <c r="K86" s="238">
        <f t="shared" si="4"/>
        <v>220.12363999999999</v>
      </c>
      <c r="L86" s="238">
        <f t="shared" si="5"/>
        <v>2114513.1470328439</v>
      </c>
      <c r="M86" s="256">
        <f t="shared" si="6"/>
        <v>1320741.8400000001</v>
      </c>
      <c r="N86" s="256">
        <f t="shared" si="7"/>
        <v>3435254.9870328438</v>
      </c>
    </row>
    <row r="87" spans="1:17" ht="16.5" customHeight="1" x14ac:dyDescent="0.25">
      <c r="A87" s="140" t="s">
        <v>752</v>
      </c>
      <c r="B87" s="137" t="s">
        <v>113</v>
      </c>
      <c r="C87" s="151">
        <v>259</v>
      </c>
      <c r="D87" s="151">
        <v>64</v>
      </c>
      <c r="E87" s="152">
        <v>487590</v>
      </c>
      <c r="F87" s="152">
        <v>371051</v>
      </c>
      <c r="G87" s="152">
        <f t="shared" si="2"/>
        <v>858641</v>
      </c>
      <c r="H87" s="154">
        <f t="shared" si="8"/>
        <v>384000</v>
      </c>
      <c r="I87" s="153">
        <f t="shared" si="9"/>
        <v>871590</v>
      </c>
      <c r="J87" s="238">
        <f t="shared" si="3"/>
        <v>267.73865999999998</v>
      </c>
      <c r="K87" s="238">
        <f t="shared" si="4"/>
        <v>66.767359999999996</v>
      </c>
      <c r="L87" s="238">
        <f t="shared" si="5"/>
        <v>517147.21915156435</v>
      </c>
      <c r="M87" s="256">
        <f t="shared" si="6"/>
        <v>400604.15999999997</v>
      </c>
      <c r="N87" s="256">
        <f t="shared" si="7"/>
        <v>917751.37915156432</v>
      </c>
    </row>
    <row r="88" spans="1:17" ht="16.5" customHeight="1" x14ac:dyDescent="0.25">
      <c r="A88" s="136" t="s">
        <v>753</v>
      </c>
      <c r="B88" s="137" t="s">
        <v>754</v>
      </c>
      <c r="C88" s="151">
        <v>177</v>
      </c>
      <c r="D88" s="151">
        <v>35</v>
      </c>
      <c r="E88" s="152">
        <v>333218</v>
      </c>
      <c r="F88" s="152">
        <v>202918</v>
      </c>
      <c r="G88" s="152">
        <f t="shared" si="2"/>
        <v>536136</v>
      </c>
      <c r="H88" s="154">
        <f t="shared" si="8"/>
        <v>210000</v>
      </c>
      <c r="I88" s="153">
        <f t="shared" si="9"/>
        <v>543218</v>
      </c>
      <c r="J88" s="238">
        <f t="shared" si="3"/>
        <v>182.97198</v>
      </c>
      <c r="K88" s="238">
        <f t="shared" si="4"/>
        <v>36.513399999999997</v>
      </c>
      <c r="L88" s="238">
        <f t="shared" si="5"/>
        <v>353417.2115437332</v>
      </c>
      <c r="M88" s="256">
        <f t="shared" si="6"/>
        <v>219080.4</v>
      </c>
      <c r="N88" s="256">
        <f t="shared" si="7"/>
        <v>572497.61154373316</v>
      </c>
    </row>
    <row r="89" spans="1:17" ht="16.5" customHeight="1" x14ac:dyDescent="0.25">
      <c r="A89" s="136" t="s">
        <v>755</v>
      </c>
      <c r="B89" s="137" t="s">
        <v>756</v>
      </c>
      <c r="C89" s="151">
        <v>807</v>
      </c>
      <c r="D89" s="151">
        <v>151</v>
      </c>
      <c r="E89" s="152">
        <v>1519247</v>
      </c>
      <c r="F89" s="152">
        <v>875448</v>
      </c>
      <c r="G89" s="152">
        <f t="shared" si="2"/>
        <v>2394695</v>
      </c>
      <c r="H89" s="154">
        <f t="shared" si="8"/>
        <v>906000</v>
      </c>
      <c r="I89" s="153">
        <f t="shared" si="9"/>
        <v>2425247</v>
      </c>
      <c r="J89" s="238">
        <f t="shared" si="3"/>
        <v>834.22817999999995</v>
      </c>
      <c r="K89" s="238">
        <f t="shared" si="4"/>
        <v>157.52923999999999</v>
      </c>
      <c r="L89" s="238">
        <f t="shared" si="5"/>
        <v>1611342.8797502411</v>
      </c>
      <c r="M89" s="256">
        <f t="shared" si="6"/>
        <v>945175.44</v>
      </c>
      <c r="N89" s="256">
        <f t="shared" si="7"/>
        <v>2556518.319750241</v>
      </c>
    </row>
    <row r="90" spans="1:17" ht="16.5" customHeight="1" thickBot="1" x14ac:dyDescent="0.3">
      <c r="A90" s="142" t="s">
        <v>114</v>
      </c>
      <c r="B90" s="132" t="s">
        <v>115</v>
      </c>
      <c r="C90" s="151">
        <v>1941</v>
      </c>
      <c r="D90" s="151">
        <v>301</v>
      </c>
      <c r="E90" s="152">
        <v>3654099</v>
      </c>
      <c r="F90" s="152">
        <v>1745099</v>
      </c>
      <c r="G90" s="152">
        <f t="shared" si="2"/>
        <v>5399198</v>
      </c>
      <c r="H90" s="154">
        <f t="shared" si="8"/>
        <v>1806000</v>
      </c>
      <c r="I90" s="153">
        <f t="shared" ref="I90" si="18">H90+E90</f>
        <v>5460099</v>
      </c>
      <c r="J90" s="238">
        <f t="shared" si="3"/>
        <v>2006.4893400000001</v>
      </c>
      <c r="K90" s="238">
        <f t="shared" si="4"/>
        <v>314.01524000000001</v>
      </c>
      <c r="L90" s="238">
        <f t="shared" si="5"/>
        <v>3875609.0825219555</v>
      </c>
      <c r="M90" s="257">
        <f t="shared" si="6"/>
        <v>1884091.44</v>
      </c>
      <c r="N90" s="256">
        <f t="shared" si="7"/>
        <v>5759700.5225219559</v>
      </c>
    </row>
    <row r="91" spans="1:17" ht="4.5" customHeight="1" thickBot="1" x14ac:dyDescent="0.3">
      <c r="A91" s="125"/>
      <c r="B91" s="143" t="s">
        <v>116</v>
      </c>
      <c r="C91" s="155"/>
      <c r="D91" s="155">
        <v>151</v>
      </c>
      <c r="E91" s="155"/>
      <c r="F91" s="155"/>
      <c r="G91" s="155"/>
      <c r="H91" s="156"/>
      <c r="I91" s="156"/>
      <c r="J91" s="239"/>
      <c r="K91" s="239"/>
      <c r="L91" s="239"/>
      <c r="M91" s="239"/>
      <c r="N91" s="239"/>
    </row>
    <row r="92" spans="1:17" ht="29.25" customHeight="1" thickBot="1" x14ac:dyDescent="0.3">
      <c r="A92" s="144"/>
      <c r="B92" s="145" t="s">
        <v>117</v>
      </c>
      <c r="C92" s="266">
        <f t="shared" ref="C92:N92" si="19">SUM(C25:C90)</f>
        <v>119982</v>
      </c>
      <c r="D92" s="266">
        <f t="shared" si="19"/>
        <v>27221</v>
      </c>
      <c r="E92" s="266">
        <f t="shared" si="19"/>
        <v>225876393</v>
      </c>
      <c r="F92" s="266">
        <f t="shared" si="19"/>
        <v>157818405</v>
      </c>
      <c r="G92" s="266">
        <f t="shared" si="19"/>
        <v>383694798</v>
      </c>
      <c r="H92" s="157">
        <f t="shared" si="19"/>
        <v>163326000</v>
      </c>
      <c r="I92" s="157">
        <f t="shared" si="19"/>
        <v>389202393</v>
      </c>
      <c r="J92" s="240">
        <f t="shared" si="19"/>
        <v>124030.19267999998</v>
      </c>
      <c r="K92" s="240">
        <f t="shared" si="19"/>
        <v>28398.036040000003</v>
      </c>
      <c r="L92" s="240">
        <f t="shared" si="19"/>
        <v>239568948.4488146</v>
      </c>
      <c r="M92" s="240">
        <f t="shared" si="19"/>
        <v>170388216.24000001</v>
      </c>
      <c r="N92" s="240">
        <f t="shared" si="19"/>
        <v>409957164.68881458</v>
      </c>
    </row>
    <row r="93" spans="1:17" ht="16.5" customHeight="1" x14ac:dyDescent="0.25">
      <c r="A93" s="146"/>
      <c r="B93" s="146"/>
      <c r="C93" s="164"/>
      <c r="D93" s="164"/>
      <c r="E93" s="100"/>
      <c r="F93" s="164"/>
      <c r="G93" s="164"/>
      <c r="H93" s="126"/>
      <c r="I93" s="126"/>
      <c r="J93" s="164"/>
      <c r="K93" s="164"/>
      <c r="L93" s="100"/>
      <c r="M93" s="100"/>
      <c r="N93" s="100"/>
    </row>
    <row r="94" spans="1:17" ht="16.5" customHeight="1" x14ac:dyDescent="0.25">
      <c r="A94" s="146"/>
      <c r="B94" s="146"/>
      <c r="C94" s="164"/>
      <c r="D94" s="100"/>
      <c r="E94" s="127"/>
      <c r="F94" s="127"/>
      <c r="G94" s="127"/>
      <c r="H94" s="129" t="s">
        <v>843</v>
      </c>
      <c r="I94" s="87">
        <v>4000000</v>
      </c>
      <c r="J94" s="258"/>
      <c r="K94" s="261"/>
      <c r="L94" s="341" t="s">
        <v>840</v>
      </c>
      <c r="M94" s="342">
        <f>+N92-I92</f>
        <v>20754771.68881458</v>
      </c>
      <c r="N94" s="87">
        <v>4000000</v>
      </c>
    </row>
    <row r="95" spans="1:17" ht="16.5" customHeight="1" x14ac:dyDescent="0.25">
      <c r="A95" s="129"/>
      <c r="B95" s="129"/>
      <c r="C95" s="95"/>
      <c r="D95" s="95"/>
      <c r="E95" s="265"/>
      <c r="F95" s="95"/>
      <c r="G95" s="95"/>
      <c r="H95" s="129" t="s">
        <v>844</v>
      </c>
      <c r="I95" s="87">
        <v>500000</v>
      </c>
      <c r="J95" s="95"/>
      <c r="K95" s="260"/>
      <c r="L95" s="343" t="s">
        <v>806</v>
      </c>
      <c r="M95" s="259"/>
      <c r="N95" s="87">
        <v>500000</v>
      </c>
      <c r="Q95" s="86"/>
    </row>
    <row r="96" spans="1:17" ht="16.5" customHeight="1" thickBot="1" x14ac:dyDescent="0.3">
      <c r="F96" s="187"/>
      <c r="G96" s="329"/>
      <c r="H96" s="334" t="s">
        <v>53</v>
      </c>
      <c r="I96" s="337">
        <f>I92+I94+I95</f>
        <v>393702393</v>
      </c>
      <c r="N96" s="337">
        <f>N92+N94+N95</f>
        <v>414457164.68881458</v>
      </c>
      <c r="O96" s="88"/>
    </row>
    <row r="97" spans="1:15" ht="16.5" customHeight="1" thickTop="1" x14ac:dyDescent="0.25">
      <c r="A97" s="146"/>
      <c r="B97" s="258"/>
      <c r="C97" s="127"/>
      <c r="D97" s="128"/>
      <c r="F97" s="262"/>
      <c r="G97" s="190"/>
      <c r="H97" s="100"/>
      <c r="I97" s="100"/>
      <c r="J97" s="128"/>
      <c r="K97" s="128"/>
      <c r="O97" s="89"/>
    </row>
    <row r="98" spans="1:15" ht="16.5" customHeight="1" x14ac:dyDescent="0.25">
      <c r="A98" s="146"/>
      <c r="B98" s="95"/>
      <c r="C98" s="100"/>
      <c r="D98" s="100"/>
      <c r="F98" s="264"/>
      <c r="G98" s="190"/>
      <c r="H98" s="336" t="s">
        <v>846</v>
      </c>
      <c r="I98" s="87">
        <v>388885888</v>
      </c>
      <c r="J98" s="100"/>
      <c r="K98" s="100"/>
      <c r="O98" s="87"/>
    </row>
    <row r="99" spans="1:15" ht="16.5" customHeight="1" x14ac:dyDescent="0.25">
      <c r="G99" s="330"/>
    </row>
    <row r="100" spans="1:15" ht="16.5" customHeight="1" x14ac:dyDescent="0.25">
      <c r="E100" s="332"/>
      <c r="G100" s="330"/>
      <c r="H100" s="341" t="s">
        <v>847</v>
      </c>
      <c r="I100" s="345">
        <f>+I96-I98</f>
        <v>4816505</v>
      </c>
    </row>
    <row r="101" spans="1:15" ht="16.5" customHeight="1" x14ac:dyDescent="0.25">
      <c r="E101" s="333"/>
      <c r="F101" s="187"/>
      <c r="G101" s="330"/>
      <c r="H101" s="343" t="s">
        <v>806</v>
      </c>
    </row>
    <row r="102" spans="1:15" ht="16.5" customHeight="1" x14ac:dyDescent="0.25">
      <c r="E102" s="217"/>
      <c r="F102" s="217"/>
      <c r="G102" s="330"/>
    </row>
    <row r="103" spans="1:15" ht="16.5" customHeight="1" x14ac:dyDescent="0.25">
      <c r="G103" s="330"/>
    </row>
    <row r="104" spans="1:15" ht="16.5" customHeight="1" x14ac:dyDescent="0.25">
      <c r="G104" s="187"/>
    </row>
    <row r="105" spans="1:15" ht="16.5" customHeight="1" x14ac:dyDescent="0.25">
      <c r="G105" s="187"/>
    </row>
    <row r="106" spans="1:15" ht="16.5" customHeight="1" x14ac:dyDescent="0.25">
      <c r="G106" s="331"/>
    </row>
    <row r="107" spans="1:15" ht="16.5" customHeight="1" x14ac:dyDescent="0.25">
      <c r="G107" s="187"/>
    </row>
    <row r="109" spans="1:15" ht="16.5" customHeight="1" x14ac:dyDescent="0.25">
      <c r="G109" s="216"/>
    </row>
    <row r="110" spans="1:15" ht="16.5" customHeight="1" x14ac:dyDescent="0.25">
      <c r="G110" s="217"/>
    </row>
    <row r="169" spans="6:7" ht="16.5" customHeight="1" x14ac:dyDescent="0.25">
      <c r="F169" s="80">
        <f>MAX(E169*0.2,400)</f>
        <v>400</v>
      </c>
      <c r="G169" s="80">
        <f>MAX(F169*0.2,400)</f>
        <v>400</v>
      </c>
    </row>
  </sheetData>
  <mergeCells count="3">
    <mergeCell ref="I12:J12"/>
    <mergeCell ref="C12:F12"/>
    <mergeCell ref="C13:F13"/>
  </mergeCells>
  <hyperlinks>
    <hyperlink ref="N15" r:id="rId1" xr:uid="{7FCDD3DC-814F-456B-8977-CE3D6238DD66}"/>
  </hyperlinks>
  <printOptions horizontalCentered="1"/>
  <pageMargins left="0.5" right="0.5" top="0.5" bottom="1" header="0.5" footer="0.5"/>
  <pageSetup scale="71" fitToHeight="0" orientation="landscape" r:id="rId2"/>
  <headerFooter scaleWithDoc="0" alignWithMargins="0">
    <oddFooter>&amp;C&amp;P&amp;RCDE, School Finance and Operations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95"/>
  <sheetViews>
    <sheetView showGridLines="0" zoomScaleNormal="100" workbookViewId="0">
      <pane ySplit="4" topLeftCell="A117" activePane="bottomLeft" state="frozen"/>
      <selection pane="bottomLeft" activeCell="C1" sqref="C1:H2"/>
    </sheetView>
  </sheetViews>
  <sheetFormatPr defaultRowHeight="15.75" x14ac:dyDescent="0.25"/>
  <cols>
    <col min="1" max="2" width="9.140625" style="5"/>
    <col min="3" max="3" width="23.140625" style="320" customWidth="1"/>
    <col min="4" max="4" width="33.7109375" style="5" customWidth="1"/>
    <col min="5" max="5" width="18.7109375" style="5" customWidth="1"/>
    <col min="6" max="11" width="18.7109375" style="6" customWidth="1"/>
    <col min="12" max="226" width="9.140625" style="5"/>
    <col min="227" max="227" width="23.140625" style="5" customWidth="1"/>
    <col min="228" max="228" width="28.140625" style="5" bestFit="1" customWidth="1"/>
    <col min="229" max="230" width="14.28515625" style="5" customWidth="1"/>
    <col min="231" max="231" width="9.85546875" style="5" bestFit="1" customWidth="1"/>
    <col min="232" max="232" width="15.5703125" style="5" customWidth="1"/>
    <col min="233" max="233" width="21.28515625" style="5" customWidth="1"/>
    <col min="234" max="234" width="12.28515625" style="5" bestFit="1" customWidth="1"/>
    <col min="235" max="239" width="9.140625" style="5"/>
    <col min="240" max="240" width="11.28515625" style="5" bestFit="1" customWidth="1"/>
    <col min="241" max="482" width="9.140625" style="5"/>
    <col min="483" max="483" width="23.140625" style="5" customWidth="1"/>
    <col min="484" max="484" width="28.140625" style="5" bestFit="1" customWidth="1"/>
    <col min="485" max="486" width="14.28515625" style="5" customWidth="1"/>
    <col min="487" max="487" width="9.85546875" style="5" bestFit="1" customWidth="1"/>
    <col min="488" max="488" width="15.5703125" style="5" customWidth="1"/>
    <col min="489" max="489" width="21.28515625" style="5" customWidth="1"/>
    <col min="490" max="490" width="12.28515625" style="5" bestFit="1" customWidth="1"/>
    <col min="491" max="495" width="9.140625" style="5"/>
    <col min="496" max="496" width="11.28515625" style="5" bestFit="1" customWidth="1"/>
    <col min="497" max="738" width="9.140625" style="5"/>
    <col min="739" max="739" width="23.140625" style="5" customWidth="1"/>
    <col min="740" max="740" width="28.140625" style="5" bestFit="1" customWidth="1"/>
    <col min="741" max="742" width="14.28515625" style="5" customWidth="1"/>
    <col min="743" max="743" width="9.85546875" style="5" bestFit="1" customWidth="1"/>
    <col min="744" max="744" width="15.5703125" style="5" customWidth="1"/>
    <col min="745" max="745" width="21.28515625" style="5" customWidth="1"/>
    <col min="746" max="746" width="12.28515625" style="5" bestFit="1" customWidth="1"/>
    <col min="747" max="751" width="9.140625" style="5"/>
    <col min="752" max="752" width="11.28515625" style="5" bestFit="1" customWidth="1"/>
    <col min="753" max="994" width="9.140625" style="5"/>
    <col min="995" max="995" width="23.140625" style="5" customWidth="1"/>
    <col min="996" max="996" width="28.140625" style="5" bestFit="1" customWidth="1"/>
    <col min="997" max="998" width="14.28515625" style="5" customWidth="1"/>
    <col min="999" max="999" width="9.85546875" style="5" bestFit="1" customWidth="1"/>
    <col min="1000" max="1000" width="15.5703125" style="5" customWidth="1"/>
    <col min="1001" max="1001" width="21.28515625" style="5" customWidth="1"/>
    <col min="1002" max="1002" width="12.28515625" style="5" bestFit="1" customWidth="1"/>
    <col min="1003" max="1007" width="9.140625" style="5"/>
    <col min="1008" max="1008" width="11.28515625" style="5" bestFit="1" customWidth="1"/>
    <col min="1009" max="1250" width="9.140625" style="5"/>
    <col min="1251" max="1251" width="23.140625" style="5" customWidth="1"/>
    <col min="1252" max="1252" width="28.140625" style="5" bestFit="1" customWidth="1"/>
    <col min="1253" max="1254" width="14.28515625" style="5" customWidth="1"/>
    <col min="1255" max="1255" width="9.85546875" style="5" bestFit="1" customWidth="1"/>
    <col min="1256" max="1256" width="15.5703125" style="5" customWidth="1"/>
    <col min="1257" max="1257" width="21.28515625" style="5" customWidth="1"/>
    <col min="1258" max="1258" width="12.28515625" style="5" bestFit="1" customWidth="1"/>
    <col min="1259" max="1263" width="9.140625" style="5"/>
    <col min="1264" max="1264" width="11.28515625" style="5" bestFit="1" customWidth="1"/>
    <col min="1265" max="1506" width="9.140625" style="5"/>
    <col min="1507" max="1507" width="23.140625" style="5" customWidth="1"/>
    <col min="1508" max="1508" width="28.140625" style="5" bestFit="1" customWidth="1"/>
    <col min="1509" max="1510" width="14.28515625" style="5" customWidth="1"/>
    <col min="1511" max="1511" width="9.85546875" style="5" bestFit="1" customWidth="1"/>
    <col min="1512" max="1512" width="15.5703125" style="5" customWidth="1"/>
    <col min="1513" max="1513" width="21.28515625" style="5" customWidth="1"/>
    <col min="1514" max="1514" width="12.28515625" style="5" bestFit="1" customWidth="1"/>
    <col min="1515" max="1519" width="9.140625" style="5"/>
    <col min="1520" max="1520" width="11.28515625" style="5" bestFit="1" customWidth="1"/>
    <col min="1521" max="1762" width="9.140625" style="5"/>
    <col min="1763" max="1763" width="23.140625" style="5" customWidth="1"/>
    <col min="1764" max="1764" width="28.140625" style="5" bestFit="1" customWidth="1"/>
    <col min="1765" max="1766" width="14.28515625" style="5" customWidth="1"/>
    <col min="1767" max="1767" width="9.85546875" style="5" bestFit="1" customWidth="1"/>
    <col min="1768" max="1768" width="15.5703125" style="5" customWidth="1"/>
    <col min="1769" max="1769" width="21.28515625" style="5" customWidth="1"/>
    <col min="1770" max="1770" width="12.28515625" style="5" bestFit="1" customWidth="1"/>
    <col min="1771" max="1775" width="9.140625" style="5"/>
    <col min="1776" max="1776" width="11.28515625" style="5" bestFit="1" customWidth="1"/>
    <col min="1777" max="2018" width="9.140625" style="5"/>
    <col min="2019" max="2019" width="23.140625" style="5" customWidth="1"/>
    <col min="2020" max="2020" width="28.140625" style="5" bestFit="1" customWidth="1"/>
    <col min="2021" max="2022" width="14.28515625" style="5" customWidth="1"/>
    <col min="2023" max="2023" width="9.85546875" style="5" bestFit="1" customWidth="1"/>
    <col min="2024" max="2024" width="15.5703125" style="5" customWidth="1"/>
    <col min="2025" max="2025" width="21.28515625" style="5" customWidth="1"/>
    <col min="2026" max="2026" width="12.28515625" style="5" bestFit="1" customWidth="1"/>
    <col min="2027" max="2031" width="9.140625" style="5"/>
    <col min="2032" max="2032" width="11.28515625" style="5" bestFit="1" customWidth="1"/>
    <col min="2033" max="2274" width="9.140625" style="5"/>
    <col min="2275" max="2275" width="23.140625" style="5" customWidth="1"/>
    <col min="2276" max="2276" width="28.140625" style="5" bestFit="1" customWidth="1"/>
    <col min="2277" max="2278" width="14.28515625" style="5" customWidth="1"/>
    <col min="2279" max="2279" width="9.85546875" style="5" bestFit="1" customWidth="1"/>
    <col min="2280" max="2280" width="15.5703125" style="5" customWidth="1"/>
    <col min="2281" max="2281" width="21.28515625" style="5" customWidth="1"/>
    <col min="2282" max="2282" width="12.28515625" style="5" bestFit="1" customWidth="1"/>
    <col min="2283" max="2287" width="9.140625" style="5"/>
    <col min="2288" max="2288" width="11.28515625" style="5" bestFit="1" customWidth="1"/>
    <col min="2289" max="2530" width="9.140625" style="5"/>
    <col min="2531" max="2531" width="23.140625" style="5" customWidth="1"/>
    <col min="2532" max="2532" width="28.140625" style="5" bestFit="1" customWidth="1"/>
    <col min="2533" max="2534" width="14.28515625" style="5" customWidth="1"/>
    <col min="2535" max="2535" width="9.85546875" style="5" bestFit="1" customWidth="1"/>
    <col min="2536" max="2536" width="15.5703125" style="5" customWidth="1"/>
    <col min="2537" max="2537" width="21.28515625" style="5" customWidth="1"/>
    <col min="2538" max="2538" width="12.28515625" style="5" bestFit="1" customWidth="1"/>
    <col min="2539" max="2543" width="9.140625" style="5"/>
    <col min="2544" max="2544" width="11.28515625" style="5" bestFit="1" customWidth="1"/>
    <col min="2545" max="2786" width="9.140625" style="5"/>
    <col min="2787" max="2787" width="23.140625" style="5" customWidth="1"/>
    <col min="2788" max="2788" width="28.140625" style="5" bestFit="1" customWidth="1"/>
    <col min="2789" max="2790" width="14.28515625" style="5" customWidth="1"/>
    <col min="2791" max="2791" width="9.85546875" style="5" bestFit="1" customWidth="1"/>
    <col min="2792" max="2792" width="15.5703125" style="5" customWidth="1"/>
    <col min="2793" max="2793" width="21.28515625" style="5" customWidth="1"/>
    <col min="2794" max="2794" width="12.28515625" style="5" bestFit="1" customWidth="1"/>
    <col min="2795" max="2799" width="9.140625" style="5"/>
    <col min="2800" max="2800" width="11.28515625" style="5" bestFit="1" customWidth="1"/>
    <col min="2801" max="3042" width="9.140625" style="5"/>
    <col min="3043" max="3043" width="23.140625" style="5" customWidth="1"/>
    <col min="3044" max="3044" width="28.140625" style="5" bestFit="1" customWidth="1"/>
    <col min="3045" max="3046" width="14.28515625" style="5" customWidth="1"/>
    <col min="3047" max="3047" width="9.85546875" style="5" bestFit="1" customWidth="1"/>
    <col min="3048" max="3048" width="15.5703125" style="5" customWidth="1"/>
    <col min="3049" max="3049" width="21.28515625" style="5" customWidth="1"/>
    <col min="3050" max="3050" width="12.28515625" style="5" bestFit="1" customWidth="1"/>
    <col min="3051" max="3055" width="9.140625" style="5"/>
    <col min="3056" max="3056" width="11.28515625" style="5" bestFit="1" customWidth="1"/>
    <col min="3057" max="3298" width="9.140625" style="5"/>
    <col min="3299" max="3299" width="23.140625" style="5" customWidth="1"/>
    <col min="3300" max="3300" width="28.140625" style="5" bestFit="1" customWidth="1"/>
    <col min="3301" max="3302" width="14.28515625" style="5" customWidth="1"/>
    <col min="3303" max="3303" width="9.85546875" style="5" bestFit="1" customWidth="1"/>
    <col min="3304" max="3304" width="15.5703125" style="5" customWidth="1"/>
    <col min="3305" max="3305" width="21.28515625" style="5" customWidth="1"/>
    <col min="3306" max="3306" width="12.28515625" style="5" bestFit="1" customWidth="1"/>
    <col min="3307" max="3311" width="9.140625" style="5"/>
    <col min="3312" max="3312" width="11.28515625" style="5" bestFit="1" customWidth="1"/>
    <col min="3313" max="3554" width="9.140625" style="5"/>
    <col min="3555" max="3555" width="23.140625" style="5" customWidth="1"/>
    <col min="3556" max="3556" width="28.140625" style="5" bestFit="1" customWidth="1"/>
    <col min="3557" max="3558" width="14.28515625" style="5" customWidth="1"/>
    <col min="3559" max="3559" width="9.85546875" style="5" bestFit="1" customWidth="1"/>
    <col min="3560" max="3560" width="15.5703125" style="5" customWidth="1"/>
    <col min="3561" max="3561" width="21.28515625" style="5" customWidth="1"/>
    <col min="3562" max="3562" width="12.28515625" style="5" bestFit="1" customWidth="1"/>
    <col min="3563" max="3567" width="9.140625" style="5"/>
    <col min="3568" max="3568" width="11.28515625" style="5" bestFit="1" customWidth="1"/>
    <col min="3569" max="3810" width="9.140625" style="5"/>
    <col min="3811" max="3811" width="23.140625" style="5" customWidth="1"/>
    <col min="3812" max="3812" width="28.140625" style="5" bestFit="1" customWidth="1"/>
    <col min="3813" max="3814" width="14.28515625" style="5" customWidth="1"/>
    <col min="3815" max="3815" width="9.85546875" style="5" bestFit="1" customWidth="1"/>
    <col min="3816" max="3816" width="15.5703125" style="5" customWidth="1"/>
    <col min="3817" max="3817" width="21.28515625" style="5" customWidth="1"/>
    <col min="3818" max="3818" width="12.28515625" style="5" bestFit="1" customWidth="1"/>
    <col min="3819" max="3823" width="9.140625" style="5"/>
    <col min="3824" max="3824" width="11.28515625" style="5" bestFit="1" customWidth="1"/>
    <col min="3825" max="4066" width="9.140625" style="5"/>
    <col min="4067" max="4067" width="23.140625" style="5" customWidth="1"/>
    <col min="4068" max="4068" width="28.140625" style="5" bestFit="1" customWidth="1"/>
    <col min="4069" max="4070" width="14.28515625" style="5" customWidth="1"/>
    <col min="4071" max="4071" width="9.85546875" style="5" bestFit="1" customWidth="1"/>
    <col min="4072" max="4072" width="15.5703125" style="5" customWidth="1"/>
    <col min="4073" max="4073" width="21.28515625" style="5" customWidth="1"/>
    <col min="4074" max="4074" width="12.28515625" style="5" bestFit="1" customWidth="1"/>
    <col min="4075" max="4079" width="9.140625" style="5"/>
    <col min="4080" max="4080" width="11.28515625" style="5" bestFit="1" customWidth="1"/>
    <col min="4081" max="4322" width="9.140625" style="5"/>
    <col min="4323" max="4323" width="23.140625" style="5" customWidth="1"/>
    <col min="4324" max="4324" width="28.140625" style="5" bestFit="1" customWidth="1"/>
    <col min="4325" max="4326" width="14.28515625" style="5" customWidth="1"/>
    <col min="4327" max="4327" width="9.85546875" style="5" bestFit="1" customWidth="1"/>
    <col min="4328" max="4328" width="15.5703125" style="5" customWidth="1"/>
    <col min="4329" max="4329" width="21.28515625" style="5" customWidth="1"/>
    <col min="4330" max="4330" width="12.28515625" style="5" bestFit="1" customWidth="1"/>
    <col min="4331" max="4335" width="9.140625" style="5"/>
    <col min="4336" max="4336" width="11.28515625" style="5" bestFit="1" customWidth="1"/>
    <col min="4337" max="4578" width="9.140625" style="5"/>
    <col min="4579" max="4579" width="23.140625" style="5" customWidth="1"/>
    <col min="4580" max="4580" width="28.140625" style="5" bestFit="1" customWidth="1"/>
    <col min="4581" max="4582" width="14.28515625" style="5" customWidth="1"/>
    <col min="4583" max="4583" width="9.85546875" style="5" bestFit="1" customWidth="1"/>
    <col min="4584" max="4584" width="15.5703125" style="5" customWidth="1"/>
    <col min="4585" max="4585" width="21.28515625" style="5" customWidth="1"/>
    <col min="4586" max="4586" width="12.28515625" style="5" bestFit="1" customWidth="1"/>
    <col min="4587" max="4591" width="9.140625" style="5"/>
    <col min="4592" max="4592" width="11.28515625" style="5" bestFit="1" customWidth="1"/>
    <col min="4593" max="4834" width="9.140625" style="5"/>
    <col min="4835" max="4835" width="23.140625" style="5" customWidth="1"/>
    <col min="4836" max="4836" width="28.140625" style="5" bestFit="1" customWidth="1"/>
    <col min="4837" max="4838" width="14.28515625" style="5" customWidth="1"/>
    <col min="4839" max="4839" width="9.85546875" style="5" bestFit="1" customWidth="1"/>
    <col min="4840" max="4840" width="15.5703125" style="5" customWidth="1"/>
    <col min="4841" max="4841" width="21.28515625" style="5" customWidth="1"/>
    <col min="4842" max="4842" width="12.28515625" style="5" bestFit="1" customWidth="1"/>
    <col min="4843" max="4847" width="9.140625" style="5"/>
    <col min="4848" max="4848" width="11.28515625" style="5" bestFit="1" customWidth="1"/>
    <col min="4849" max="5090" width="9.140625" style="5"/>
    <col min="5091" max="5091" width="23.140625" style="5" customWidth="1"/>
    <col min="5092" max="5092" width="28.140625" style="5" bestFit="1" customWidth="1"/>
    <col min="5093" max="5094" width="14.28515625" style="5" customWidth="1"/>
    <col min="5095" max="5095" width="9.85546875" style="5" bestFit="1" customWidth="1"/>
    <col min="5096" max="5096" width="15.5703125" style="5" customWidth="1"/>
    <col min="5097" max="5097" width="21.28515625" style="5" customWidth="1"/>
    <col min="5098" max="5098" width="12.28515625" style="5" bestFit="1" customWidth="1"/>
    <col min="5099" max="5103" width="9.140625" style="5"/>
    <col min="5104" max="5104" width="11.28515625" style="5" bestFit="1" customWidth="1"/>
    <col min="5105" max="5346" width="9.140625" style="5"/>
    <col min="5347" max="5347" width="23.140625" style="5" customWidth="1"/>
    <col min="5348" max="5348" width="28.140625" style="5" bestFit="1" customWidth="1"/>
    <col min="5349" max="5350" width="14.28515625" style="5" customWidth="1"/>
    <col min="5351" max="5351" width="9.85546875" style="5" bestFit="1" customWidth="1"/>
    <col min="5352" max="5352" width="15.5703125" style="5" customWidth="1"/>
    <col min="5353" max="5353" width="21.28515625" style="5" customWidth="1"/>
    <col min="5354" max="5354" width="12.28515625" style="5" bestFit="1" customWidth="1"/>
    <col min="5355" max="5359" width="9.140625" style="5"/>
    <col min="5360" max="5360" width="11.28515625" style="5" bestFit="1" customWidth="1"/>
    <col min="5361" max="5602" width="9.140625" style="5"/>
    <col min="5603" max="5603" width="23.140625" style="5" customWidth="1"/>
    <col min="5604" max="5604" width="28.140625" style="5" bestFit="1" customWidth="1"/>
    <col min="5605" max="5606" width="14.28515625" style="5" customWidth="1"/>
    <col min="5607" max="5607" width="9.85546875" style="5" bestFit="1" customWidth="1"/>
    <col min="5608" max="5608" width="15.5703125" style="5" customWidth="1"/>
    <col min="5609" max="5609" width="21.28515625" style="5" customWidth="1"/>
    <col min="5610" max="5610" width="12.28515625" style="5" bestFit="1" customWidth="1"/>
    <col min="5611" max="5615" width="9.140625" style="5"/>
    <col min="5616" max="5616" width="11.28515625" style="5" bestFit="1" customWidth="1"/>
    <col min="5617" max="5858" width="9.140625" style="5"/>
    <col min="5859" max="5859" width="23.140625" style="5" customWidth="1"/>
    <col min="5860" max="5860" width="28.140625" style="5" bestFit="1" customWidth="1"/>
    <col min="5861" max="5862" width="14.28515625" style="5" customWidth="1"/>
    <col min="5863" max="5863" width="9.85546875" style="5" bestFit="1" customWidth="1"/>
    <col min="5864" max="5864" width="15.5703125" style="5" customWidth="1"/>
    <col min="5865" max="5865" width="21.28515625" style="5" customWidth="1"/>
    <col min="5866" max="5866" width="12.28515625" style="5" bestFit="1" customWidth="1"/>
    <col min="5867" max="5871" width="9.140625" style="5"/>
    <col min="5872" max="5872" width="11.28515625" style="5" bestFit="1" customWidth="1"/>
    <col min="5873" max="6114" width="9.140625" style="5"/>
    <col min="6115" max="6115" width="23.140625" style="5" customWidth="1"/>
    <col min="6116" max="6116" width="28.140625" style="5" bestFit="1" customWidth="1"/>
    <col min="6117" max="6118" width="14.28515625" style="5" customWidth="1"/>
    <col min="6119" max="6119" width="9.85546875" style="5" bestFit="1" customWidth="1"/>
    <col min="6120" max="6120" width="15.5703125" style="5" customWidth="1"/>
    <col min="6121" max="6121" width="21.28515625" style="5" customWidth="1"/>
    <col min="6122" max="6122" width="12.28515625" style="5" bestFit="1" customWidth="1"/>
    <col min="6123" max="6127" width="9.140625" style="5"/>
    <col min="6128" max="6128" width="11.28515625" style="5" bestFit="1" customWidth="1"/>
    <col min="6129" max="6370" width="9.140625" style="5"/>
    <col min="6371" max="6371" width="23.140625" style="5" customWidth="1"/>
    <col min="6372" max="6372" width="28.140625" style="5" bestFit="1" customWidth="1"/>
    <col min="6373" max="6374" width="14.28515625" style="5" customWidth="1"/>
    <col min="6375" max="6375" width="9.85546875" style="5" bestFit="1" customWidth="1"/>
    <col min="6376" max="6376" width="15.5703125" style="5" customWidth="1"/>
    <col min="6377" max="6377" width="21.28515625" style="5" customWidth="1"/>
    <col min="6378" max="6378" width="12.28515625" style="5" bestFit="1" customWidth="1"/>
    <col min="6379" max="6383" width="9.140625" style="5"/>
    <col min="6384" max="6384" width="11.28515625" style="5" bestFit="1" customWidth="1"/>
    <col min="6385" max="6626" width="9.140625" style="5"/>
    <col min="6627" max="6627" width="23.140625" style="5" customWidth="1"/>
    <col min="6628" max="6628" width="28.140625" style="5" bestFit="1" customWidth="1"/>
    <col min="6629" max="6630" width="14.28515625" style="5" customWidth="1"/>
    <col min="6631" max="6631" width="9.85546875" style="5" bestFit="1" customWidth="1"/>
    <col min="6632" max="6632" width="15.5703125" style="5" customWidth="1"/>
    <col min="6633" max="6633" width="21.28515625" style="5" customWidth="1"/>
    <col min="6634" max="6634" width="12.28515625" style="5" bestFit="1" customWidth="1"/>
    <col min="6635" max="6639" width="9.140625" style="5"/>
    <col min="6640" max="6640" width="11.28515625" style="5" bestFit="1" customWidth="1"/>
    <col min="6641" max="6882" width="9.140625" style="5"/>
    <col min="6883" max="6883" width="23.140625" style="5" customWidth="1"/>
    <col min="6884" max="6884" width="28.140625" style="5" bestFit="1" customWidth="1"/>
    <col min="6885" max="6886" width="14.28515625" style="5" customWidth="1"/>
    <col min="6887" max="6887" width="9.85546875" style="5" bestFit="1" customWidth="1"/>
    <col min="6888" max="6888" width="15.5703125" style="5" customWidth="1"/>
    <col min="6889" max="6889" width="21.28515625" style="5" customWidth="1"/>
    <col min="6890" max="6890" width="12.28515625" style="5" bestFit="1" customWidth="1"/>
    <col min="6891" max="6895" width="9.140625" style="5"/>
    <col min="6896" max="6896" width="11.28515625" style="5" bestFit="1" customWidth="1"/>
    <col min="6897" max="7138" width="9.140625" style="5"/>
    <col min="7139" max="7139" width="23.140625" style="5" customWidth="1"/>
    <col min="7140" max="7140" width="28.140625" style="5" bestFit="1" customWidth="1"/>
    <col min="7141" max="7142" width="14.28515625" style="5" customWidth="1"/>
    <col min="7143" max="7143" width="9.85546875" style="5" bestFit="1" customWidth="1"/>
    <col min="7144" max="7144" width="15.5703125" style="5" customWidth="1"/>
    <col min="7145" max="7145" width="21.28515625" style="5" customWidth="1"/>
    <col min="7146" max="7146" width="12.28515625" style="5" bestFit="1" customWidth="1"/>
    <col min="7147" max="7151" width="9.140625" style="5"/>
    <col min="7152" max="7152" width="11.28515625" style="5" bestFit="1" customWidth="1"/>
    <col min="7153" max="7394" width="9.140625" style="5"/>
    <col min="7395" max="7395" width="23.140625" style="5" customWidth="1"/>
    <col min="7396" max="7396" width="28.140625" style="5" bestFit="1" customWidth="1"/>
    <col min="7397" max="7398" width="14.28515625" style="5" customWidth="1"/>
    <col min="7399" max="7399" width="9.85546875" style="5" bestFit="1" customWidth="1"/>
    <col min="7400" max="7400" width="15.5703125" style="5" customWidth="1"/>
    <col min="7401" max="7401" width="21.28515625" style="5" customWidth="1"/>
    <col min="7402" max="7402" width="12.28515625" style="5" bestFit="1" customWidth="1"/>
    <col min="7403" max="7407" width="9.140625" style="5"/>
    <col min="7408" max="7408" width="11.28515625" style="5" bestFit="1" customWidth="1"/>
    <col min="7409" max="7650" width="9.140625" style="5"/>
    <col min="7651" max="7651" width="23.140625" style="5" customWidth="1"/>
    <col min="7652" max="7652" width="28.140625" style="5" bestFit="1" customWidth="1"/>
    <col min="7653" max="7654" width="14.28515625" style="5" customWidth="1"/>
    <col min="7655" max="7655" width="9.85546875" style="5" bestFit="1" customWidth="1"/>
    <col min="7656" max="7656" width="15.5703125" style="5" customWidth="1"/>
    <col min="7657" max="7657" width="21.28515625" style="5" customWidth="1"/>
    <col min="7658" max="7658" width="12.28515625" style="5" bestFit="1" customWidth="1"/>
    <col min="7659" max="7663" width="9.140625" style="5"/>
    <col min="7664" max="7664" width="11.28515625" style="5" bestFit="1" customWidth="1"/>
    <col min="7665" max="7906" width="9.140625" style="5"/>
    <col min="7907" max="7907" width="23.140625" style="5" customWidth="1"/>
    <col min="7908" max="7908" width="28.140625" style="5" bestFit="1" customWidth="1"/>
    <col min="7909" max="7910" width="14.28515625" style="5" customWidth="1"/>
    <col min="7911" max="7911" width="9.85546875" style="5" bestFit="1" customWidth="1"/>
    <col min="7912" max="7912" width="15.5703125" style="5" customWidth="1"/>
    <col min="7913" max="7913" width="21.28515625" style="5" customWidth="1"/>
    <col min="7914" max="7914" width="12.28515625" style="5" bestFit="1" customWidth="1"/>
    <col min="7915" max="7919" width="9.140625" style="5"/>
    <col min="7920" max="7920" width="11.28515625" style="5" bestFit="1" customWidth="1"/>
    <col min="7921" max="8162" width="9.140625" style="5"/>
    <col min="8163" max="8163" width="23.140625" style="5" customWidth="1"/>
    <col min="8164" max="8164" width="28.140625" style="5" bestFit="1" customWidth="1"/>
    <col min="8165" max="8166" width="14.28515625" style="5" customWidth="1"/>
    <col min="8167" max="8167" width="9.85546875" style="5" bestFit="1" customWidth="1"/>
    <col min="8168" max="8168" width="15.5703125" style="5" customWidth="1"/>
    <col min="8169" max="8169" width="21.28515625" style="5" customWidth="1"/>
    <col min="8170" max="8170" width="12.28515625" style="5" bestFit="1" customWidth="1"/>
    <col min="8171" max="8175" width="9.140625" style="5"/>
    <col min="8176" max="8176" width="11.28515625" style="5" bestFit="1" customWidth="1"/>
    <col min="8177" max="8418" width="9.140625" style="5"/>
    <col min="8419" max="8419" width="23.140625" style="5" customWidth="1"/>
    <col min="8420" max="8420" width="28.140625" style="5" bestFit="1" customWidth="1"/>
    <col min="8421" max="8422" width="14.28515625" style="5" customWidth="1"/>
    <col min="8423" max="8423" width="9.85546875" style="5" bestFit="1" customWidth="1"/>
    <col min="8424" max="8424" width="15.5703125" style="5" customWidth="1"/>
    <col min="8425" max="8425" width="21.28515625" style="5" customWidth="1"/>
    <col min="8426" max="8426" width="12.28515625" style="5" bestFit="1" customWidth="1"/>
    <col min="8427" max="8431" width="9.140625" style="5"/>
    <col min="8432" max="8432" width="11.28515625" style="5" bestFit="1" customWidth="1"/>
    <col min="8433" max="8674" width="9.140625" style="5"/>
    <col min="8675" max="8675" width="23.140625" style="5" customWidth="1"/>
    <col min="8676" max="8676" width="28.140625" style="5" bestFit="1" customWidth="1"/>
    <col min="8677" max="8678" width="14.28515625" style="5" customWidth="1"/>
    <col min="8679" max="8679" width="9.85546875" style="5" bestFit="1" customWidth="1"/>
    <col min="8680" max="8680" width="15.5703125" style="5" customWidth="1"/>
    <col min="8681" max="8681" width="21.28515625" style="5" customWidth="1"/>
    <col min="8682" max="8682" width="12.28515625" style="5" bestFit="1" customWidth="1"/>
    <col min="8683" max="8687" width="9.140625" style="5"/>
    <col min="8688" max="8688" width="11.28515625" style="5" bestFit="1" customWidth="1"/>
    <col min="8689" max="8930" width="9.140625" style="5"/>
    <col min="8931" max="8931" width="23.140625" style="5" customWidth="1"/>
    <col min="8932" max="8932" width="28.140625" style="5" bestFit="1" customWidth="1"/>
    <col min="8933" max="8934" width="14.28515625" style="5" customWidth="1"/>
    <col min="8935" max="8935" width="9.85546875" style="5" bestFit="1" customWidth="1"/>
    <col min="8936" max="8936" width="15.5703125" style="5" customWidth="1"/>
    <col min="8937" max="8937" width="21.28515625" style="5" customWidth="1"/>
    <col min="8938" max="8938" width="12.28515625" style="5" bestFit="1" customWidth="1"/>
    <col min="8939" max="8943" width="9.140625" style="5"/>
    <col min="8944" max="8944" width="11.28515625" style="5" bestFit="1" customWidth="1"/>
    <col min="8945" max="9186" width="9.140625" style="5"/>
    <col min="9187" max="9187" width="23.140625" style="5" customWidth="1"/>
    <col min="9188" max="9188" width="28.140625" style="5" bestFit="1" customWidth="1"/>
    <col min="9189" max="9190" width="14.28515625" style="5" customWidth="1"/>
    <col min="9191" max="9191" width="9.85546875" style="5" bestFit="1" customWidth="1"/>
    <col min="9192" max="9192" width="15.5703125" style="5" customWidth="1"/>
    <col min="9193" max="9193" width="21.28515625" style="5" customWidth="1"/>
    <col min="9194" max="9194" width="12.28515625" style="5" bestFit="1" customWidth="1"/>
    <col min="9195" max="9199" width="9.140625" style="5"/>
    <col min="9200" max="9200" width="11.28515625" style="5" bestFit="1" customWidth="1"/>
    <col min="9201" max="9442" width="9.140625" style="5"/>
    <col min="9443" max="9443" width="23.140625" style="5" customWidth="1"/>
    <col min="9444" max="9444" width="28.140625" style="5" bestFit="1" customWidth="1"/>
    <col min="9445" max="9446" width="14.28515625" style="5" customWidth="1"/>
    <col min="9447" max="9447" width="9.85546875" style="5" bestFit="1" customWidth="1"/>
    <col min="9448" max="9448" width="15.5703125" style="5" customWidth="1"/>
    <col min="9449" max="9449" width="21.28515625" style="5" customWidth="1"/>
    <col min="9450" max="9450" width="12.28515625" style="5" bestFit="1" customWidth="1"/>
    <col min="9451" max="9455" width="9.140625" style="5"/>
    <col min="9456" max="9456" width="11.28515625" style="5" bestFit="1" customWidth="1"/>
    <col min="9457" max="9698" width="9.140625" style="5"/>
    <col min="9699" max="9699" width="23.140625" style="5" customWidth="1"/>
    <col min="9700" max="9700" width="28.140625" style="5" bestFit="1" customWidth="1"/>
    <col min="9701" max="9702" width="14.28515625" style="5" customWidth="1"/>
    <col min="9703" max="9703" width="9.85546875" style="5" bestFit="1" customWidth="1"/>
    <col min="9704" max="9704" width="15.5703125" style="5" customWidth="1"/>
    <col min="9705" max="9705" width="21.28515625" style="5" customWidth="1"/>
    <col min="9706" max="9706" width="12.28515625" style="5" bestFit="1" customWidth="1"/>
    <col min="9707" max="9711" width="9.140625" style="5"/>
    <col min="9712" max="9712" width="11.28515625" style="5" bestFit="1" customWidth="1"/>
    <col min="9713" max="9954" width="9.140625" style="5"/>
    <col min="9955" max="9955" width="23.140625" style="5" customWidth="1"/>
    <col min="9956" max="9956" width="28.140625" style="5" bestFit="1" customWidth="1"/>
    <col min="9957" max="9958" width="14.28515625" style="5" customWidth="1"/>
    <col min="9959" max="9959" width="9.85546875" style="5" bestFit="1" customWidth="1"/>
    <col min="9960" max="9960" width="15.5703125" style="5" customWidth="1"/>
    <col min="9961" max="9961" width="21.28515625" style="5" customWidth="1"/>
    <col min="9962" max="9962" width="12.28515625" style="5" bestFit="1" customWidth="1"/>
    <col min="9963" max="9967" width="9.140625" style="5"/>
    <col min="9968" max="9968" width="11.28515625" style="5" bestFit="1" customWidth="1"/>
    <col min="9969" max="10210" width="9.140625" style="5"/>
    <col min="10211" max="10211" width="23.140625" style="5" customWidth="1"/>
    <col min="10212" max="10212" width="28.140625" style="5" bestFit="1" customWidth="1"/>
    <col min="10213" max="10214" width="14.28515625" style="5" customWidth="1"/>
    <col min="10215" max="10215" width="9.85546875" style="5" bestFit="1" customWidth="1"/>
    <col min="10216" max="10216" width="15.5703125" style="5" customWidth="1"/>
    <col min="10217" max="10217" width="21.28515625" style="5" customWidth="1"/>
    <col min="10218" max="10218" width="12.28515625" style="5" bestFit="1" customWidth="1"/>
    <col min="10219" max="10223" width="9.140625" style="5"/>
    <col min="10224" max="10224" width="11.28515625" style="5" bestFit="1" customWidth="1"/>
    <col min="10225" max="10466" width="9.140625" style="5"/>
    <col min="10467" max="10467" width="23.140625" style="5" customWidth="1"/>
    <col min="10468" max="10468" width="28.140625" style="5" bestFit="1" customWidth="1"/>
    <col min="10469" max="10470" width="14.28515625" style="5" customWidth="1"/>
    <col min="10471" max="10471" width="9.85546875" style="5" bestFit="1" customWidth="1"/>
    <col min="10472" max="10472" width="15.5703125" style="5" customWidth="1"/>
    <col min="10473" max="10473" width="21.28515625" style="5" customWidth="1"/>
    <col min="10474" max="10474" width="12.28515625" style="5" bestFit="1" customWidth="1"/>
    <col min="10475" max="10479" width="9.140625" style="5"/>
    <col min="10480" max="10480" width="11.28515625" style="5" bestFit="1" customWidth="1"/>
    <col min="10481" max="10722" width="9.140625" style="5"/>
    <col min="10723" max="10723" width="23.140625" style="5" customWidth="1"/>
    <col min="10724" max="10724" width="28.140625" style="5" bestFit="1" customWidth="1"/>
    <col min="10725" max="10726" width="14.28515625" style="5" customWidth="1"/>
    <col min="10727" max="10727" width="9.85546875" style="5" bestFit="1" customWidth="1"/>
    <col min="10728" max="10728" width="15.5703125" style="5" customWidth="1"/>
    <col min="10729" max="10729" width="21.28515625" style="5" customWidth="1"/>
    <col min="10730" max="10730" width="12.28515625" style="5" bestFit="1" customWidth="1"/>
    <col min="10731" max="10735" width="9.140625" style="5"/>
    <col min="10736" max="10736" width="11.28515625" style="5" bestFit="1" customWidth="1"/>
    <col min="10737" max="10978" width="9.140625" style="5"/>
    <col min="10979" max="10979" width="23.140625" style="5" customWidth="1"/>
    <col min="10980" max="10980" width="28.140625" style="5" bestFit="1" customWidth="1"/>
    <col min="10981" max="10982" width="14.28515625" style="5" customWidth="1"/>
    <col min="10983" max="10983" width="9.85546875" style="5" bestFit="1" customWidth="1"/>
    <col min="10984" max="10984" width="15.5703125" style="5" customWidth="1"/>
    <col min="10985" max="10985" width="21.28515625" style="5" customWidth="1"/>
    <col min="10986" max="10986" width="12.28515625" style="5" bestFit="1" customWidth="1"/>
    <col min="10987" max="10991" width="9.140625" style="5"/>
    <col min="10992" max="10992" width="11.28515625" style="5" bestFit="1" customWidth="1"/>
    <col min="10993" max="11234" width="9.140625" style="5"/>
    <col min="11235" max="11235" width="23.140625" style="5" customWidth="1"/>
    <col min="11236" max="11236" width="28.140625" style="5" bestFit="1" customWidth="1"/>
    <col min="11237" max="11238" width="14.28515625" style="5" customWidth="1"/>
    <col min="11239" max="11239" width="9.85546875" style="5" bestFit="1" customWidth="1"/>
    <col min="11240" max="11240" width="15.5703125" style="5" customWidth="1"/>
    <col min="11241" max="11241" width="21.28515625" style="5" customWidth="1"/>
    <col min="11242" max="11242" width="12.28515625" style="5" bestFit="1" customWidth="1"/>
    <col min="11243" max="11247" width="9.140625" style="5"/>
    <col min="11248" max="11248" width="11.28515625" style="5" bestFit="1" customWidth="1"/>
    <col min="11249" max="11490" width="9.140625" style="5"/>
    <col min="11491" max="11491" width="23.140625" style="5" customWidth="1"/>
    <col min="11492" max="11492" width="28.140625" style="5" bestFit="1" customWidth="1"/>
    <col min="11493" max="11494" width="14.28515625" style="5" customWidth="1"/>
    <col min="11495" max="11495" width="9.85546875" style="5" bestFit="1" customWidth="1"/>
    <col min="11496" max="11496" width="15.5703125" style="5" customWidth="1"/>
    <col min="11497" max="11497" width="21.28515625" style="5" customWidth="1"/>
    <col min="11498" max="11498" width="12.28515625" style="5" bestFit="1" customWidth="1"/>
    <col min="11499" max="11503" width="9.140625" style="5"/>
    <col min="11504" max="11504" width="11.28515625" style="5" bestFit="1" customWidth="1"/>
    <col min="11505" max="11746" width="9.140625" style="5"/>
    <col min="11747" max="11747" width="23.140625" style="5" customWidth="1"/>
    <col min="11748" max="11748" width="28.140625" style="5" bestFit="1" customWidth="1"/>
    <col min="11749" max="11750" width="14.28515625" style="5" customWidth="1"/>
    <col min="11751" max="11751" width="9.85546875" style="5" bestFit="1" customWidth="1"/>
    <col min="11752" max="11752" width="15.5703125" style="5" customWidth="1"/>
    <col min="11753" max="11753" width="21.28515625" style="5" customWidth="1"/>
    <col min="11754" max="11754" width="12.28515625" style="5" bestFit="1" customWidth="1"/>
    <col min="11755" max="11759" width="9.140625" style="5"/>
    <col min="11760" max="11760" width="11.28515625" style="5" bestFit="1" customWidth="1"/>
    <col min="11761" max="12002" width="9.140625" style="5"/>
    <col min="12003" max="12003" width="23.140625" style="5" customWidth="1"/>
    <col min="12004" max="12004" width="28.140625" style="5" bestFit="1" customWidth="1"/>
    <col min="12005" max="12006" width="14.28515625" style="5" customWidth="1"/>
    <col min="12007" max="12007" width="9.85546875" style="5" bestFit="1" customWidth="1"/>
    <col min="12008" max="12008" width="15.5703125" style="5" customWidth="1"/>
    <col min="12009" max="12009" width="21.28515625" style="5" customWidth="1"/>
    <col min="12010" max="12010" width="12.28515625" style="5" bestFit="1" customWidth="1"/>
    <col min="12011" max="12015" width="9.140625" style="5"/>
    <col min="12016" max="12016" width="11.28515625" style="5" bestFit="1" customWidth="1"/>
    <col min="12017" max="12258" width="9.140625" style="5"/>
    <col min="12259" max="12259" width="23.140625" style="5" customWidth="1"/>
    <col min="12260" max="12260" width="28.140625" style="5" bestFit="1" customWidth="1"/>
    <col min="12261" max="12262" width="14.28515625" style="5" customWidth="1"/>
    <col min="12263" max="12263" width="9.85546875" style="5" bestFit="1" customWidth="1"/>
    <col min="12264" max="12264" width="15.5703125" style="5" customWidth="1"/>
    <col min="12265" max="12265" width="21.28515625" style="5" customWidth="1"/>
    <col min="12266" max="12266" width="12.28515625" style="5" bestFit="1" customWidth="1"/>
    <col min="12267" max="12271" width="9.140625" style="5"/>
    <col min="12272" max="12272" width="11.28515625" style="5" bestFit="1" customWidth="1"/>
    <col min="12273" max="12514" width="9.140625" style="5"/>
    <col min="12515" max="12515" width="23.140625" style="5" customWidth="1"/>
    <col min="12516" max="12516" width="28.140625" style="5" bestFit="1" customWidth="1"/>
    <col min="12517" max="12518" width="14.28515625" style="5" customWidth="1"/>
    <col min="12519" max="12519" width="9.85546875" style="5" bestFit="1" customWidth="1"/>
    <col min="12520" max="12520" width="15.5703125" style="5" customWidth="1"/>
    <col min="12521" max="12521" width="21.28515625" style="5" customWidth="1"/>
    <col min="12522" max="12522" width="12.28515625" style="5" bestFit="1" customWidth="1"/>
    <col min="12523" max="12527" width="9.140625" style="5"/>
    <col min="12528" max="12528" width="11.28515625" style="5" bestFit="1" customWidth="1"/>
    <col min="12529" max="12770" width="9.140625" style="5"/>
    <col min="12771" max="12771" width="23.140625" style="5" customWidth="1"/>
    <col min="12772" max="12772" width="28.140625" style="5" bestFit="1" customWidth="1"/>
    <col min="12773" max="12774" width="14.28515625" style="5" customWidth="1"/>
    <col min="12775" max="12775" width="9.85546875" style="5" bestFit="1" customWidth="1"/>
    <col min="12776" max="12776" width="15.5703125" style="5" customWidth="1"/>
    <col min="12777" max="12777" width="21.28515625" style="5" customWidth="1"/>
    <col min="12778" max="12778" width="12.28515625" style="5" bestFit="1" customWidth="1"/>
    <col min="12779" max="12783" width="9.140625" style="5"/>
    <col min="12784" max="12784" width="11.28515625" style="5" bestFit="1" customWidth="1"/>
    <col min="12785" max="13026" width="9.140625" style="5"/>
    <col min="13027" max="13027" width="23.140625" style="5" customWidth="1"/>
    <col min="13028" max="13028" width="28.140625" style="5" bestFit="1" customWidth="1"/>
    <col min="13029" max="13030" width="14.28515625" style="5" customWidth="1"/>
    <col min="13031" max="13031" width="9.85546875" style="5" bestFit="1" customWidth="1"/>
    <col min="13032" max="13032" width="15.5703125" style="5" customWidth="1"/>
    <col min="13033" max="13033" width="21.28515625" style="5" customWidth="1"/>
    <col min="13034" max="13034" width="12.28515625" style="5" bestFit="1" customWidth="1"/>
    <col min="13035" max="13039" width="9.140625" style="5"/>
    <col min="13040" max="13040" width="11.28515625" style="5" bestFit="1" customWidth="1"/>
    <col min="13041" max="13282" width="9.140625" style="5"/>
    <col min="13283" max="13283" width="23.140625" style="5" customWidth="1"/>
    <col min="13284" max="13284" width="28.140625" style="5" bestFit="1" customWidth="1"/>
    <col min="13285" max="13286" width="14.28515625" style="5" customWidth="1"/>
    <col min="13287" max="13287" width="9.85546875" style="5" bestFit="1" customWidth="1"/>
    <col min="13288" max="13288" width="15.5703125" style="5" customWidth="1"/>
    <col min="13289" max="13289" width="21.28515625" style="5" customWidth="1"/>
    <col min="13290" max="13290" width="12.28515625" style="5" bestFit="1" customWidth="1"/>
    <col min="13291" max="13295" width="9.140625" style="5"/>
    <col min="13296" max="13296" width="11.28515625" style="5" bestFit="1" customWidth="1"/>
    <col min="13297" max="13538" width="9.140625" style="5"/>
    <col min="13539" max="13539" width="23.140625" style="5" customWidth="1"/>
    <col min="13540" max="13540" width="28.140625" style="5" bestFit="1" customWidth="1"/>
    <col min="13541" max="13542" width="14.28515625" style="5" customWidth="1"/>
    <col min="13543" max="13543" width="9.85546875" style="5" bestFit="1" customWidth="1"/>
    <col min="13544" max="13544" width="15.5703125" style="5" customWidth="1"/>
    <col min="13545" max="13545" width="21.28515625" style="5" customWidth="1"/>
    <col min="13546" max="13546" width="12.28515625" style="5" bestFit="1" customWidth="1"/>
    <col min="13547" max="13551" width="9.140625" style="5"/>
    <col min="13552" max="13552" width="11.28515625" style="5" bestFit="1" customWidth="1"/>
    <col min="13553" max="13794" width="9.140625" style="5"/>
    <col min="13795" max="13795" width="23.140625" style="5" customWidth="1"/>
    <col min="13796" max="13796" width="28.140625" style="5" bestFit="1" customWidth="1"/>
    <col min="13797" max="13798" width="14.28515625" style="5" customWidth="1"/>
    <col min="13799" max="13799" width="9.85546875" style="5" bestFit="1" customWidth="1"/>
    <col min="13800" max="13800" width="15.5703125" style="5" customWidth="1"/>
    <col min="13801" max="13801" width="21.28515625" style="5" customWidth="1"/>
    <col min="13802" max="13802" width="12.28515625" style="5" bestFit="1" customWidth="1"/>
    <col min="13803" max="13807" width="9.140625" style="5"/>
    <col min="13808" max="13808" width="11.28515625" style="5" bestFit="1" customWidth="1"/>
    <col min="13809" max="14050" width="9.140625" style="5"/>
    <col min="14051" max="14051" width="23.140625" style="5" customWidth="1"/>
    <col min="14052" max="14052" width="28.140625" style="5" bestFit="1" customWidth="1"/>
    <col min="14053" max="14054" width="14.28515625" style="5" customWidth="1"/>
    <col min="14055" max="14055" width="9.85546875" style="5" bestFit="1" customWidth="1"/>
    <col min="14056" max="14056" width="15.5703125" style="5" customWidth="1"/>
    <col min="14057" max="14057" width="21.28515625" style="5" customWidth="1"/>
    <col min="14058" max="14058" width="12.28515625" style="5" bestFit="1" customWidth="1"/>
    <col min="14059" max="14063" width="9.140625" style="5"/>
    <col min="14064" max="14064" width="11.28515625" style="5" bestFit="1" customWidth="1"/>
    <col min="14065" max="14306" width="9.140625" style="5"/>
    <col min="14307" max="14307" width="23.140625" style="5" customWidth="1"/>
    <col min="14308" max="14308" width="28.140625" style="5" bestFit="1" customWidth="1"/>
    <col min="14309" max="14310" width="14.28515625" style="5" customWidth="1"/>
    <col min="14311" max="14311" width="9.85546875" style="5" bestFit="1" customWidth="1"/>
    <col min="14312" max="14312" width="15.5703125" style="5" customWidth="1"/>
    <col min="14313" max="14313" width="21.28515625" style="5" customWidth="1"/>
    <col min="14314" max="14314" width="12.28515625" style="5" bestFit="1" customWidth="1"/>
    <col min="14315" max="14319" width="9.140625" style="5"/>
    <col min="14320" max="14320" width="11.28515625" style="5" bestFit="1" customWidth="1"/>
    <col min="14321" max="14562" width="9.140625" style="5"/>
    <col min="14563" max="14563" width="23.140625" style="5" customWidth="1"/>
    <col min="14564" max="14564" width="28.140625" style="5" bestFit="1" customWidth="1"/>
    <col min="14565" max="14566" width="14.28515625" style="5" customWidth="1"/>
    <col min="14567" max="14567" width="9.85546875" style="5" bestFit="1" customWidth="1"/>
    <col min="14568" max="14568" width="15.5703125" style="5" customWidth="1"/>
    <col min="14569" max="14569" width="21.28515625" style="5" customWidth="1"/>
    <col min="14570" max="14570" width="12.28515625" style="5" bestFit="1" customWidth="1"/>
    <col min="14571" max="14575" width="9.140625" style="5"/>
    <col min="14576" max="14576" width="11.28515625" style="5" bestFit="1" customWidth="1"/>
    <col min="14577" max="14818" width="9.140625" style="5"/>
    <col min="14819" max="14819" width="23.140625" style="5" customWidth="1"/>
    <col min="14820" max="14820" width="28.140625" style="5" bestFit="1" customWidth="1"/>
    <col min="14821" max="14822" width="14.28515625" style="5" customWidth="1"/>
    <col min="14823" max="14823" width="9.85546875" style="5" bestFit="1" customWidth="1"/>
    <col min="14824" max="14824" width="15.5703125" style="5" customWidth="1"/>
    <col min="14825" max="14825" width="21.28515625" style="5" customWidth="1"/>
    <col min="14826" max="14826" width="12.28515625" style="5" bestFit="1" customWidth="1"/>
    <col min="14827" max="14831" width="9.140625" style="5"/>
    <col min="14832" max="14832" width="11.28515625" style="5" bestFit="1" customWidth="1"/>
    <col min="14833" max="15074" width="9.140625" style="5"/>
    <col min="15075" max="15075" width="23.140625" style="5" customWidth="1"/>
    <col min="15076" max="15076" width="28.140625" style="5" bestFit="1" customWidth="1"/>
    <col min="15077" max="15078" width="14.28515625" style="5" customWidth="1"/>
    <col min="15079" max="15079" width="9.85546875" style="5" bestFit="1" customWidth="1"/>
    <col min="15080" max="15080" width="15.5703125" style="5" customWidth="1"/>
    <col min="15081" max="15081" width="21.28515625" style="5" customWidth="1"/>
    <col min="15082" max="15082" width="12.28515625" style="5" bestFit="1" customWidth="1"/>
    <col min="15083" max="15087" width="9.140625" style="5"/>
    <col min="15088" max="15088" width="11.28515625" style="5" bestFit="1" customWidth="1"/>
    <col min="15089" max="15330" width="9.140625" style="5"/>
    <col min="15331" max="15331" width="23.140625" style="5" customWidth="1"/>
    <col min="15332" max="15332" width="28.140625" style="5" bestFit="1" customWidth="1"/>
    <col min="15333" max="15334" width="14.28515625" style="5" customWidth="1"/>
    <col min="15335" max="15335" width="9.85546875" style="5" bestFit="1" customWidth="1"/>
    <col min="15336" max="15336" width="15.5703125" style="5" customWidth="1"/>
    <col min="15337" max="15337" width="21.28515625" style="5" customWidth="1"/>
    <col min="15338" max="15338" width="12.28515625" style="5" bestFit="1" customWidth="1"/>
    <col min="15339" max="15343" width="9.140625" style="5"/>
    <col min="15344" max="15344" width="11.28515625" style="5" bestFit="1" customWidth="1"/>
    <col min="15345" max="15586" width="9.140625" style="5"/>
    <col min="15587" max="15587" width="23.140625" style="5" customWidth="1"/>
    <col min="15588" max="15588" width="28.140625" style="5" bestFit="1" customWidth="1"/>
    <col min="15589" max="15590" width="14.28515625" style="5" customWidth="1"/>
    <col min="15591" max="15591" width="9.85546875" style="5" bestFit="1" customWidth="1"/>
    <col min="15592" max="15592" width="15.5703125" style="5" customWidth="1"/>
    <col min="15593" max="15593" width="21.28515625" style="5" customWidth="1"/>
    <col min="15594" max="15594" width="12.28515625" style="5" bestFit="1" customWidth="1"/>
    <col min="15595" max="15599" width="9.140625" style="5"/>
    <col min="15600" max="15600" width="11.28515625" style="5" bestFit="1" customWidth="1"/>
    <col min="15601" max="15842" width="9.140625" style="5"/>
    <col min="15843" max="15843" width="23.140625" style="5" customWidth="1"/>
    <col min="15844" max="15844" width="28.140625" style="5" bestFit="1" customWidth="1"/>
    <col min="15845" max="15846" width="14.28515625" style="5" customWidth="1"/>
    <col min="15847" max="15847" width="9.85546875" style="5" bestFit="1" customWidth="1"/>
    <col min="15848" max="15848" width="15.5703125" style="5" customWidth="1"/>
    <col min="15849" max="15849" width="21.28515625" style="5" customWidth="1"/>
    <col min="15850" max="15850" width="12.28515625" style="5" bestFit="1" customWidth="1"/>
    <col min="15851" max="15855" width="9.140625" style="5"/>
    <col min="15856" max="15856" width="11.28515625" style="5" bestFit="1" customWidth="1"/>
    <col min="15857" max="16098" width="9.140625" style="5"/>
    <col min="16099" max="16099" width="23.140625" style="5" customWidth="1"/>
    <col min="16100" max="16100" width="28.140625" style="5" bestFit="1" customWidth="1"/>
    <col min="16101" max="16102" width="14.28515625" style="5" customWidth="1"/>
    <col min="16103" max="16103" width="9.85546875" style="5" bestFit="1" customWidth="1"/>
    <col min="16104" max="16104" width="15.5703125" style="5" customWidth="1"/>
    <col min="16105" max="16105" width="21.28515625" style="5" customWidth="1"/>
    <col min="16106" max="16106" width="12.28515625" style="5" bestFit="1" customWidth="1"/>
    <col min="16107" max="16111" width="9.140625" style="5"/>
    <col min="16112" max="16112" width="11.28515625" style="5" bestFit="1" customWidth="1"/>
    <col min="16113" max="16384" width="9.140625" style="5"/>
  </cols>
  <sheetData>
    <row r="1" spans="1:13" s="12" customFormat="1" x14ac:dyDescent="0.25">
      <c r="A1" s="179"/>
      <c r="B1" s="263"/>
      <c r="C1" s="319"/>
      <c r="D1" s="114"/>
      <c r="E1" s="13"/>
      <c r="F1" s="13"/>
      <c r="G1" s="13"/>
      <c r="H1" s="70"/>
      <c r="I1" s="13"/>
      <c r="J1" s="13"/>
      <c r="K1" s="13"/>
      <c r="M1" s="177" t="s">
        <v>772</v>
      </c>
    </row>
    <row r="2" spans="1:13" x14ac:dyDescent="0.25">
      <c r="F2" s="11"/>
      <c r="H2" s="71"/>
      <c r="L2" s="71"/>
    </row>
    <row r="3" spans="1:13" ht="3.75" customHeight="1" x14ac:dyDescent="0.35">
      <c r="C3" s="321" t="s">
        <v>200</v>
      </c>
    </row>
    <row r="4" spans="1:13" s="74" customFormat="1" ht="78.75" x14ac:dyDescent="0.25">
      <c r="A4" s="180"/>
      <c r="B4" s="180"/>
      <c r="C4" s="322" t="s">
        <v>211</v>
      </c>
      <c r="D4" s="72" t="s">
        <v>197</v>
      </c>
      <c r="E4" s="178" t="s">
        <v>209</v>
      </c>
      <c r="F4" s="73" t="s">
        <v>827</v>
      </c>
      <c r="G4" s="73" t="s">
        <v>828</v>
      </c>
      <c r="H4" s="73" t="s">
        <v>829</v>
      </c>
      <c r="I4" s="73" t="s">
        <v>830</v>
      </c>
      <c r="J4" s="73" t="s">
        <v>831</v>
      </c>
      <c r="K4" s="73" t="s">
        <v>832</v>
      </c>
    </row>
    <row r="5" spans="1:13" x14ac:dyDescent="0.25">
      <c r="B5" s="5" t="s">
        <v>213</v>
      </c>
      <c r="C5" s="323" t="s">
        <v>213</v>
      </c>
      <c r="D5" s="5" t="s">
        <v>214</v>
      </c>
      <c r="E5" s="181">
        <v>647557.82999999996</v>
      </c>
      <c r="F5" s="181">
        <v>1359</v>
      </c>
      <c r="G5" s="181">
        <v>119</v>
      </c>
      <c r="H5" s="158">
        <v>11452.23</v>
      </c>
      <c r="I5" s="158">
        <f>MAX(H5*0.2,400)</f>
        <v>2290.4459999999999</v>
      </c>
      <c r="J5" s="158">
        <f>MAX(H5*0.1,200)</f>
        <v>1145.223</v>
      </c>
      <c r="K5" s="159">
        <f>SUM(I5*F5)+(G5*J5)</f>
        <v>3248997.6510000001</v>
      </c>
    </row>
    <row r="6" spans="1:13" x14ac:dyDescent="0.25">
      <c r="B6" s="5" t="s">
        <v>215</v>
      </c>
      <c r="C6" s="323" t="s">
        <v>215</v>
      </c>
      <c r="D6" s="5" t="s">
        <v>633</v>
      </c>
      <c r="E6" s="181">
        <v>1851968.39</v>
      </c>
      <c r="F6" s="181">
        <v>3778</v>
      </c>
      <c r="G6" s="181">
        <v>449</v>
      </c>
      <c r="H6" s="158">
        <v>11452.23</v>
      </c>
      <c r="I6" s="158">
        <f t="shared" ref="I6:I69" si="0">MAX(H6*0.2,400)</f>
        <v>2290.4459999999999</v>
      </c>
      <c r="J6" s="158">
        <f t="shared" ref="J6:J69" si="1">MAX(H6*0.1,200)</f>
        <v>1145.223</v>
      </c>
      <c r="K6" s="159">
        <f t="shared" ref="K6:K69" si="2">SUM(I6*F6)+(G6*J6)</f>
        <v>9167510.1150000002</v>
      </c>
    </row>
    <row r="7" spans="1:13" x14ac:dyDescent="0.25">
      <c r="B7" s="5" t="s">
        <v>217</v>
      </c>
      <c r="C7" s="323" t="s">
        <v>217</v>
      </c>
      <c r="D7" s="5" t="s">
        <v>634</v>
      </c>
      <c r="E7" s="181">
        <v>669898.02</v>
      </c>
      <c r="F7" s="181">
        <v>1365</v>
      </c>
      <c r="G7" s="181">
        <v>164</v>
      </c>
      <c r="H7" s="158">
        <v>11452.23</v>
      </c>
      <c r="I7" s="158">
        <f t="shared" si="0"/>
        <v>2290.4459999999999</v>
      </c>
      <c r="J7" s="158">
        <f t="shared" si="1"/>
        <v>1145.223</v>
      </c>
      <c r="K7" s="159">
        <f t="shared" si="2"/>
        <v>3314275.3620000002</v>
      </c>
    </row>
    <row r="8" spans="1:13" x14ac:dyDescent="0.25">
      <c r="B8" s="5" t="s">
        <v>219</v>
      </c>
      <c r="C8" s="323" t="s">
        <v>219</v>
      </c>
      <c r="D8" s="5" t="s">
        <v>220</v>
      </c>
      <c r="E8" s="181">
        <v>1181628.6000000001</v>
      </c>
      <c r="F8" s="181">
        <v>2379</v>
      </c>
      <c r="G8" s="181">
        <v>318</v>
      </c>
      <c r="H8" s="158">
        <v>11452.23</v>
      </c>
      <c r="I8" s="158">
        <f t="shared" si="0"/>
        <v>2290.4459999999999</v>
      </c>
      <c r="J8" s="158">
        <f t="shared" si="1"/>
        <v>1145.223</v>
      </c>
      <c r="K8" s="159">
        <f t="shared" si="2"/>
        <v>5813151.9479999999</v>
      </c>
    </row>
    <row r="9" spans="1:13" x14ac:dyDescent="0.25">
      <c r="B9" s="5" t="s">
        <v>221</v>
      </c>
      <c r="C9" s="323" t="s">
        <v>221</v>
      </c>
      <c r="D9" s="5" t="s">
        <v>222</v>
      </c>
      <c r="E9" s="181">
        <v>99893.61</v>
      </c>
      <c r="F9" s="181">
        <v>207</v>
      </c>
      <c r="G9" s="181">
        <v>21</v>
      </c>
      <c r="H9" s="158">
        <v>11452.23</v>
      </c>
      <c r="I9" s="158">
        <f t="shared" si="0"/>
        <v>2290.4459999999999</v>
      </c>
      <c r="J9" s="158">
        <f t="shared" si="1"/>
        <v>1145.223</v>
      </c>
      <c r="K9" s="159">
        <f t="shared" si="2"/>
        <v>498172.005</v>
      </c>
    </row>
    <row r="10" spans="1:13" x14ac:dyDescent="0.25">
      <c r="B10" s="5" t="s">
        <v>223</v>
      </c>
      <c r="C10" s="323" t="s">
        <v>223</v>
      </c>
      <c r="D10" s="5" t="s">
        <v>224</v>
      </c>
      <c r="E10" s="181">
        <v>32421.81</v>
      </c>
      <c r="F10" s="181">
        <v>69</v>
      </c>
      <c r="G10" s="181">
        <v>5</v>
      </c>
      <c r="H10" s="158">
        <v>11452.23</v>
      </c>
      <c r="I10" s="158">
        <f t="shared" si="0"/>
        <v>2290.4459999999999</v>
      </c>
      <c r="J10" s="158">
        <f t="shared" si="1"/>
        <v>1145.223</v>
      </c>
      <c r="K10" s="159">
        <f t="shared" si="2"/>
        <v>163766.889</v>
      </c>
    </row>
    <row r="11" spans="1:13" x14ac:dyDescent="0.25">
      <c r="B11" s="5" t="s">
        <v>225</v>
      </c>
      <c r="C11" s="323" t="s">
        <v>225</v>
      </c>
      <c r="D11" s="5" t="s">
        <v>226</v>
      </c>
      <c r="E11" s="181">
        <v>771549.8</v>
      </c>
      <c r="F11" s="181">
        <v>1627</v>
      </c>
      <c r="G11" s="181">
        <v>134</v>
      </c>
      <c r="H11" s="158">
        <v>11452.23</v>
      </c>
      <c r="I11" s="158">
        <f t="shared" si="0"/>
        <v>2290.4459999999999</v>
      </c>
      <c r="J11" s="158">
        <f t="shared" si="1"/>
        <v>1145.223</v>
      </c>
      <c r="K11" s="159">
        <f t="shared" si="2"/>
        <v>3880015.5240000002</v>
      </c>
    </row>
    <row r="12" spans="1:13" x14ac:dyDescent="0.25">
      <c r="B12" s="5" t="s">
        <v>227</v>
      </c>
      <c r="C12" s="323" t="s">
        <v>227</v>
      </c>
      <c r="D12" s="5" t="s">
        <v>228</v>
      </c>
      <c r="E12" s="181">
        <v>84998.17</v>
      </c>
      <c r="F12" s="181">
        <v>185</v>
      </c>
      <c r="G12" s="181">
        <v>9</v>
      </c>
      <c r="H12" s="158">
        <v>11452.23</v>
      </c>
      <c r="I12" s="158">
        <f t="shared" si="0"/>
        <v>2290.4459999999999</v>
      </c>
      <c r="J12" s="158">
        <f t="shared" si="1"/>
        <v>1145.223</v>
      </c>
      <c r="K12" s="159">
        <f t="shared" si="2"/>
        <v>434039.51699999999</v>
      </c>
    </row>
    <row r="13" spans="1:13" x14ac:dyDescent="0.25">
      <c r="B13" s="5" t="s">
        <v>229</v>
      </c>
      <c r="C13" s="323" t="s">
        <v>229</v>
      </c>
      <c r="D13" s="5" t="s">
        <v>230</v>
      </c>
      <c r="E13" s="181">
        <v>1752.45</v>
      </c>
      <c r="F13" s="181">
        <v>3</v>
      </c>
      <c r="G13" s="181">
        <v>1</v>
      </c>
      <c r="H13" s="158">
        <v>11452.23</v>
      </c>
      <c r="I13" s="158">
        <f t="shared" si="0"/>
        <v>2290.4459999999999</v>
      </c>
      <c r="J13" s="158">
        <f t="shared" si="1"/>
        <v>1145.223</v>
      </c>
      <c r="K13" s="159">
        <f t="shared" si="2"/>
        <v>8016.5609999999997</v>
      </c>
    </row>
    <row r="14" spans="1:13" x14ac:dyDescent="0.25">
      <c r="B14" s="5" t="s">
        <v>231</v>
      </c>
      <c r="C14" s="323" t="s">
        <v>231</v>
      </c>
      <c r="D14" s="5" t="s">
        <v>232</v>
      </c>
      <c r="E14" s="181">
        <v>88502.3</v>
      </c>
      <c r="F14" s="181">
        <v>184</v>
      </c>
      <c r="G14" s="181">
        <v>18</v>
      </c>
      <c r="H14" s="158">
        <v>11452.23</v>
      </c>
      <c r="I14" s="158">
        <f t="shared" si="0"/>
        <v>2290.4459999999999</v>
      </c>
      <c r="J14" s="158">
        <f t="shared" si="1"/>
        <v>1145.223</v>
      </c>
      <c r="K14" s="159">
        <f t="shared" si="2"/>
        <v>442056.07800000004</v>
      </c>
    </row>
    <row r="15" spans="1:13" x14ac:dyDescent="0.25">
      <c r="B15" s="5" t="s">
        <v>233</v>
      </c>
      <c r="C15" s="323" t="s">
        <v>233</v>
      </c>
      <c r="D15" s="5" t="s">
        <v>234</v>
      </c>
      <c r="E15" s="181">
        <v>88502.63</v>
      </c>
      <c r="F15" s="181">
        <v>187</v>
      </c>
      <c r="G15" s="181">
        <v>15</v>
      </c>
      <c r="H15" s="158">
        <v>11452.23</v>
      </c>
      <c r="I15" s="158">
        <f t="shared" si="0"/>
        <v>2290.4459999999999</v>
      </c>
      <c r="J15" s="158">
        <f t="shared" si="1"/>
        <v>1145.223</v>
      </c>
      <c r="K15" s="159">
        <f t="shared" si="2"/>
        <v>445491.74699999997</v>
      </c>
    </row>
    <row r="16" spans="1:13" x14ac:dyDescent="0.25">
      <c r="B16" s="5" t="s">
        <v>235</v>
      </c>
      <c r="C16" s="323" t="s">
        <v>235</v>
      </c>
      <c r="D16" s="5" t="s">
        <v>236</v>
      </c>
      <c r="E16" s="181">
        <v>2613447.9</v>
      </c>
      <c r="F16" s="181">
        <v>5445</v>
      </c>
      <c r="G16" s="181">
        <v>520</v>
      </c>
      <c r="H16" s="158">
        <v>11452.23</v>
      </c>
      <c r="I16" s="158">
        <f t="shared" si="0"/>
        <v>2290.4459999999999</v>
      </c>
      <c r="J16" s="158">
        <f t="shared" si="1"/>
        <v>1145.223</v>
      </c>
      <c r="K16" s="159">
        <f t="shared" si="2"/>
        <v>13066994.43</v>
      </c>
    </row>
    <row r="17" spans="2:11" x14ac:dyDescent="0.25">
      <c r="B17" s="5" t="s">
        <v>237</v>
      </c>
      <c r="C17" s="323" t="s">
        <v>237</v>
      </c>
      <c r="D17" s="5" t="s">
        <v>238</v>
      </c>
      <c r="E17" s="181">
        <v>196281.55</v>
      </c>
      <c r="F17" s="181">
        <v>401</v>
      </c>
      <c r="G17" s="181">
        <v>47</v>
      </c>
      <c r="H17" s="158">
        <v>11452.23</v>
      </c>
      <c r="I17" s="158">
        <f t="shared" si="0"/>
        <v>2290.4459999999999</v>
      </c>
      <c r="J17" s="158">
        <f t="shared" si="1"/>
        <v>1145.223</v>
      </c>
      <c r="K17" s="159">
        <f t="shared" si="2"/>
        <v>972294.32700000005</v>
      </c>
    </row>
    <row r="18" spans="2:11" x14ac:dyDescent="0.25">
      <c r="B18" s="5" t="s">
        <v>239</v>
      </c>
      <c r="C18" s="323" t="s">
        <v>239</v>
      </c>
      <c r="D18" s="5" t="s">
        <v>240</v>
      </c>
      <c r="E18" s="181">
        <v>13582.34</v>
      </c>
      <c r="F18" s="181">
        <v>31</v>
      </c>
      <c r="G18" s="181">
        <v>0</v>
      </c>
      <c r="H18" s="158">
        <v>11452.23</v>
      </c>
      <c r="I18" s="158">
        <f t="shared" si="0"/>
        <v>2290.4459999999999</v>
      </c>
      <c r="J18" s="158">
        <f t="shared" si="1"/>
        <v>1145.223</v>
      </c>
      <c r="K18" s="159">
        <f t="shared" si="2"/>
        <v>71003.826000000001</v>
      </c>
    </row>
    <row r="19" spans="2:11" x14ac:dyDescent="0.25">
      <c r="B19" s="5" t="s">
        <v>241</v>
      </c>
      <c r="C19" s="323" t="s">
        <v>241</v>
      </c>
      <c r="D19" s="5" t="s">
        <v>242</v>
      </c>
      <c r="E19" s="181">
        <v>5263740.04</v>
      </c>
      <c r="F19" s="181">
        <v>11342</v>
      </c>
      <c r="G19" s="181">
        <v>672</v>
      </c>
      <c r="H19" s="158">
        <v>11452.23</v>
      </c>
      <c r="I19" s="158">
        <f t="shared" si="0"/>
        <v>2290.4459999999999</v>
      </c>
      <c r="J19" s="158">
        <f t="shared" si="1"/>
        <v>1145.223</v>
      </c>
      <c r="K19" s="159">
        <f t="shared" si="2"/>
        <v>26747828.387999997</v>
      </c>
    </row>
    <row r="20" spans="2:11" x14ac:dyDescent="0.25">
      <c r="B20" s="5" t="s">
        <v>243</v>
      </c>
      <c r="C20" s="323" t="s">
        <v>243</v>
      </c>
      <c r="D20" s="5" t="s">
        <v>244</v>
      </c>
      <c r="E20" s="181">
        <v>54766.18</v>
      </c>
      <c r="F20" s="181">
        <v>113</v>
      </c>
      <c r="G20" s="181">
        <v>12</v>
      </c>
      <c r="H20" s="158">
        <v>11452.23</v>
      </c>
      <c r="I20" s="158">
        <f t="shared" si="0"/>
        <v>2290.4459999999999</v>
      </c>
      <c r="J20" s="158">
        <f t="shared" si="1"/>
        <v>1145.223</v>
      </c>
      <c r="K20" s="159">
        <f t="shared" si="2"/>
        <v>272563.07399999996</v>
      </c>
    </row>
    <row r="21" spans="2:11" x14ac:dyDescent="0.25">
      <c r="B21" s="5" t="s">
        <v>245</v>
      </c>
      <c r="C21" s="323" t="s">
        <v>245</v>
      </c>
      <c r="D21" s="5" t="s">
        <v>635</v>
      </c>
      <c r="E21" s="181">
        <v>22783.06</v>
      </c>
      <c r="F21" s="181">
        <v>50</v>
      </c>
      <c r="G21" s="181">
        <v>2</v>
      </c>
      <c r="H21" s="158">
        <v>11452.23</v>
      </c>
      <c r="I21" s="158">
        <f t="shared" si="0"/>
        <v>2290.4459999999999</v>
      </c>
      <c r="J21" s="158">
        <f t="shared" si="1"/>
        <v>1145.223</v>
      </c>
      <c r="K21" s="159">
        <f t="shared" si="2"/>
        <v>116812.74599999998</v>
      </c>
    </row>
    <row r="22" spans="2:11" x14ac:dyDescent="0.25">
      <c r="B22" s="5" t="s">
        <v>247</v>
      </c>
      <c r="C22" s="323" t="s">
        <v>247</v>
      </c>
      <c r="D22" s="5" t="s">
        <v>248</v>
      </c>
      <c r="E22" s="181">
        <v>438.03</v>
      </c>
      <c r="F22" s="181">
        <v>0</v>
      </c>
      <c r="G22" s="181">
        <v>1</v>
      </c>
      <c r="H22" s="158">
        <v>11452.23</v>
      </c>
      <c r="I22" s="158">
        <f t="shared" si="0"/>
        <v>2290.4459999999999</v>
      </c>
      <c r="J22" s="158">
        <f t="shared" si="1"/>
        <v>1145.223</v>
      </c>
      <c r="K22" s="159">
        <f t="shared" si="2"/>
        <v>1145.223</v>
      </c>
    </row>
    <row r="23" spans="2:11" x14ac:dyDescent="0.25">
      <c r="B23" s="5" t="s">
        <v>249</v>
      </c>
      <c r="C23" s="323" t="s">
        <v>249</v>
      </c>
      <c r="D23" s="5" t="s">
        <v>250</v>
      </c>
      <c r="E23" s="181">
        <v>0</v>
      </c>
      <c r="F23" s="181">
        <v>0</v>
      </c>
      <c r="G23" s="181">
        <v>0</v>
      </c>
      <c r="H23" s="158">
        <v>11452.23</v>
      </c>
      <c r="I23" s="158">
        <f t="shared" si="0"/>
        <v>2290.4459999999999</v>
      </c>
      <c r="J23" s="158">
        <f t="shared" si="1"/>
        <v>1145.223</v>
      </c>
      <c r="K23" s="159">
        <f t="shared" si="2"/>
        <v>0</v>
      </c>
    </row>
    <row r="24" spans="2:11" x14ac:dyDescent="0.25">
      <c r="B24" s="5" t="s">
        <v>251</v>
      </c>
      <c r="C24" s="323" t="s">
        <v>251</v>
      </c>
      <c r="D24" s="5" t="s">
        <v>252</v>
      </c>
      <c r="E24" s="181">
        <v>0</v>
      </c>
      <c r="F24" s="181">
        <v>0</v>
      </c>
      <c r="G24" s="181">
        <v>0</v>
      </c>
      <c r="H24" s="158">
        <v>11452.23</v>
      </c>
      <c r="I24" s="158">
        <f t="shared" si="0"/>
        <v>2290.4459999999999</v>
      </c>
      <c r="J24" s="158">
        <f t="shared" si="1"/>
        <v>1145.223</v>
      </c>
      <c r="K24" s="159">
        <f t="shared" si="2"/>
        <v>0</v>
      </c>
    </row>
    <row r="25" spans="2:11" x14ac:dyDescent="0.25">
      <c r="B25" s="5" t="s">
        <v>253</v>
      </c>
      <c r="C25" s="323" t="s">
        <v>253</v>
      </c>
      <c r="D25" s="5" t="s">
        <v>254</v>
      </c>
      <c r="E25" s="181">
        <v>0</v>
      </c>
      <c r="F25" s="181">
        <v>0</v>
      </c>
      <c r="G25" s="181">
        <v>0</v>
      </c>
      <c r="H25" s="158">
        <v>11452.23</v>
      </c>
      <c r="I25" s="158">
        <f t="shared" si="0"/>
        <v>2290.4459999999999</v>
      </c>
      <c r="J25" s="158">
        <f t="shared" si="1"/>
        <v>1145.223</v>
      </c>
      <c r="K25" s="159">
        <f t="shared" si="2"/>
        <v>0</v>
      </c>
    </row>
    <row r="26" spans="2:11" x14ac:dyDescent="0.25">
      <c r="B26" s="5" t="s">
        <v>255</v>
      </c>
      <c r="C26" s="323" t="s">
        <v>255</v>
      </c>
      <c r="D26" s="5" t="s">
        <v>256</v>
      </c>
      <c r="E26" s="181">
        <v>0</v>
      </c>
      <c r="F26" s="181">
        <v>0</v>
      </c>
      <c r="G26" s="181">
        <v>0</v>
      </c>
      <c r="H26" s="158">
        <v>11452.23</v>
      </c>
      <c r="I26" s="158">
        <f t="shared" si="0"/>
        <v>2290.4459999999999</v>
      </c>
      <c r="J26" s="158">
        <f t="shared" si="1"/>
        <v>1145.223</v>
      </c>
      <c r="K26" s="159">
        <f t="shared" si="2"/>
        <v>0</v>
      </c>
    </row>
    <row r="27" spans="2:11" x14ac:dyDescent="0.25">
      <c r="B27" s="5" t="s">
        <v>257</v>
      </c>
      <c r="C27" s="323" t="s">
        <v>257</v>
      </c>
      <c r="D27" s="5" t="s">
        <v>258</v>
      </c>
      <c r="E27" s="181">
        <v>1752.56</v>
      </c>
      <c r="F27" s="181">
        <v>4</v>
      </c>
      <c r="G27" s="181">
        <v>0</v>
      </c>
      <c r="H27" s="158">
        <v>11452.23</v>
      </c>
      <c r="I27" s="158">
        <f t="shared" si="0"/>
        <v>2290.4459999999999</v>
      </c>
      <c r="J27" s="158">
        <f t="shared" si="1"/>
        <v>1145.223</v>
      </c>
      <c r="K27" s="159">
        <f t="shared" si="2"/>
        <v>9161.7839999999997</v>
      </c>
    </row>
    <row r="28" spans="2:11" x14ac:dyDescent="0.25">
      <c r="B28" s="5" t="s">
        <v>259</v>
      </c>
      <c r="C28" s="323" t="s">
        <v>259</v>
      </c>
      <c r="D28" s="5" t="s">
        <v>636</v>
      </c>
      <c r="E28" s="181">
        <v>2190.59</v>
      </c>
      <c r="F28" s="181">
        <v>4</v>
      </c>
      <c r="G28" s="181">
        <v>1</v>
      </c>
      <c r="H28" s="158">
        <v>11452.23</v>
      </c>
      <c r="I28" s="158">
        <f t="shared" si="0"/>
        <v>2290.4459999999999</v>
      </c>
      <c r="J28" s="158">
        <f t="shared" si="1"/>
        <v>1145.223</v>
      </c>
      <c r="K28" s="159">
        <f t="shared" si="2"/>
        <v>10307.007</v>
      </c>
    </row>
    <row r="29" spans="2:11" x14ac:dyDescent="0.25">
      <c r="B29" s="5" t="s">
        <v>261</v>
      </c>
      <c r="C29" s="323" t="s">
        <v>261</v>
      </c>
      <c r="D29" s="5" t="s">
        <v>637</v>
      </c>
      <c r="E29" s="181">
        <v>1036603.49</v>
      </c>
      <c r="F29" s="181">
        <v>2041</v>
      </c>
      <c r="G29" s="181">
        <v>325</v>
      </c>
      <c r="H29" s="158">
        <v>11452.23</v>
      </c>
      <c r="I29" s="158">
        <f t="shared" si="0"/>
        <v>2290.4459999999999</v>
      </c>
      <c r="J29" s="158">
        <f t="shared" si="1"/>
        <v>1145.223</v>
      </c>
      <c r="K29" s="159">
        <f t="shared" si="2"/>
        <v>5046997.760999999</v>
      </c>
    </row>
    <row r="30" spans="2:11" x14ac:dyDescent="0.25">
      <c r="B30" s="5" t="s">
        <v>263</v>
      </c>
      <c r="C30" s="323" t="s">
        <v>263</v>
      </c>
      <c r="D30" s="5" t="s">
        <v>638</v>
      </c>
      <c r="E30" s="181">
        <v>764972.53</v>
      </c>
      <c r="F30" s="181">
        <v>1565</v>
      </c>
      <c r="G30" s="181">
        <v>181</v>
      </c>
      <c r="H30" s="158">
        <v>11452.23</v>
      </c>
      <c r="I30" s="158">
        <f t="shared" si="0"/>
        <v>2290.4459999999999</v>
      </c>
      <c r="J30" s="158">
        <f t="shared" si="1"/>
        <v>1145.223</v>
      </c>
      <c r="K30" s="159">
        <f t="shared" si="2"/>
        <v>3791833.3529999997</v>
      </c>
    </row>
    <row r="31" spans="2:11" x14ac:dyDescent="0.25">
      <c r="B31" s="5" t="s">
        <v>265</v>
      </c>
      <c r="C31" s="323" t="s">
        <v>265</v>
      </c>
      <c r="D31" s="5" t="s">
        <v>266</v>
      </c>
      <c r="E31" s="181">
        <v>14020.48</v>
      </c>
      <c r="F31" s="181">
        <v>32</v>
      </c>
      <c r="G31" s="181">
        <v>0</v>
      </c>
      <c r="H31" s="158">
        <v>11452.23</v>
      </c>
      <c r="I31" s="158">
        <f t="shared" si="0"/>
        <v>2290.4459999999999</v>
      </c>
      <c r="J31" s="158">
        <f t="shared" si="1"/>
        <v>1145.223</v>
      </c>
      <c r="K31" s="159">
        <f t="shared" si="2"/>
        <v>73294.271999999997</v>
      </c>
    </row>
    <row r="32" spans="2:11" x14ac:dyDescent="0.25">
      <c r="B32" s="5" t="s">
        <v>267</v>
      </c>
      <c r="C32" s="323" t="s">
        <v>267</v>
      </c>
      <c r="D32" s="5" t="s">
        <v>639</v>
      </c>
      <c r="E32" s="181">
        <v>15772.82</v>
      </c>
      <c r="F32" s="181">
        <v>34</v>
      </c>
      <c r="G32" s="181">
        <v>2</v>
      </c>
      <c r="H32" s="158">
        <v>11452.23</v>
      </c>
      <c r="I32" s="158">
        <f t="shared" si="0"/>
        <v>2290.4459999999999</v>
      </c>
      <c r="J32" s="158">
        <f t="shared" si="1"/>
        <v>1145.223</v>
      </c>
      <c r="K32" s="159">
        <f t="shared" si="2"/>
        <v>80165.609999999986</v>
      </c>
    </row>
    <row r="33" spans="2:11" x14ac:dyDescent="0.25">
      <c r="B33" s="5" t="s">
        <v>269</v>
      </c>
      <c r="C33" s="323" t="s">
        <v>269</v>
      </c>
      <c r="D33" s="5" t="s">
        <v>270</v>
      </c>
      <c r="E33" s="181">
        <v>1314.42</v>
      </c>
      <c r="F33" s="181">
        <v>3</v>
      </c>
      <c r="G33" s="181">
        <v>0</v>
      </c>
      <c r="H33" s="158">
        <v>11452.23</v>
      </c>
      <c r="I33" s="158">
        <f t="shared" si="0"/>
        <v>2290.4459999999999</v>
      </c>
      <c r="J33" s="158">
        <f t="shared" si="1"/>
        <v>1145.223</v>
      </c>
      <c r="K33" s="159">
        <f t="shared" si="2"/>
        <v>6871.3379999999997</v>
      </c>
    </row>
    <row r="34" spans="2:11" x14ac:dyDescent="0.25">
      <c r="B34" s="5" t="s">
        <v>271</v>
      </c>
      <c r="C34" s="323" t="s">
        <v>271</v>
      </c>
      <c r="D34" s="5" t="s">
        <v>640</v>
      </c>
      <c r="E34" s="181">
        <v>2628.84</v>
      </c>
      <c r="F34" s="181">
        <v>6</v>
      </c>
      <c r="G34" s="181">
        <v>0</v>
      </c>
      <c r="H34" s="158">
        <v>11452.23</v>
      </c>
      <c r="I34" s="158">
        <f t="shared" si="0"/>
        <v>2290.4459999999999</v>
      </c>
      <c r="J34" s="158">
        <f t="shared" si="1"/>
        <v>1145.223</v>
      </c>
      <c r="K34" s="159">
        <f t="shared" si="2"/>
        <v>13742.675999999999</v>
      </c>
    </row>
    <row r="35" spans="2:11" x14ac:dyDescent="0.25">
      <c r="B35" s="5" t="s">
        <v>273</v>
      </c>
      <c r="C35" s="323" t="s">
        <v>273</v>
      </c>
      <c r="D35" s="5" t="s">
        <v>274</v>
      </c>
      <c r="E35" s="181">
        <v>5257.68</v>
      </c>
      <c r="F35" s="181">
        <v>12</v>
      </c>
      <c r="G35" s="181">
        <v>0</v>
      </c>
      <c r="H35" s="158">
        <v>11452.23</v>
      </c>
      <c r="I35" s="158">
        <f t="shared" si="0"/>
        <v>2290.4459999999999</v>
      </c>
      <c r="J35" s="158">
        <f t="shared" si="1"/>
        <v>1145.223</v>
      </c>
      <c r="K35" s="159">
        <f t="shared" si="2"/>
        <v>27485.351999999999</v>
      </c>
    </row>
    <row r="36" spans="2:11" x14ac:dyDescent="0.25">
      <c r="B36" s="5" t="s">
        <v>275</v>
      </c>
      <c r="C36" s="323" t="s">
        <v>275</v>
      </c>
      <c r="D36" s="5" t="s">
        <v>276</v>
      </c>
      <c r="E36" s="181">
        <v>0</v>
      </c>
      <c r="F36" s="181">
        <v>0</v>
      </c>
      <c r="G36" s="181">
        <v>0</v>
      </c>
      <c r="H36" s="158">
        <v>11452.23</v>
      </c>
      <c r="I36" s="158">
        <f t="shared" si="0"/>
        <v>2290.4459999999999</v>
      </c>
      <c r="J36" s="158">
        <f t="shared" si="1"/>
        <v>1145.223</v>
      </c>
      <c r="K36" s="159">
        <f t="shared" si="2"/>
        <v>0</v>
      </c>
    </row>
    <row r="37" spans="2:11" x14ac:dyDescent="0.25">
      <c r="B37" s="5" t="s">
        <v>277</v>
      </c>
      <c r="C37" s="323" t="s">
        <v>277</v>
      </c>
      <c r="D37" s="5" t="s">
        <v>278</v>
      </c>
      <c r="E37" s="181">
        <v>1314.42</v>
      </c>
      <c r="F37" s="181">
        <v>3</v>
      </c>
      <c r="G37" s="181">
        <v>0</v>
      </c>
      <c r="H37" s="158">
        <v>11452.23</v>
      </c>
      <c r="I37" s="158">
        <f t="shared" si="0"/>
        <v>2290.4459999999999</v>
      </c>
      <c r="J37" s="158">
        <f t="shared" si="1"/>
        <v>1145.223</v>
      </c>
      <c r="K37" s="159">
        <f t="shared" si="2"/>
        <v>6871.3379999999997</v>
      </c>
    </row>
    <row r="38" spans="2:11" x14ac:dyDescent="0.25">
      <c r="B38" s="5" t="s">
        <v>279</v>
      </c>
      <c r="C38" s="323" t="s">
        <v>279</v>
      </c>
      <c r="D38" s="5" t="s">
        <v>280</v>
      </c>
      <c r="E38" s="181">
        <v>876.28</v>
      </c>
      <c r="F38" s="181">
        <v>2</v>
      </c>
      <c r="G38" s="181">
        <v>0</v>
      </c>
      <c r="H38" s="158">
        <v>11452.23</v>
      </c>
      <c r="I38" s="158">
        <f t="shared" si="0"/>
        <v>2290.4459999999999</v>
      </c>
      <c r="J38" s="158">
        <f t="shared" si="1"/>
        <v>1145.223</v>
      </c>
      <c r="K38" s="159">
        <f t="shared" si="2"/>
        <v>4580.8919999999998</v>
      </c>
    </row>
    <row r="39" spans="2:11" x14ac:dyDescent="0.25">
      <c r="B39" s="5" t="s">
        <v>281</v>
      </c>
      <c r="C39" s="323" t="s">
        <v>281</v>
      </c>
      <c r="D39" s="5" t="s">
        <v>282</v>
      </c>
      <c r="E39" s="181">
        <v>438.14</v>
      </c>
      <c r="F39" s="181">
        <v>1</v>
      </c>
      <c r="G39" s="181">
        <v>0</v>
      </c>
      <c r="H39" s="158">
        <v>11452.23</v>
      </c>
      <c r="I39" s="158">
        <f t="shared" si="0"/>
        <v>2290.4459999999999</v>
      </c>
      <c r="J39" s="158">
        <f t="shared" si="1"/>
        <v>1145.223</v>
      </c>
      <c r="K39" s="159">
        <f t="shared" si="2"/>
        <v>2290.4459999999999</v>
      </c>
    </row>
    <row r="40" spans="2:11" x14ac:dyDescent="0.25">
      <c r="B40" s="5" t="s">
        <v>283</v>
      </c>
      <c r="C40" s="323" t="s">
        <v>283</v>
      </c>
      <c r="D40" s="5" t="s">
        <v>284</v>
      </c>
      <c r="E40" s="181">
        <v>12267.15</v>
      </c>
      <c r="F40" s="181">
        <v>21</v>
      </c>
      <c r="G40" s="181">
        <v>7</v>
      </c>
      <c r="H40" s="158">
        <v>11452.23</v>
      </c>
      <c r="I40" s="158">
        <f t="shared" si="0"/>
        <v>2290.4459999999999</v>
      </c>
      <c r="J40" s="158">
        <f t="shared" si="1"/>
        <v>1145.223</v>
      </c>
      <c r="K40" s="159">
        <f t="shared" si="2"/>
        <v>56115.926999999996</v>
      </c>
    </row>
    <row r="41" spans="2:11" x14ac:dyDescent="0.25">
      <c r="B41" s="5" t="s">
        <v>285</v>
      </c>
      <c r="C41" s="323" t="s">
        <v>285</v>
      </c>
      <c r="D41" s="5" t="s">
        <v>286</v>
      </c>
      <c r="E41" s="181">
        <v>1314.2</v>
      </c>
      <c r="F41" s="181">
        <v>1</v>
      </c>
      <c r="G41" s="181">
        <v>2</v>
      </c>
      <c r="H41" s="158">
        <v>11452.23</v>
      </c>
      <c r="I41" s="158">
        <f t="shared" si="0"/>
        <v>2290.4459999999999</v>
      </c>
      <c r="J41" s="158">
        <f t="shared" si="1"/>
        <v>1145.223</v>
      </c>
      <c r="K41" s="159">
        <f t="shared" si="2"/>
        <v>4580.8919999999998</v>
      </c>
    </row>
    <row r="42" spans="2:11" x14ac:dyDescent="0.25">
      <c r="B42" s="5" t="s">
        <v>287</v>
      </c>
      <c r="C42" s="323" t="s">
        <v>287</v>
      </c>
      <c r="D42" s="5" t="s">
        <v>641</v>
      </c>
      <c r="E42" s="181">
        <v>0</v>
      </c>
      <c r="F42" s="181">
        <v>0</v>
      </c>
      <c r="G42" s="181">
        <v>0</v>
      </c>
      <c r="H42" s="158">
        <v>11452.23</v>
      </c>
      <c r="I42" s="158">
        <f t="shared" si="0"/>
        <v>2290.4459999999999</v>
      </c>
      <c r="J42" s="158">
        <f t="shared" si="1"/>
        <v>1145.223</v>
      </c>
      <c r="K42" s="159">
        <f t="shared" si="2"/>
        <v>0</v>
      </c>
    </row>
    <row r="43" spans="2:11" x14ac:dyDescent="0.25">
      <c r="B43" s="5" t="s">
        <v>289</v>
      </c>
      <c r="C43" s="323" t="s">
        <v>289</v>
      </c>
      <c r="D43" s="5" t="s">
        <v>290</v>
      </c>
      <c r="E43" s="181">
        <v>61775.1</v>
      </c>
      <c r="F43" s="181">
        <v>117</v>
      </c>
      <c r="G43" s="181">
        <v>24</v>
      </c>
      <c r="H43" s="158">
        <v>11452.23</v>
      </c>
      <c r="I43" s="158">
        <f t="shared" si="0"/>
        <v>2290.4459999999999</v>
      </c>
      <c r="J43" s="158">
        <f t="shared" si="1"/>
        <v>1145.223</v>
      </c>
      <c r="K43" s="159">
        <f t="shared" si="2"/>
        <v>295467.53399999999</v>
      </c>
    </row>
    <row r="44" spans="2:11" x14ac:dyDescent="0.25">
      <c r="B44" s="5" t="s">
        <v>291</v>
      </c>
      <c r="C44" s="323" t="s">
        <v>291</v>
      </c>
      <c r="D44" s="5" t="s">
        <v>292</v>
      </c>
      <c r="E44" s="181">
        <v>7617879.1299999999</v>
      </c>
      <c r="F44" s="181">
        <v>16832</v>
      </c>
      <c r="G44" s="181">
        <v>555</v>
      </c>
      <c r="H44" s="158">
        <v>11452.23</v>
      </c>
      <c r="I44" s="158">
        <f t="shared" si="0"/>
        <v>2290.4459999999999</v>
      </c>
      <c r="J44" s="158">
        <f t="shared" si="1"/>
        <v>1145.223</v>
      </c>
      <c r="K44" s="159">
        <f t="shared" si="2"/>
        <v>39188385.836999997</v>
      </c>
    </row>
    <row r="45" spans="2:11" x14ac:dyDescent="0.25">
      <c r="B45" s="5" t="s">
        <v>293</v>
      </c>
      <c r="C45" s="323" t="s">
        <v>293</v>
      </c>
      <c r="D45" s="5" t="s">
        <v>642</v>
      </c>
      <c r="E45" s="181">
        <v>0</v>
      </c>
      <c r="F45" s="181">
        <v>0</v>
      </c>
      <c r="G45" s="181">
        <v>0</v>
      </c>
      <c r="H45" s="158">
        <v>11452.23</v>
      </c>
      <c r="I45" s="158">
        <f t="shared" si="0"/>
        <v>2290.4459999999999</v>
      </c>
      <c r="J45" s="158">
        <f t="shared" si="1"/>
        <v>1145.223</v>
      </c>
      <c r="K45" s="159">
        <f t="shared" si="2"/>
        <v>0</v>
      </c>
    </row>
    <row r="46" spans="2:11" x14ac:dyDescent="0.25">
      <c r="B46" s="5" t="s">
        <v>295</v>
      </c>
      <c r="C46" s="323" t="s">
        <v>295</v>
      </c>
      <c r="D46" s="5" t="s">
        <v>643</v>
      </c>
      <c r="E46" s="181">
        <v>982684.99</v>
      </c>
      <c r="F46" s="181">
        <v>1670</v>
      </c>
      <c r="G46" s="181">
        <v>573</v>
      </c>
      <c r="H46" s="158">
        <v>11452.23</v>
      </c>
      <c r="I46" s="158">
        <f t="shared" si="0"/>
        <v>2290.4459999999999</v>
      </c>
      <c r="J46" s="158">
        <f t="shared" si="1"/>
        <v>1145.223</v>
      </c>
      <c r="K46" s="159">
        <f t="shared" si="2"/>
        <v>4481257.5989999995</v>
      </c>
    </row>
    <row r="47" spans="2:11" x14ac:dyDescent="0.25">
      <c r="B47" s="5" t="s">
        <v>297</v>
      </c>
      <c r="C47" s="323" t="s">
        <v>297</v>
      </c>
      <c r="D47" s="5" t="s">
        <v>298</v>
      </c>
      <c r="E47" s="181">
        <v>513491.83</v>
      </c>
      <c r="F47" s="181">
        <v>1097</v>
      </c>
      <c r="G47" s="181">
        <v>75</v>
      </c>
      <c r="H47" s="158">
        <v>11452.23</v>
      </c>
      <c r="I47" s="158">
        <f t="shared" si="0"/>
        <v>2290.4459999999999</v>
      </c>
      <c r="J47" s="158">
        <f t="shared" si="1"/>
        <v>1145.223</v>
      </c>
      <c r="K47" s="159">
        <f t="shared" si="2"/>
        <v>2598510.9870000002</v>
      </c>
    </row>
    <row r="48" spans="2:11" x14ac:dyDescent="0.25">
      <c r="B48" s="5" t="s">
        <v>299</v>
      </c>
      <c r="C48" s="323" t="s">
        <v>299</v>
      </c>
      <c r="D48" s="5" t="s">
        <v>300</v>
      </c>
      <c r="E48" s="181">
        <v>16210.63</v>
      </c>
      <c r="F48" s="181">
        <v>32</v>
      </c>
      <c r="G48" s="181">
        <v>5</v>
      </c>
      <c r="H48" s="158">
        <v>11452.23</v>
      </c>
      <c r="I48" s="158">
        <f t="shared" si="0"/>
        <v>2290.4459999999999</v>
      </c>
      <c r="J48" s="158">
        <f t="shared" si="1"/>
        <v>1145.223</v>
      </c>
      <c r="K48" s="159">
        <f t="shared" si="2"/>
        <v>79020.387000000002</v>
      </c>
    </row>
    <row r="49" spans="2:11" x14ac:dyDescent="0.25">
      <c r="B49" s="5" t="s">
        <v>301</v>
      </c>
      <c r="C49" s="323" t="s">
        <v>301</v>
      </c>
      <c r="D49" s="5" t="s">
        <v>302</v>
      </c>
      <c r="E49" s="181">
        <v>1752.56</v>
      </c>
      <c r="F49" s="181">
        <v>4</v>
      </c>
      <c r="G49" s="181">
        <v>0</v>
      </c>
      <c r="H49" s="158">
        <v>11452.23</v>
      </c>
      <c r="I49" s="158">
        <f t="shared" si="0"/>
        <v>2290.4459999999999</v>
      </c>
      <c r="J49" s="158">
        <f t="shared" si="1"/>
        <v>1145.223</v>
      </c>
      <c r="K49" s="159">
        <f t="shared" si="2"/>
        <v>9161.7839999999997</v>
      </c>
    </row>
    <row r="50" spans="2:11" x14ac:dyDescent="0.25">
      <c r="B50" s="5" t="s">
        <v>303</v>
      </c>
      <c r="C50" s="323" t="s">
        <v>303</v>
      </c>
      <c r="D50" s="5" t="s">
        <v>304</v>
      </c>
      <c r="E50" s="181">
        <v>1314.42</v>
      </c>
      <c r="F50" s="181">
        <v>3</v>
      </c>
      <c r="G50" s="181">
        <v>0</v>
      </c>
      <c r="H50" s="158">
        <v>11452.23</v>
      </c>
      <c r="I50" s="158">
        <f t="shared" si="0"/>
        <v>2290.4459999999999</v>
      </c>
      <c r="J50" s="158">
        <f t="shared" si="1"/>
        <v>1145.223</v>
      </c>
      <c r="K50" s="159">
        <f t="shared" si="2"/>
        <v>6871.3379999999997</v>
      </c>
    </row>
    <row r="51" spans="2:11" x14ac:dyDescent="0.25">
      <c r="B51" s="5" t="s">
        <v>305</v>
      </c>
      <c r="C51" s="323" t="s">
        <v>305</v>
      </c>
      <c r="D51" s="5" t="s">
        <v>306</v>
      </c>
      <c r="E51" s="181">
        <v>438.14</v>
      </c>
      <c r="F51" s="181">
        <v>1</v>
      </c>
      <c r="G51" s="181">
        <v>0</v>
      </c>
      <c r="H51" s="158">
        <v>11452.23</v>
      </c>
      <c r="I51" s="158">
        <f t="shared" si="0"/>
        <v>2290.4459999999999</v>
      </c>
      <c r="J51" s="158">
        <f t="shared" si="1"/>
        <v>1145.223</v>
      </c>
      <c r="K51" s="159">
        <f t="shared" si="2"/>
        <v>2290.4459999999999</v>
      </c>
    </row>
    <row r="52" spans="2:11" x14ac:dyDescent="0.25">
      <c r="B52" s="5" t="s">
        <v>307</v>
      </c>
      <c r="C52" s="323" t="s">
        <v>307</v>
      </c>
      <c r="D52" s="5" t="s">
        <v>308</v>
      </c>
      <c r="E52" s="181">
        <v>2190.6999999999998</v>
      </c>
      <c r="F52" s="181">
        <v>5</v>
      </c>
      <c r="G52" s="181">
        <v>0</v>
      </c>
      <c r="H52" s="158">
        <v>11452.23</v>
      </c>
      <c r="I52" s="158">
        <f t="shared" si="0"/>
        <v>2290.4459999999999</v>
      </c>
      <c r="J52" s="158">
        <f t="shared" si="1"/>
        <v>1145.223</v>
      </c>
      <c r="K52" s="159">
        <f t="shared" si="2"/>
        <v>11452.23</v>
      </c>
    </row>
    <row r="53" spans="2:11" x14ac:dyDescent="0.25">
      <c r="B53" s="5" t="s">
        <v>309</v>
      </c>
      <c r="C53" s="323" t="s">
        <v>309</v>
      </c>
      <c r="D53" s="5" t="s">
        <v>644</v>
      </c>
      <c r="E53" s="181">
        <v>2190.6999999999998</v>
      </c>
      <c r="F53" s="181">
        <v>5</v>
      </c>
      <c r="G53" s="181">
        <v>0</v>
      </c>
      <c r="H53" s="158">
        <v>11452.23</v>
      </c>
      <c r="I53" s="158">
        <f t="shared" si="0"/>
        <v>2290.4459999999999</v>
      </c>
      <c r="J53" s="158">
        <f t="shared" si="1"/>
        <v>1145.223</v>
      </c>
      <c r="K53" s="159">
        <f t="shared" si="2"/>
        <v>11452.23</v>
      </c>
    </row>
    <row r="54" spans="2:11" x14ac:dyDescent="0.25">
      <c r="B54" s="5" t="s">
        <v>311</v>
      </c>
      <c r="C54" s="323" t="s">
        <v>311</v>
      </c>
      <c r="D54" s="5" t="s">
        <v>312</v>
      </c>
      <c r="E54" s="181">
        <v>528826.84</v>
      </c>
      <c r="F54" s="181">
        <v>1133</v>
      </c>
      <c r="G54" s="181">
        <v>74</v>
      </c>
      <c r="H54" s="158">
        <v>11452.23</v>
      </c>
      <c r="I54" s="158">
        <f t="shared" si="0"/>
        <v>2290.4459999999999</v>
      </c>
      <c r="J54" s="158">
        <f t="shared" si="1"/>
        <v>1145.223</v>
      </c>
      <c r="K54" s="159">
        <f t="shared" si="2"/>
        <v>2679821.8199999998</v>
      </c>
    </row>
    <row r="55" spans="2:11" x14ac:dyDescent="0.25">
      <c r="B55" s="5" t="s">
        <v>313</v>
      </c>
      <c r="C55" s="323" t="s">
        <v>313</v>
      </c>
      <c r="D55" s="5" t="s">
        <v>314</v>
      </c>
      <c r="E55" s="181">
        <v>97264.77</v>
      </c>
      <c r="F55" s="181">
        <v>201</v>
      </c>
      <c r="G55" s="181">
        <v>21</v>
      </c>
      <c r="H55" s="158">
        <v>11452.23</v>
      </c>
      <c r="I55" s="158">
        <f t="shared" si="0"/>
        <v>2290.4459999999999</v>
      </c>
      <c r="J55" s="158">
        <f t="shared" si="1"/>
        <v>1145.223</v>
      </c>
      <c r="K55" s="159">
        <f t="shared" si="2"/>
        <v>484429.32900000003</v>
      </c>
    </row>
    <row r="56" spans="2:11" x14ac:dyDescent="0.25">
      <c r="B56" s="5" t="s">
        <v>315</v>
      </c>
      <c r="C56" s="323" t="s">
        <v>315</v>
      </c>
      <c r="D56" s="5" t="s">
        <v>316</v>
      </c>
      <c r="E56" s="181">
        <v>102519.26</v>
      </c>
      <c r="F56" s="181">
        <v>184</v>
      </c>
      <c r="G56" s="181">
        <v>50</v>
      </c>
      <c r="H56" s="158">
        <v>11452.23</v>
      </c>
      <c r="I56" s="158">
        <f t="shared" si="0"/>
        <v>2290.4459999999999</v>
      </c>
      <c r="J56" s="158">
        <f t="shared" si="1"/>
        <v>1145.223</v>
      </c>
      <c r="K56" s="159">
        <f t="shared" si="2"/>
        <v>478703.21400000004</v>
      </c>
    </row>
    <row r="57" spans="2:11" x14ac:dyDescent="0.25">
      <c r="B57" s="5" t="s">
        <v>317</v>
      </c>
      <c r="C57" s="323" t="s">
        <v>317</v>
      </c>
      <c r="D57" s="5" t="s">
        <v>318</v>
      </c>
      <c r="E57" s="181">
        <v>672968.19</v>
      </c>
      <c r="F57" s="181">
        <v>1401</v>
      </c>
      <c r="G57" s="181">
        <v>135</v>
      </c>
      <c r="H57" s="158">
        <v>11452.23</v>
      </c>
      <c r="I57" s="158">
        <f t="shared" si="0"/>
        <v>2290.4459999999999</v>
      </c>
      <c r="J57" s="158">
        <f t="shared" si="1"/>
        <v>1145.223</v>
      </c>
      <c r="K57" s="159">
        <f t="shared" si="2"/>
        <v>3363519.9509999999</v>
      </c>
    </row>
    <row r="58" spans="2:11" x14ac:dyDescent="0.25">
      <c r="B58" s="5" t="s">
        <v>319</v>
      </c>
      <c r="C58" s="323" t="s">
        <v>319</v>
      </c>
      <c r="D58" s="5" t="s">
        <v>320</v>
      </c>
      <c r="E58" s="181">
        <v>34172.17</v>
      </c>
      <c r="F58" s="181">
        <v>53</v>
      </c>
      <c r="G58" s="181">
        <v>25</v>
      </c>
      <c r="H58" s="158">
        <v>11452.23</v>
      </c>
      <c r="I58" s="158">
        <f t="shared" si="0"/>
        <v>2290.4459999999999</v>
      </c>
      <c r="J58" s="158">
        <f t="shared" si="1"/>
        <v>1145.223</v>
      </c>
      <c r="K58" s="159">
        <f t="shared" si="2"/>
        <v>150024.21299999999</v>
      </c>
    </row>
    <row r="59" spans="2:11" x14ac:dyDescent="0.25">
      <c r="B59" s="5" t="s">
        <v>321</v>
      </c>
      <c r="C59" s="323" t="s">
        <v>321</v>
      </c>
      <c r="D59" s="5" t="s">
        <v>322</v>
      </c>
      <c r="E59" s="181">
        <v>1314.42</v>
      </c>
      <c r="F59" s="181">
        <v>3</v>
      </c>
      <c r="G59" s="181">
        <v>0</v>
      </c>
      <c r="H59" s="158">
        <v>11452.23</v>
      </c>
      <c r="I59" s="158">
        <f t="shared" si="0"/>
        <v>2290.4459999999999</v>
      </c>
      <c r="J59" s="158">
        <f t="shared" si="1"/>
        <v>1145.223</v>
      </c>
      <c r="K59" s="159">
        <f t="shared" si="2"/>
        <v>6871.3379999999997</v>
      </c>
    </row>
    <row r="60" spans="2:11" x14ac:dyDescent="0.25">
      <c r="B60" s="5" t="s">
        <v>323</v>
      </c>
      <c r="C60" s="323" t="s">
        <v>323</v>
      </c>
      <c r="D60" s="5" t="s">
        <v>324</v>
      </c>
      <c r="E60" s="181">
        <v>247098.2</v>
      </c>
      <c r="F60" s="181">
        <v>448</v>
      </c>
      <c r="G60" s="181">
        <v>116</v>
      </c>
      <c r="H60" s="158">
        <v>11452.23</v>
      </c>
      <c r="I60" s="158">
        <f t="shared" si="0"/>
        <v>2290.4459999999999</v>
      </c>
      <c r="J60" s="158">
        <f t="shared" si="1"/>
        <v>1145.223</v>
      </c>
      <c r="K60" s="159">
        <f t="shared" si="2"/>
        <v>1158965.676</v>
      </c>
    </row>
    <row r="61" spans="2:11" x14ac:dyDescent="0.25">
      <c r="B61" s="5" t="s">
        <v>325</v>
      </c>
      <c r="C61" s="323" t="s">
        <v>325</v>
      </c>
      <c r="D61" s="5" t="s">
        <v>326</v>
      </c>
      <c r="E61" s="181">
        <v>38993.25</v>
      </c>
      <c r="F61" s="181">
        <v>78</v>
      </c>
      <c r="G61" s="181">
        <v>11</v>
      </c>
      <c r="H61" s="158">
        <v>11452.23</v>
      </c>
      <c r="I61" s="158">
        <f t="shared" si="0"/>
        <v>2290.4459999999999</v>
      </c>
      <c r="J61" s="158">
        <f t="shared" si="1"/>
        <v>1145.223</v>
      </c>
      <c r="K61" s="159">
        <f t="shared" si="2"/>
        <v>191252.24100000001</v>
      </c>
    </row>
    <row r="62" spans="2:11" x14ac:dyDescent="0.25">
      <c r="B62" s="5" t="s">
        <v>327</v>
      </c>
      <c r="C62" s="323" t="s">
        <v>327</v>
      </c>
      <c r="D62" s="5" t="s">
        <v>645</v>
      </c>
      <c r="E62" s="181">
        <v>2628.84</v>
      </c>
      <c r="F62" s="181">
        <v>6</v>
      </c>
      <c r="G62" s="181">
        <v>0</v>
      </c>
      <c r="H62" s="158">
        <v>11452.23</v>
      </c>
      <c r="I62" s="158">
        <f t="shared" si="0"/>
        <v>2290.4459999999999</v>
      </c>
      <c r="J62" s="158">
        <f t="shared" si="1"/>
        <v>1145.223</v>
      </c>
      <c r="K62" s="159">
        <f t="shared" si="2"/>
        <v>13742.675999999999</v>
      </c>
    </row>
    <row r="63" spans="2:11" x14ac:dyDescent="0.25">
      <c r="B63" s="5" t="s">
        <v>329</v>
      </c>
      <c r="C63" s="323" t="s">
        <v>329</v>
      </c>
      <c r="D63" s="5" t="s">
        <v>330</v>
      </c>
      <c r="E63" s="181">
        <v>7448.16</v>
      </c>
      <c r="F63" s="181">
        <v>15</v>
      </c>
      <c r="G63" s="181">
        <v>2</v>
      </c>
      <c r="H63" s="158">
        <v>11452.23</v>
      </c>
      <c r="I63" s="158">
        <f t="shared" si="0"/>
        <v>2290.4459999999999</v>
      </c>
      <c r="J63" s="158">
        <f t="shared" si="1"/>
        <v>1145.223</v>
      </c>
      <c r="K63" s="159">
        <f t="shared" si="2"/>
        <v>36647.135999999999</v>
      </c>
    </row>
    <row r="64" spans="2:11" x14ac:dyDescent="0.25">
      <c r="B64" s="5" t="s">
        <v>331</v>
      </c>
      <c r="C64" s="323" t="s">
        <v>331</v>
      </c>
      <c r="D64" s="5" t="s">
        <v>332</v>
      </c>
      <c r="E64" s="181">
        <v>36802</v>
      </c>
      <c r="F64" s="181">
        <v>68</v>
      </c>
      <c r="G64" s="181">
        <v>16</v>
      </c>
      <c r="H64" s="158">
        <v>11452.23</v>
      </c>
      <c r="I64" s="158">
        <f t="shared" si="0"/>
        <v>2290.4459999999999</v>
      </c>
      <c r="J64" s="158">
        <f t="shared" si="1"/>
        <v>1145.223</v>
      </c>
      <c r="K64" s="159">
        <f t="shared" si="2"/>
        <v>174073.89599999998</v>
      </c>
    </row>
    <row r="65" spans="2:11" x14ac:dyDescent="0.25">
      <c r="B65" s="5" t="s">
        <v>333</v>
      </c>
      <c r="C65" s="323" t="s">
        <v>333</v>
      </c>
      <c r="D65" s="5" t="s">
        <v>334</v>
      </c>
      <c r="E65" s="181">
        <v>344366.49</v>
      </c>
      <c r="F65" s="181">
        <v>681</v>
      </c>
      <c r="G65" s="181">
        <v>105</v>
      </c>
      <c r="H65" s="158">
        <v>11452.23</v>
      </c>
      <c r="I65" s="158">
        <f t="shared" si="0"/>
        <v>2290.4459999999999</v>
      </c>
      <c r="J65" s="158">
        <f t="shared" si="1"/>
        <v>1145.223</v>
      </c>
      <c r="K65" s="159">
        <f t="shared" si="2"/>
        <v>1680042.1410000001</v>
      </c>
    </row>
    <row r="66" spans="2:11" x14ac:dyDescent="0.25">
      <c r="B66" s="5" t="s">
        <v>335</v>
      </c>
      <c r="C66" s="323" t="s">
        <v>335</v>
      </c>
      <c r="D66" s="5" t="s">
        <v>646</v>
      </c>
      <c r="E66" s="181">
        <v>438.14</v>
      </c>
      <c r="F66" s="181">
        <v>1</v>
      </c>
      <c r="G66" s="181">
        <v>0</v>
      </c>
      <c r="H66" s="158">
        <v>11452.23</v>
      </c>
      <c r="I66" s="158">
        <f t="shared" si="0"/>
        <v>2290.4459999999999</v>
      </c>
      <c r="J66" s="158">
        <f t="shared" si="1"/>
        <v>1145.223</v>
      </c>
      <c r="K66" s="159">
        <f t="shared" si="2"/>
        <v>2290.4459999999999</v>
      </c>
    </row>
    <row r="67" spans="2:11" x14ac:dyDescent="0.25">
      <c r="B67" s="5" t="s">
        <v>337</v>
      </c>
      <c r="C67" s="323" t="s">
        <v>337</v>
      </c>
      <c r="D67" s="5" t="s">
        <v>647</v>
      </c>
      <c r="E67" s="181">
        <v>5257.57</v>
      </c>
      <c r="F67" s="181">
        <v>11</v>
      </c>
      <c r="G67" s="181">
        <v>1</v>
      </c>
      <c r="H67" s="158">
        <v>11452.23</v>
      </c>
      <c r="I67" s="158">
        <f t="shared" si="0"/>
        <v>2290.4459999999999</v>
      </c>
      <c r="J67" s="158">
        <f t="shared" si="1"/>
        <v>1145.223</v>
      </c>
      <c r="K67" s="159">
        <f t="shared" si="2"/>
        <v>26340.129000000001</v>
      </c>
    </row>
    <row r="68" spans="2:11" x14ac:dyDescent="0.25">
      <c r="B68" s="5" t="s">
        <v>339</v>
      </c>
      <c r="C68" s="323" t="s">
        <v>339</v>
      </c>
      <c r="D68" s="5" t="s">
        <v>340</v>
      </c>
      <c r="E68" s="181">
        <v>6133.63</v>
      </c>
      <c r="F68" s="181">
        <v>11</v>
      </c>
      <c r="G68" s="181">
        <v>3</v>
      </c>
      <c r="H68" s="158">
        <v>11452.23</v>
      </c>
      <c r="I68" s="158">
        <f t="shared" si="0"/>
        <v>2290.4459999999999</v>
      </c>
      <c r="J68" s="158">
        <f t="shared" si="1"/>
        <v>1145.223</v>
      </c>
      <c r="K68" s="159">
        <f t="shared" si="2"/>
        <v>28630.574999999997</v>
      </c>
    </row>
    <row r="69" spans="2:11" x14ac:dyDescent="0.25">
      <c r="B69" s="5" t="s">
        <v>341</v>
      </c>
      <c r="C69" s="323" t="s">
        <v>341</v>
      </c>
      <c r="D69" s="5" t="s">
        <v>648</v>
      </c>
      <c r="E69" s="181">
        <v>4381.29</v>
      </c>
      <c r="F69" s="181">
        <v>9</v>
      </c>
      <c r="G69" s="181">
        <v>1</v>
      </c>
      <c r="H69" s="158">
        <v>11452.23</v>
      </c>
      <c r="I69" s="158">
        <f t="shared" si="0"/>
        <v>2290.4459999999999</v>
      </c>
      <c r="J69" s="158">
        <f t="shared" si="1"/>
        <v>1145.223</v>
      </c>
      <c r="K69" s="159">
        <f t="shared" si="2"/>
        <v>21759.237000000001</v>
      </c>
    </row>
    <row r="70" spans="2:11" x14ac:dyDescent="0.25">
      <c r="B70" s="5" t="s">
        <v>343</v>
      </c>
      <c r="C70" s="323" t="s">
        <v>343</v>
      </c>
      <c r="D70" s="5" t="s">
        <v>344</v>
      </c>
      <c r="E70" s="181">
        <v>438.14</v>
      </c>
      <c r="F70" s="181">
        <v>1</v>
      </c>
      <c r="G70" s="181">
        <v>0</v>
      </c>
      <c r="H70" s="158">
        <v>11452.23</v>
      </c>
      <c r="I70" s="158">
        <f t="shared" ref="I70:I133" si="3">MAX(H70*0.2,400)</f>
        <v>2290.4459999999999</v>
      </c>
      <c r="J70" s="158">
        <f t="shared" ref="J70:J133" si="4">MAX(H70*0.1,200)</f>
        <v>1145.223</v>
      </c>
      <c r="K70" s="159">
        <f t="shared" ref="K70:K133" si="5">SUM(I70*F70)+(G70*J70)</f>
        <v>2290.4459999999999</v>
      </c>
    </row>
    <row r="71" spans="2:11" x14ac:dyDescent="0.25">
      <c r="B71" s="5" t="s">
        <v>345</v>
      </c>
      <c r="C71" s="323" t="s">
        <v>345</v>
      </c>
      <c r="D71" s="5" t="s">
        <v>346</v>
      </c>
      <c r="E71" s="181">
        <v>522253.75</v>
      </c>
      <c r="F71" s="181">
        <v>1109</v>
      </c>
      <c r="G71" s="181">
        <v>83</v>
      </c>
      <c r="H71" s="158">
        <v>11452.23</v>
      </c>
      <c r="I71" s="158">
        <f t="shared" si="3"/>
        <v>2290.4459999999999</v>
      </c>
      <c r="J71" s="158">
        <f t="shared" si="4"/>
        <v>1145.223</v>
      </c>
      <c r="K71" s="159">
        <f t="shared" si="5"/>
        <v>2635158.1230000001</v>
      </c>
    </row>
    <row r="72" spans="2:11" x14ac:dyDescent="0.25">
      <c r="B72" s="5" t="s">
        <v>347</v>
      </c>
      <c r="C72" s="323" t="s">
        <v>347</v>
      </c>
      <c r="D72" s="5" t="s">
        <v>348</v>
      </c>
      <c r="E72" s="181">
        <v>356640.46</v>
      </c>
      <c r="F72" s="181">
        <v>764</v>
      </c>
      <c r="G72" s="181">
        <v>50</v>
      </c>
      <c r="H72" s="158">
        <v>11452.23</v>
      </c>
      <c r="I72" s="158">
        <f t="shared" si="3"/>
        <v>2290.4459999999999</v>
      </c>
      <c r="J72" s="158">
        <f t="shared" si="4"/>
        <v>1145.223</v>
      </c>
      <c r="K72" s="159">
        <f t="shared" si="5"/>
        <v>1807161.8939999999</v>
      </c>
    </row>
    <row r="73" spans="2:11" x14ac:dyDescent="0.25">
      <c r="B73" s="5" t="s">
        <v>349</v>
      </c>
      <c r="C73" s="323" t="s">
        <v>349</v>
      </c>
      <c r="D73" s="5" t="s">
        <v>350</v>
      </c>
      <c r="E73" s="181">
        <v>96827.4</v>
      </c>
      <c r="F73" s="181">
        <v>207</v>
      </c>
      <c r="G73" s="181">
        <v>14</v>
      </c>
      <c r="H73" s="158">
        <v>11452.23</v>
      </c>
      <c r="I73" s="158">
        <f t="shared" si="3"/>
        <v>2290.4459999999999</v>
      </c>
      <c r="J73" s="158">
        <f t="shared" si="4"/>
        <v>1145.223</v>
      </c>
      <c r="K73" s="159">
        <f t="shared" si="5"/>
        <v>490155.44399999996</v>
      </c>
    </row>
    <row r="74" spans="2:11" x14ac:dyDescent="0.25">
      <c r="B74" s="5" t="s">
        <v>351</v>
      </c>
      <c r="C74" s="323" t="s">
        <v>351</v>
      </c>
      <c r="D74" s="5" t="s">
        <v>352</v>
      </c>
      <c r="E74" s="181">
        <v>1314.31</v>
      </c>
      <c r="F74" s="181">
        <v>2</v>
      </c>
      <c r="G74" s="181">
        <v>1</v>
      </c>
      <c r="H74" s="158">
        <v>11452.23</v>
      </c>
      <c r="I74" s="158">
        <f t="shared" si="3"/>
        <v>2290.4459999999999</v>
      </c>
      <c r="J74" s="158">
        <f t="shared" si="4"/>
        <v>1145.223</v>
      </c>
      <c r="K74" s="159">
        <f t="shared" si="5"/>
        <v>5726.1149999999998</v>
      </c>
    </row>
    <row r="75" spans="2:11" x14ac:dyDescent="0.25">
      <c r="B75" s="5" t="s">
        <v>353</v>
      </c>
      <c r="C75" s="323" t="s">
        <v>353</v>
      </c>
      <c r="D75" s="5" t="s">
        <v>649</v>
      </c>
      <c r="E75" s="181">
        <v>19277.939999999999</v>
      </c>
      <c r="F75" s="181">
        <v>42</v>
      </c>
      <c r="G75" s="181">
        <v>2</v>
      </c>
      <c r="H75" s="158">
        <v>11452.23</v>
      </c>
      <c r="I75" s="158">
        <f t="shared" si="3"/>
        <v>2290.4459999999999</v>
      </c>
      <c r="J75" s="158">
        <f t="shared" si="4"/>
        <v>1145.223</v>
      </c>
      <c r="K75" s="159">
        <f t="shared" si="5"/>
        <v>98489.177999999985</v>
      </c>
    </row>
    <row r="76" spans="2:11" x14ac:dyDescent="0.25">
      <c r="B76" s="5" t="s">
        <v>355</v>
      </c>
      <c r="C76" s="323" t="s">
        <v>355</v>
      </c>
      <c r="D76" s="5" t="s">
        <v>356</v>
      </c>
      <c r="E76" s="181">
        <v>39870.080000000002</v>
      </c>
      <c r="F76" s="181">
        <v>85</v>
      </c>
      <c r="G76" s="181">
        <v>6</v>
      </c>
      <c r="H76" s="158">
        <v>11452.23</v>
      </c>
      <c r="I76" s="158">
        <f t="shared" si="3"/>
        <v>2290.4459999999999</v>
      </c>
      <c r="J76" s="158">
        <f t="shared" si="4"/>
        <v>1145.223</v>
      </c>
      <c r="K76" s="159">
        <f t="shared" si="5"/>
        <v>201559.24799999999</v>
      </c>
    </row>
    <row r="77" spans="2:11" x14ac:dyDescent="0.25">
      <c r="B77" s="5" t="s">
        <v>357</v>
      </c>
      <c r="C77" s="323" t="s">
        <v>357</v>
      </c>
      <c r="D77" s="5" t="s">
        <v>650</v>
      </c>
      <c r="E77" s="181">
        <v>96828.17</v>
      </c>
      <c r="F77" s="181">
        <v>214</v>
      </c>
      <c r="G77" s="181">
        <v>7</v>
      </c>
      <c r="H77" s="158">
        <v>11452.23</v>
      </c>
      <c r="I77" s="158">
        <f t="shared" si="3"/>
        <v>2290.4459999999999</v>
      </c>
      <c r="J77" s="158">
        <f t="shared" si="4"/>
        <v>1145.223</v>
      </c>
      <c r="K77" s="159">
        <f t="shared" si="5"/>
        <v>498172.00499999995</v>
      </c>
    </row>
    <row r="78" spans="2:11" x14ac:dyDescent="0.25">
      <c r="B78" s="5" t="s">
        <v>359</v>
      </c>
      <c r="C78" s="323" t="s">
        <v>359</v>
      </c>
      <c r="D78" s="5" t="s">
        <v>651</v>
      </c>
      <c r="E78" s="181">
        <v>0</v>
      </c>
      <c r="F78" s="181">
        <v>0</v>
      </c>
      <c r="G78" s="181">
        <v>0</v>
      </c>
      <c r="H78" s="158">
        <v>11452.23</v>
      </c>
      <c r="I78" s="158">
        <f t="shared" si="3"/>
        <v>2290.4459999999999</v>
      </c>
      <c r="J78" s="158">
        <f t="shared" si="4"/>
        <v>1145.223</v>
      </c>
      <c r="K78" s="159">
        <f t="shared" si="5"/>
        <v>0</v>
      </c>
    </row>
    <row r="79" spans="2:11" x14ac:dyDescent="0.25">
      <c r="B79" s="5" t="s">
        <v>361</v>
      </c>
      <c r="C79" s="323" t="s">
        <v>361</v>
      </c>
      <c r="D79" s="5" t="s">
        <v>362</v>
      </c>
      <c r="E79" s="181">
        <v>0</v>
      </c>
      <c r="F79" s="181">
        <v>0</v>
      </c>
      <c r="G79" s="181">
        <v>0</v>
      </c>
      <c r="H79" s="158">
        <v>11452.23</v>
      </c>
      <c r="I79" s="158">
        <f t="shared" si="3"/>
        <v>2290.4459999999999</v>
      </c>
      <c r="J79" s="158">
        <f t="shared" si="4"/>
        <v>1145.223</v>
      </c>
      <c r="K79" s="159">
        <f t="shared" si="5"/>
        <v>0</v>
      </c>
    </row>
    <row r="80" spans="2:11" x14ac:dyDescent="0.25">
      <c r="B80" s="5" t="s">
        <v>363</v>
      </c>
      <c r="C80" s="323" t="s">
        <v>363</v>
      </c>
      <c r="D80" s="5" t="s">
        <v>364</v>
      </c>
      <c r="E80" s="181">
        <v>0</v>
      </c>
      <c r="F80" s="181">
        <v>0</v>
      </c>
      <c r="G80" s="181">
        <v>0</v>
      </c>
      <c r="H80" s="158">
        <v>11452.23</v>
      </c>
      <c r="I80" s="158">
        <f t="shared" si="3"/>
        <v>2290.4459999999999</v>
      </c>
      <c r="J80" s="158">
        <f t="shared" si="4"/>
        <v>1145.223</v>
      </c>
      <c r="K80" s="159">
        <f t="shared" si="5"/>
        <v>0</v>
      </c>
    </row>
    <row r="81" spans="2:11" x14ac:dyDescent="0.25">
      <c r="B81" s="5" t="s">
        <v>365</v>
      </c>
      <c r="C81" s="323" t="s">
        <v>365</v>
      </c>
      <c r="D81" s="5" t="s">
        <v>652</v>
      </c>
      <c r="E81" s="181">
        <v>2190.6999999999998</v>
      </c>
      <c r="F81" s="181">
        <v>5</v>
      </c>
      <c r="G81" s="181">
        <v>0</v>
      </c>
      <c r="H81" s="158">
        <v>11452.23</v>
      </c>
      <c r="I81" s="158">
        <f t="shared" si="3"/>
        <v>2290.4459999999999</v>
      </c>
      <c r="J81" s="158">
        <f t="shared" si="4"/>
        <v>1145.223</v>
      </c>
      <c r="K81" s="159">
        <f t="shared" si="5"/>
        <v>11452.23</v>
      </c>
    </row>
    <row r="82" spans="2:11" x14ac:dyDescent="0.25">
      <c r="B82" s="5" t="s">
        <v>367</v>
      </c>
      <c r="C82" s="323" t="s">
        <v>367</v>
      </c>
      <c r="D82" s="5" t="s">
        <v>653</v>
      </c>
      <c r="E82" s="181">
        <v>1423037.8</v>
      </c>
      <c r="F82" s="181">
        <v>2876</v>
      </c>
      <c r="G82" s="181">
        <v>372</v>
      </c>
      <c r="H82" s="158">
        <v>11452.23</v>
      </c>
      <c r="I82" s="158">
        <f t="shared" si="3"/>
        <v>2290.4459999999999</v>
      </c>
      <c r="J82" s="158">
        <f t="shared" si="4"/>
        <v>1145.223</v>
      </c>
      <c r="K82" s="159">
        <f t="shared" si="5"/>
        <v>7013345.6519999998</v>
      </c>
    </row>
    <row r="83" spans="2:11" x14ac:dyDescent="0.25">
      <c r="B83" s="5" t="s">
        <v>369</v>
      </c>
      <c r="C83" s="323" t="s">
        <v>369</v>
      </c>
      <c r="D83" s="5" t="s">
        <v>370</v>
      </c>
      <c r="E83" s="181">
        <v>0</v>
      </c>
      <c r="F83" s="181">
        <v>0</v>
      </c>
      <c r="G83" s="181">
        <v>0</v>
      </c>
      <c r="H83" s="158">
        <v>11452.23</v>
      </c>
      <c r="I83" s="158">
        <f t="shared" si="3"/>
        <v>2290.4459999999999</v>
      </c>
      <c r="J83" s="158">
        <f t="shared" si="4"/>
        <v>1145.223</v>
      </c>
      <c r="K83" s="159">
        <f t="shared" si="5"/>
        <v>0</v>
      </c>
    </row>
    <row r="84" spans="2:11" x14ac:dyDescent="0.25">
      <c r="B84" s="5" t="s">
        <v>371</v>
      </c>
      <c r="C84" s="323" t="s">
        <v>371</v>
      </c>
      <c r="D84" s="5" t="s">
        <v>372</v>
      </c>
      <c r="E84" s="181">
        <v>438.14</v>
      </c>
      <c r="F84" s="181">
        <v>1</v>
      </c>
      <c r="G84" s="181">
        <v>0</v>
      </c>
      <c r="H84" s="158">
        <v>11452.23</v>
      </c>
      <c r="I84" s="158">
        <f t="shared" si="3"/>
        <v>2290.4459999999999</v>
      </c>
      <c r="J84" s="158">
        <f t="shared" si="4"/>
        <v>1145.223</v>
      </c>
      <c r="K84" s="159">
        <f t="shared" si="5"/>
        <v>2290.4459999999999</v>
      </c>
    </row>
    <row r="85" spans="2:11" x14ac:dyDescent="0.25">
      <c r="B85" s="5" t="s">
        <v>373</v>
      </c>
      <c r="C85" s="323" t="s">
        <v>373</v>
      </c>
      <c r="D85" s="5" t="s">
        <v>374</v>
      </c>
      <c r="E85" s="181">
        <v>0</v>
      </c>
      <c r="F85" s="181">
        <v>0</v>
      </c>
      <c r="G85" s="181">
        <v>0</v>
      </c>
      <c r="H85" s="158">
        <v>11452.23</v>
      </c>
      <c r="I85" s="158">
        <f t="shared" si="3"/>
        <v>2290.4459999999999</v>
      </c>
      <c r="J85" s="158">
        <f t="shared" si="4"/>
        <v>1145.223</v>
      </c>
      <c r="K85" s="159">
        <f t="shared" si="5"/>
        <v>0</v>
      </c>
    </row>
    <row r="86" spans="2:11" x14ac:dyDescent="0.25">
      <c r="B86" s="5" t="s">
        <v>375</v>
      </c>
      <c r="C86" s="323" t="s">
        <v>375</v>
      </c>
      <c r="D86" s="5" t="s">
        <v>654</v>
      </c>
      <c r="E86" s="181">
        <v>0</v>
      </c>
      <c r="F86" s="181">
        <v>0</v>
      </c>
      <c r="G86" s="181">
        <v>0</v>
      </c>
      <c r="H86" s="158">
        <v>11452.23</v>
      </c>
      <c r="I86" s="158">
        <f t="shared" si="3"/>
        <v>2290.4459999999999</v>
      </c>
      <c r="J86" s="158">
        <f t="shared" si="4"/>
        <v>1145.223</v>
      </c>
      <c r="K86" s="159">
        <f t="shared" si="5"/>
        <v>0</v>
      </c>
    </row>
    <row r="87" spans="2:11" x14ac:dyDescent="0.25">
      <c r="B87" s="5" t="s">
        <v>377</v>
      </c>
      <c r="C87" s="323" t="s">
        <v>377</v>
      </c>
      <c r="D87" s="5" t="s">
        <v>378</v>
      </c>
      <c r="E87" s="181">
        <v>6571.66</v>
      </c>
      <c r="F87" s="181">
        <v>11</v>
      </c>
      <c r="G87" s="181">
        <v>4</v>
      </c>
      <c r="H87" s="158">
        <v>11452.23</v>
      </c>
      <c r="I87" s="158">
        <f t="shared" si="3"/>
        <v>2290.4459999999999</v>
      </c>
      <c r="J87" s="158">
        <f t="shared" si="4"/>
        <v>1145.223</v>
      </c>
      <c r="K87" s="159">
        <f t="shared" si="5"/>
        <v>29775.797999999999</v>
      </c>
    </row>
    <row r="88" spans="2:11" x14ac:dyDescent="0.25">
      <c r="B88" s="5" t="s">
        <v>379</v>
      </c>
      <c r="C88" s="323" t="s">
        <v>379</v>
      </c>
      <c r="D88" s="5" t="s">
        <v>380</v>
      </c>
      <c r="E88" s="181">
        <v>3504.9</v>
      </c>
      <c r="F88" s="181">
        <v>6</v>
      </c>
      <c r="G88" s="181">
        <v>2</v>
      </c>
      <c r="H88" s="158">
        <v>11452.23</v>
      </c>
      <c r="I88" s="158">
        <f t="shared" si="3"/>
        <v>2290.4459999999999</v>
      </c>
      <c r="J88" s="158">
        <f t="shared" si="4"/>
        <v>1145.223</v>
      </c>
      <c r="K88" s="159">
        <f t="shared" si="5"/>
        <v>16033.121999999999</v>
      </c>
    </row>
    <row r="89" spans="2:11" x14ac:dyDescent="0.25">
      <c r="B89" s="5" t="s">
        <v>381</v>
      </c>
      <c r="C89" s="323" t="s">
        <v>381</v>
      </c>
      <c r="D89" s="5" t="s">
        <v>382</v>
      </c>
      <c r="E89" s="181">
        <v>31107.06</v>
      </c>
      <c r="F89" s="181">
        <v>63</v>
      </c>
      <c r="G89" s="181">
        <v>8</v>
      </c>
      <c r="H89" s="158">
        <v>11452.23</v>
      </c>
      <c r="I89" s="158">
        <f t="shared" si="3"/>
        <v>2290.4459999999999</v>
      </c>
      <c r="J89" s="158">
        <f t="shared" si="4"/>
        <v>1145.223</v>
      </c>
      <c r="K89" s="159">
        <f t="shared" si="5"/>
        <v>153459.88199999998</v>
      </c>
    </row>
    <row r="90" spans="2:11" x14ac:dyDescent="0.25">
      <c r="B90" s="5" t="s">
        <v>383</v>
      </c>
      <c r="C90" s="323" t="s">
        <v>383</v>
      </c>
      <c r="D90" s="5" t="s">
        <v>655</v>
      </c>
      <c r="E90" s="181">
        <v>72292.33</v>
      </c>
      <c r="F90" s="181">
        <v>158</v>
      </c>
      <c r="G90" s="181">
        <v>7</v>
      </c>
      <c r="H90" s="158">
        <v>11452.23</v>
      </c>
      <c r="I90" s="158">
        <f t="shared" si="3"/>
        <v>2290.4459999999999</v>
      </c>
      <c r="J90" s="158">
        <f t="shared" si="4"/>
        <v>1145.223</v>
      </c>
      <c r="K90" s="159">
        <f t="shared" si="5"/>
        <v>369907.02899999998</v>
      </c>
    </row>
    <row r="91" spans="2:11" x14ac:dyDescent="0.25">
      <c r="B91" s="5" t="s">
        <v>385</v>
      </c>
      <c r="C91" s="323" t="s">
        <v>385</v>
      </c>
      <c r="D91" s="5" t="s">
        <v>386</v>
      </c>
      <c r="E91" s="181">
        <v>77987.490000000005</v>
      </c>
      <c r="F91" s="181">
        <v>165</v>
      </c>
      <c r="G91" s="181">
        <v>13</v>
      </c>
      <c r="H91" s="158">
        <v>11452.23</v>
      </c>
      <c r="I91" s="158">
        <f t="shared" si="3"/>
        <v>2290.4459999999999</v>
      </c>
      <c r="J91" s="158">
        <f t="shared" si="4"/>
        <v>1145.223</v>
      </c>
      <c r="K91" s="159">
        <f t="shared" si="5"/>
        <v>392811.48899999994</v>
      </c>
    </row>
    <row r="92" spans="2:11" x14ac:dyDescent="0.25">
      <c r="B92" s="5" t="s">
        <v>387</v>
      </c>
      <c r="C92" s="323" t="s">
        <v>387</v>
      </c>
      <c r="D92" s="5" t="s">
        <v>656</v>
      </c>
      <c r="E92" s="181">
        <v>10953.17</v>
      </c>
      <c r="F92" s="181">
        <v>22</v>
      </c>
      <c r="G92" s="181">
        <v>3</v>
      </c>
      <c r="H92" s="158">
        <v>11452.23</v>
      </c>
      <c r="I92" s="158">
        <f t="shared" si="3"/>
        <v>2290.4459999999999</v>
      </c>
      <c r="J92" s="158">
        <f t="shared" si="4"/>
        <v>1145.223</v>
      </c>
      <c r="K92" s="159">
        <f t="shared" si="5"/>
        <v>53825.481</v>
      </c>
    </row>
    <row r="93" spans="2:11" x14ac:dyDescent="0.25">
      <c r="B93" s="5" t="s">
        <v>389</v>
      </c>
      <c r="C93" s="323" t="s">
        <v>389</v>
      </c>
      <c r="D93" s="5" t="s">
        <v>390</v>
      </c>
      <c r="E93" s="181">
        <v>3505.12</v>
      </c>
      <c r="F93" s="181">
        <v>8</v>
      </c>
      <c r="G93" s="181">
        <v>0</v>
      </c>
      <c r="H93" s="158">
        <v>11452.23</v>
      </c>
      <c r="I93" s="158">
        <f t="shared" si="3"/>
        <v>2290.4459999999999</v>
      </c>
      <c r="J93" s="158">
        <f t="shared" si="4"/>
        <v>1145.223</v>
      </c>
      <c r="K93" s="159">
        <f t="shared" si="5"/>
        <v>18323.567999999999</v>
      </c>
    </row>
    <row r="94" spans="2:11" x14ac:dyDescent="0.25">
      <c r="B94" s="5" t="s">
        <v>391</v>
      </c>
      <c r="C94" s="323" t="s">
        <v>391</v>
      </c>
      <c r="D94" s="5" t="s">
        <v>392</v>
      </c>
      <c r="E94" s="181">
        <v>577888.84</v>
      </c>
      <c r="F94" s="181">
        <v>1157</v>
      </c>
      <c r="G94" s="181">
        <v>162</v>
      </c>
      <c r="H94" s="158">
        <v>11452.23</v>
      </c>
      <c r="I94" s="158">
        <f t="shared" si="3"/>
        <v>2290.4459999999999</v>
      </c>
      <c r="J94" s="158">
        <f t="shared" si="4"/>
        <v>1145.223</v>
      </c>
      <c r="K94" s="159">
        <f t="shared" si="5"/>
        <v>2835572.148</v>
      </c>
    </row>
    <row r="95" spans="2:11" x14ac:dyDescent="0.25">
      <c r="B95" s="5" t="s">
        <v>393</v>
      </c>
      <c r="C95" s="323" t="s">
        <v>393</v>
      </c>
      <c r="D95" s="5" t="s">
        <v>657</v>
      </c>
      <c r="E95" s="181">
        <v>191022.55</v>
      </c>
      <c r="F95" s="181">
        <v>377</v>
      </c>
      <c r="G95" s="181">
        <v>59</v>
      </c>
      <c r="H95" s="158">
        <v>11452.23</v>
      </c>
      <c r="I95" s="158">
        <f t="shared" si="3"/>
        <v>2290.4459999999999</v>
      </c>
      <c r="J95" s="158">
        <f t="shared" si="4"/>
        <v>1145.223</v>
      </c>
      <c r="K95" s="159">
        <f t="shared" si="5"/>
        <v>931066.299</v>
      </c>
    </row>
    <row r="96" spans="2:11" x14ac:dyDescent="0.25">
      <c r="B96" s="5" t="s">
        <v>395</v>
      </c>
      <c r="C96" s="323" t="s">
        <v>395</v>
      </c>
      <c r="D96" s="5" t="s">
        <v>396</v>
      </c>
      <c r="E96" s="181">
        <v>62653.58</v>
      </c>
      <c r="F96" s="181">
        <v>139</v>
      </c>
      <c r="G96" s="181">
        <v>4</v>
      </c>
      <c r="H96" s="158">
        <v>11452.23</v>
      </c>
      <c r="I96" s="158">
        <f t="shared" si="3"/>
        <v>2290.4459999999999</v>
      </c>
      <c r="J96" s="158">
        <f t="shared" si="4"/>
        <v>1145.223</v>
      </c>
      <c r="K96" s="159">
        <f t="shared" si="5"/>
        <v>322952.886</v>
      </c>
    </row>
    <row r="97" spans="2:11" x14ac:dyDescent="0.25">
      <c r="B97" s="5" t="s">
        <v>397</v>
      </c>
      <c r="C97" s="323" t="s">
        <v>397</v>
      </c>
      <c r="D97" s="5" t="s">
        <v>398</v>
      </c>
      <c r="E97" s="181">
        <v>1314.42</v>
      </c>
      <c r="F97" s="181">
        <v>3</v>
      </c>
      <c r="G97" s="181">
        <v>0</v>
      </c>
      <c r="H97" s="158">
        <v>11452.23</v>
      </c>
      <c r="I97" s="158">
        <f t="shared" si="3"/>
        <v>2290.4459999999999</v>
      </c>
      <c r="J97" s="158">
        <f t="shared" si="4"/>
        <v>1145.223</v>
      </c>
      <c r="K97" s="159">
        <f t="shared" si="5"/>
        <v>6871.3379999999997</v>
      </c>
    </row>
    <row r="98" spans="2:11" x14ac:dyDescent="0.25">
      <c r="B98" s="5" t="s">
        <v>399</v>
      </c>
      <c r="C98" s="323" t="s">
        <v>399</v>
      </c>
      <c r="D98" s="5" t="s">
        <v>400</v>
      </c>
      <c r="E98" s="181">
        <v>0</v>
      </c>
      <c r="F98" s="181">
        <v>0</v>
      </c>
      <c r="G98" s="181">
        <v>0</v>
      </c>
      <c r="H98" s="158">
        <v>11452.23</v>
      </c>
      <c r="I98" s="158">
        <f t="shared" si="3"/>
        <v>2290.4459999999999</v>
      </c>
      <c r="J98" s="158">
        <f t="shared" si="4"/>
        <v>1145.223</v>
      </c>
      <c r="K98" s="159">
        <f t="shared" si="5"/>
        <v>0</v>
      </c>
    </row>
    <row r="99" spans="2:11" x14ac:dyDescent="0.25">
      <c r="B99" s="5" t="s">
        <v>401</v>
      </c>
      <c r="C99" s="323" t="s">
        <v>401</v>
      </c>
      <c r="D99" s="5" t="s">
        <v>402</v>
      </c>
      <c r="E99" s="181">
        <v>438.14</v>
      </c>
      <c r="F99" s="181">
        <v>1</v>
      </c>
      <c r="G99" s="181">
        <v>0</v>
      </c>
      <c r="H99" s="158">
        <v>11452.23</v>
      </c>
      <c r="I99" s="158">
        <f t="shared" si="3"/>
        <v>2290.4459999999999</v>
      </c>
      <c r="J99" s="158">
        <f t="shared" si="4"/>
        <v>1145.223</v>
      </c>
      <c r="K99" s="159">
        <f t="shared" si="5"/>
        <v>2290.4459999999999</v>
      </c>
    </row>
    <row r="100" spans="2:11" x14ac:dyDescent="0.25">
      <c r="B100" s="5" t="s">
        <v>403</v>
      </c>
      <c r="C100" s="323" t="s">
        <v>403</v>
      </c>
      <c r="D100" s="5" t="s">
        <v>404</v>
      </c>
      <c r="E100" s="181">
        <v>438.14</v>
      </c>
      <c r="F100" s="181">
        <v>1</v>
      </c>
      <c r="G100" s="181">
        <v>0</v>
      </c>
      <c r="H100" s="158">
        <v>11452.23</v>
      </c>
      <c r="I100" s="158">
        <f t="shared" si="3"/>
        <v>2290.4459999999999</v>
      </c>
      <c r="J100" s="158">
        <f t="shared" si="4"/>
        <v>1145.223</v>
      </c>
      <c r="K100" s="159">
        <f t="shared" si="5"/>
        <v>2290.4459999999999</v>
      </c>
    </row>
    <row r="101" spans="2:11" x14ac:dyDescent="0.25">
      <c r="B101" s="5" t="s">
        <v>405</v>
      </c>
      <c r="C101" s="323" t="s">
        <v>405</v>
      </c>
      <c r="D101" s="5" t="s">
        <v>406</v>
      </c>
      <c r="E101" s="181">
        <v>1314.42</v>
      </c>
      <c r="F101" s="181">
        <v>3</v>
      </c>
      <c r="G101" s="181">
        <v>0</v>
      </c>
      <c r="H101" s="158">
        <v>11452.23</v>
      </c>
      <c r="I101" s="158">
        <f t="shared" si="3"/>
        <v>2290.4459999999999</v>
      </c>
      <c r="J101" s="158">
        <f t="shared" si="4"/>
        <v>1145.223</v>
      </c>
      <c r="K101" s="159">
        <f t="shared" si="5"/>
        <v>6871.3379999999997</v>
      </c>
    </row>
    <row r="102" spans="2:11" x14ac:dyDescent="0.25">
      <c r="B102" s="5" t="s">
        <v>407</v>
      </c>
      <c r="C102" s="323" t="s">
        <v>407</v>
      </c>
      <c r="D102" s="5" t="s">
        <v>408</v>
      </c>
      <c r="E102" s="181">
        <v>0</v>
      </c>
      <c r="F102" s="181">
        <v>0</v>
      </c>
      <c r="G102" s="181">
        <v>0</v>
      </c>
      <c r="H102" s="158">
        <v>11452.23</v>
      </c>
      <c r="I102" s="158">
        <f t="shared" si="3"/>
        <v>2290.4459999999999</v>
      </c>
      <c r="J102" s="158">
        <f t="shared" si="4"/>
        <v>1145.223</v>
      </c>
      <c r="K102" s="159">
        <f t="shared" si="5"/>
        <v>0</v>
      </c>
    </row>
    <row r="103" spans="2:11" x14ac:dyDescent="0.25">
      <c r="B103" s="5" t="s">
        <v>409</v>
      </c>
      <c r="C103" s="323" t="s">
        <v>409</v>
      </c>
      <c r="D103" s="5" t="s">
        <v>658</v>
      </c>
      <c r="E103" s="181">
        <v>438.14</v>
      </c>
      <c r="F103" s="181">
        <v>1</v>
      </c>
      <c r="G103" s="181">
        <v>0</v>
      </c>
      <c r="H103" s="158">
        <v>11452.23</v>
      </c>
      <c r="I103" s="158">
        <f t="shared" si="3"/>
        <v>2290.4459999999999</v>
      </c>
      <c r="J103" s="158">
        <f t="shared" si="4"/>
        <v>1145.223</v>
      </c>
      <c r="K103" s="159">
        <f t="shared" si="5"/>
        <v>2290.4459999999999</v>
      </c>
    </row>
    <row r="104" spans="2:11" x14ac:dyDescent="0.25">
      <c r="B104" s="5" t="s">
        <v>411</v>
      </c>
      <c r="C104" s="323" t="s">
        <v>411</v>
      </c>
      <c r="D104" s="5" t="s">
        <v>412</v>
      </c>
      <c r="E104" s="181">
        <v>6571.77</v>
      </c>
      <c r="F104" s="181">
        <v>12</v>
      </c>
      <c r="G104" s="181">
        <v>3</v>
      </c>
      <c r="H104" s="158">
        <v>11452.23</v>
      </c>
      <c r="I104" s="158">
        <f t="shared" si="3"/>
        <v>2290.4459999999999</v>
      </c>
      <c r="J104" s="158">
        <f t="shared" si="4"/>
        <v>1145.223</v>
      </c>
      <c r="K104" s="159">
        <f t="shared" si="5"/>
        <v>30921.021000000001</v>
      </c>
    </row>
    <row r="105" spans="2:11" x14ac:dyDescent="0.25">
      <c r="B105" s="5" t="s">
        <v>413</v>
      </c>
      <c r="C105" s="323" t="s">
        <v>413</v>
      </c>
      <c r="D105" s="5" t="s">
        <v>414</v>
      </c>
      <c r="E105" s="181">
        <v>0</v>
      </c>
      <c r="F105" s="181">
        <v>0</v>
      </c>
      <c r="G105" s="181">
        <v>0</v>
      </c>
      <c r="H105" s="158">
        <v>11452.23</v>
      </c>
      <c r="I105" s="158">
        <f t="shared" si="3"/>
        <v>2290.4459999999999</v>
      </c>
      <c r="J105" s="158">
        <f t="shared" si="4"/>
        <v>1145.223</v>
      </c>
      <c r="K105" s="159">
        <f t="shared" si="5"/>
        <v>0</v>
      </c>
    </row>
    <row r="106" spans="2:11" x14ac:dyDescent="0.25">
      <c r="B106" s="5" t="s">
        <v>415</v>
      </c>
      <c r="C106" s="323" t="s">
        <v>415</v>
      </c>
      <c r="D106" s="5" t="s">
        <v>416</v>
      </c>
      <c r="E106" s="181">
        <v>17525.490000000002</v>
      </c>
      <c r="F106" s="181">
        <v>39</v>
      </c>
      <c r="G106" s="181">
        <v>1</v>
      </c>
      <c r="H106" s="158">
        <v>11452.23</v>
      </c>
      <c r="I106" s="158">
        <f t="shared" si="3"/>
        <v>2290.4459999999999</v>
      </c>
      <c r="J106" s="158">
        <f t="shared" si="4"/>
        <v>1145.223</v>
      </c>
      <c r="K106" s="159">
        <f t="shared" si="5"/>
        <v>90472.616999999998</v>
      </c>
    </row>
    <row r="107" spans="2:11" x14ac:dyDescent="0.25">
      <c r="B107" s="5" t="s">
        <v>417</v>
      </c>
      <c r="C107" s="323" t="s">
        <v>417</v>
      </c>
      <c r="D107" s="5" t="s">
        <v>418</v>
      </c>
      <c r="E107" s="181">
        <v>0</v>
      </c>
      <c r="F107" s="181">
        <v>0</v>
      </c>
      <c r="G107" s="181">
        <v>0</v>
      </c>
      <c r="H107" s="158">
        <v>11452.23</v>
      </c>
      <c r="I107" s="158">
        <f t="shared" si="3"/>
        <v>2290.4459999999999</v>
      </c>
      <c r="J107" s="158">
        <f t="shared" si="4"/>
        <v>1145.223</v>
      </c>
      <c r="K107" s="159">
        <f t="shared" si="5"/>
        <v>0</v>
      </c>
    </row>
    <row r="108" spans="2:11" x14ac:dyDescent="0.25">
      <c r="B108" s="5" t="s">
        <v>419</v>
      </c>
      <c r="C108" s="323" t="s">
        <v>419</v>
      </c>
      <c r="D108" s="5" t="s">
        <v>659</v>
      </c>
      <c r="E108" s="181">
        <v>3066.98</v>
      </c>
      <c r="F108" s="181">
        <v>7</v>
      </c>
      <c r="G108" s="181">
        <v>0</v>
      </c>
      <c r="H108" s="158">
        <v>11452.23</v>
      </c>
      <c r="I108" s="158">
        <f t="shared" si="3"/>
        <v>2290.4459999999999</v>
      </c>
      <c r="J108" s="158">
        <f t="shared" si="4"/>
        <v>1145.223</v>
      </c>
      <c r="K108" s="159">
        <f t="shared" si="5"/>
        <v>16033.121999999999</v>
      </c>
    </row>
    <row r="109" spans="2:11" x14ac:dyDescent="0.25">
      <c r="B109" s="5" t="s">
        <v>421</v>
      </c>
      <c r="C109" s="323" t="s">
        <v>421</v>
      </c>
      <c r="D109" s="5" t="s">
        <v>422</v>
      </c>
      <c r="E109" s="181">
        <v>0</v>
      </c>
      <c r="F109" s="181">
        <v>0</v>
      </c>
      <c r="G109" s="181">
        <v>0</v>
      </c>
      <c r="H109" s="158">
        <v>11452.23</v>
      </c>
      <c r="I109" s="158">
        <f t="shared" si="3"/>
        <v>2290.4459999999999</v>
      </c>
      <c r="J109" s="158">
        <f t="shared" si="4"/>
        <v>1145.223</v>
      </c>
      <c r="K109" s="159">
        <f t="shared" si="5"/>
        <v>0</v>
      </c>
    </row>
    <row r="110" spans="2:11" x14ac:dyDescent="0.25">
      <c r="B110" s="5" t="s">
        <v>423</v>
      </c>
      <c r="C110" s="323" t="s">
        <v>423</v>
      </c>
      <c r="D110" s="5" t="s">
        <v>660</v>
      </c>
      <c r="E110" s="181">
        <v>3066.98</v>
      </c>
      <c r="F110" s="181">
        <v>7</v>
      </c>
      <c r="G110" s="181">
        <v>0</v>
      </c>
      <c r="H110" s="158">
        <v>11452.23</v>
      </c>
      <c r="I110" s="158">
        <f t="shared" si="3"/>
        <v>2290.4459999999999</v>
      </c>
      <c r="J110" s="158">
        <f t="shared" si="4"/>
        <v>1145.223</v>
      </c>
      <c r="K110" s="159">
        <f t="shared" si="5"/>
        <v>16033.121999999999</v>
      </c>
    </row>
    <row r="111" spans="2:11" x14ac:dyDescent="0.25">
      <c r="B111" s="5" t="s">
        <v>425</v>
      </c>
      <c r="C111" s="323" t="s">
        <v>425</v>
      </c>
      <c r="D111" s="5" t="s">
        <v>426</v>
      </c>
      <c r="E111" s="181">
        <v>438.14</v>
      </c>
      <c r="F111" s="181">
        <v>1</v>
      </c>
      <c r="G111" s="181">
        <v>0</v>
      </c>
      <c r="H111" s="158">
        <v>11452.23</v>
      </c>
      <c r="I111" s="158">
        <f t="shared" si="3"/>
        <v>2290.4459999999999</v>
      </c>
      <c r="J111" s="158">
        <f t="shared" si="4"/>
        <v>1145.223</v>
      </c>
      <c r="K111" s="159">
        <f t="shared" si="5"/>
        <v>2290.4459999999999</v>
      </c>
    </row>
    <row r="112" spans="2:11" x14ac:dyDescent="0.25">
      <c r="B112" s="5" t="s">
        <v>427</v>
      </c>
      <c r="C112" s="323" t="s">
        <v>427</v>
      </c>
      <c r="D112" s="5" t="s">
        <v>428</v>
      </c>
      <c r="E112" s="181">
        <v>306691.28999999998</v>
      </c>
      <c r="F112" s="181">
        <v>639</v>
      </c>
      <c r="G112" s="181">
        <v>61</v>
      </c>
      <c r="H112" s="158">
        <v>11452.23</v>
      </c>
      <c r="I112" s="158">
        <f t="shared" si="3"/>
        <v>2290.4459999999999</v>
      </c>
      <c r="J112" s="158">
        <f t="shared" si="4"/>
        <v>1145.223</v>
      </c>
      <c r="K112" s="159">
        <f t="shared" si="5"/>
        <v>1533453.5970000001</v>
      </c>
    </row>
    <row r="113" spans="2:11" x14ac:dyDescent="0.25">
      <c r="B113" s="5" t="s">
        <v>429</v>
      </c>
      <c r="C113" s="323" t="s">
        <v>429</v>
      </c>
      <c r="D113" s="5" t="s">
        <v>661</v>
      </c>
      <c r="E113" s="181">
        <v>0</v>
      </c>
      <c r="F113" s="181">
        <v>0</v>
      </c>
      <c r="G113" s="181">
        <v>0</v>
      </c>
      <c r="H113" s="158">
        <v>11452.23</v>
      </c>
      <c r="I113" s="158">
        <f t="shared" si="3"/>
        <v>2290.4459999999999</v>
      </c>
      <c r="J113" s="158">
        <f t="shared" si="4"/>
        <v>1145.223</v>
      </c>
      <c r="K113" s="159">
        <f t="shared" si="5"/>
        <v>0</v>
      </c>
    </row>
    <row r="114" spans="2:11" x14ac:dyDescent="0.25">
      <c r="B114" s="5" t="s">
        <v>431</v>
      </c>
      <c r="C114" s="323" t="s">
        <v>431</v>
      </c>
      <c r="D114" s="5" t="s">
        <v>662</v>
      </c>
      <c r="E114" s="181">
        <v>55643.01</v>
      </c>
      <c r="F114" s="181">
        <v>120</v>
      </c>
      <c r="G114" s="181">
        <v>7</v>
      </c>
      <c r="H114" s="158">
        <v>11452.23</v>
      </c>
      <c r="I114" s="158">
        <f t="shared" si="3"/>
        <v>2290.4459999999999</v>
      </c>
      <c r="J114" s="158">
        <f t="shared" si="4"/>
        <v>1145.223</v>
      </c>
      <c r="K114" s="159">
        <f t="shared" si="5"/>
        <v>282870.08100000001</v>
      </c>
    </row>
    <row r="115" spans="2:11" x14ac:dyDescent="0.25">
      <c r="B115" s="5" t="s">
        <v>433</v>
      </c>
      <c r="C115" s="323" t="s">
        <v>433</v>
      </c>
      <c r="D115" s="5" t="s">
        <v>434</v>
      </c>
      <c r="E115" s="181">
        <v>29792.86</v>
      </c>
      <c r="F115" s="181">
        <v>62</v>
      </c>
      <c r="G115" s="181">
        <v>6</v>
      </c>
      <c r="H115" s="158">
        <v>11452.23</v>
      </c>
      <c r="I115" s="158">
        <f t="shared" si="3"/>
        <v>2290.4459999999999</v>
      </c>
      <c r="J115" s="158">
        <f t="shared" si="4"/>
        <v>1145.223</v>
      </c>
      <c r="K115" s="159">
        <f t="shared" si="5"/>
        <v>148878.99</v>
      </c>
    </row>
    <row r="116" spans="2:11" x14ac:dyDescent="0.25">
      <c r="B116" s="5" t="s">
        <v>435</v>
      </c>
      <c r="C116" s="323" t="s">
        <v>435</v>
      </c>
      <c r="D116" s="5" t="s">
        <v>436</v>
      </c>
      <c r="E116" s="181">
        <v>4819.32</v>
      </c>
      <c r="F116" s="181">
        <v>9</v>
      </c>
      <c r="G116" s="181">
        <v>2</v>
      </c>
      <c r="H116" s="158">
        <v>11452.23</v>
      </c>
      <c r="I116" s="158">
        <f t="shared" si="3"/>
        <v>2290.4459999999999</v>
      </c>
      <c r="J116" s="158">
        <f t="shared" si="4"/>
        <v>1145.223</v>
      </c>
      <c r="K116" s="159">
        <f t="shared" si="5"/>
        <v>22904.46</v>
      </c>
    </row>
    <row r="117" spans="2:11" x14ac:dyDescent="0.25">
      <c r="B117" s="5" t="s">
        <v>437</v>
      </c>
      <c r="C117" s="323" t="s">
        <v>437</v>
      </c>
      <c r="D117" s="5" t="s">
        <v>438</v>
      </c>
      <c r="E117" s="181">
        <v>8762.69</v>
      </c>
      <c r="F117" s="181">
        <v>19</v>
      </c>
      <c r="G117" s="181">
        <v>1</v>
      </c>
      <c r="H117" s="158">
        <v>11452.23</v>
      </c>
      <c r="I117" s="158">
        <f t="shared" si="3"/>
        <v>2290.4459999999999</v>
      </c>
      <c r="J117" s="158">
        <f t="shared" si="4"/>
        <v>1145.223</v>
      </c>
      <c r="K117" s="159">
        <f t="shared" si="5"/>
        <v>44663.697</v>
      </c>
    </row>
    <row r="118" spans="2:11" x14ac:dyDescent="0.25">
      <c r="B118" s="5" t="s">
        <v>439</v>
      </c>
      <c r="C118" s="323" t="s">
        <v>439</v>
      </c>
      <c r="D118" s="5" t="s">
        <v>663</v>
      </c>
      <c r="E118" s="181">
        <v>196283.09</v>
      </c>
      <c r="F118" s="181">
        <v>415</v>
      </c>
      <c r="G118" s="181">
        <v>33</v>
      </c>
      <c r="H118" s="158">
        <v>11452.23</v>
      </c>
      <c r="I118" s="158">
        <f t="shared" si="3"/>
        <v>2290.4459999999999</v>
      </c>
      <c r="J118" s="158">
        <f t="shared" si="4"/>
        <v>1145.223</v>
      </c>
      <c r="K118" s="159">
        <f t="shared" si="5"/>
        <v>988327.44900000002</v>
      </c>
    </row>
    <row r="119" spans="2:11" x14ac:dyDescent="0.25">
      <c r="B119" s="5" t="s">
        <v>441</v>
      </c>
      <c r="C119" s="323" t="s">
        <v>441</v>
      </c>
      <c r="D119" s="5" t="s">
        <v>442</v>
      </c>
      <c r="E119" s="181">
        <v>0</v>
      </c>
      <c r="F119" s="181">
        <v>0</v>
      </c>
      <c r="G119" s="181">
        <v>0</v>
      </c>
      <c r="H119" s="158">
        <v>11452.23</v>
      </c>
      <c r="I119" s="158">
        <f t="shared" si="3"/>
        <v>2290.4459999999999</v>
      </c>
      <c r="J119" s="158">
        <f t="shared" si="4"/>
        <v>1145.223</v>
      </c>
      <c r="K119" s="159">
        <f t="shared" si="5"/>
        <v>0</v>
      </c>
    </row>
    <row r="120" spans="2:11" x14ac:dyDescent="0.25">
      <c r="B120" s="5" t="s">
        <v>443</v>
      </c>
      <c r="C120" s="323" t="s">
        <v>443</v>
      </c>
      <c r="D120" s="5" t="s">
        <v>444</v>
      </c>
      <c r="E120" s="181">
        <v>30231.33</v>
      </c>
      <c r="F120" s="181">
        <v>66</v>
      </c>
      <c r="G120" s="181">
        <v>3</v>
      </c>
      <c r="H120" s="158">
        <v>11452.23</v>
      </c>
      <c r="I120" s="158">
        <f t="shared" si="3"/>
        <v>2290.4459999999999</v>
      </c>
      <c r="J120" s="158">
        <f t="shared" si="4"/>
        <v>1145.223</v>
      </c>
      <c r="K120" s="159">
        <f t="shared" si="5"/>
        <v>154605.10499999998</v>
      </c>
    </row>
    <row r="121" spans="2:11" x14ac:dyDescent="0.25">
      <c r="B121" s="5" t="s">
        <v>445</v>
      </c>
      <c r="C121" s="323" t="s">
        <v>445</v>
      </c>
      <c r="D121" s="5" t="s">
        <v>664</v>
      </c>
      <c r="E121" s="181">
        <v>254116.03</v>
      </c>
      <c r="F121" s="181">
        <v>533</v>
      </c>
      <c r="G121" s="181">
        <v>47</v>
      </c>
      <c r="H121" s="158">
        <v>11452.23</v>
      </c>
      <c r="I121" s="158">
        <f t="shared" si="3"/>
        <v>2290.4459999999999</v>
      </c>
      <c r="J121" s="158">
        <f t="shared" si="4"/>
        <v>1145.223</v>
      </c>
      <c r="K121" s="159">
        <f t="shared" si="5"/>
        <v>1274633.1989999998</v>
      </c>
    </row>
    <row r="122" spans="2:11" x14ac:dyDescent="0.25">
      <c r="B122" s="5" t="s">
        <v>447</v>
      </c>
      <c r="C122" s="323" t="s">
        <v>447</v>
      </c>
      <c r="D122" s="5" t="s">
        <v>448</v>
      </c>
      <c r="E122" s="181">
        <v>0</v>
      </c>
      <c r="F122" s="181">
        <v>0</v>
      </c>
      <c r="G122" s="181">
        <v>0</v>
      </c>
      <c r="H122" s="158">
        <v>11452.23</v>
      </c>
      <c r="I122" s="158">
        <f t="shared" si="3"/>
        <v>2290.4459999999999</v>
      </c>
      <c r="J122" s="158">
        <f t="shared" si="4"/>
        <v>1145.223</v>
      </c>
      <c r="K122" s="159">
        <f t="shared" si="5"/>
        <v>0</v>
      </c>
    </row>
    <row r="123" spans="2:11" x14ac:dyDescent="0.25">
      <c r="B123" s="5" t="s">
        <v>449</v>
      </c>
      <c r="C123" s="323" t="s">
        <v>449</v>
      </c>
      <c r="D123" s="5" t="s">
        <v>450</v>
      </c>
      <c r="E123" s="181">
        <v>26725.439999999999</v>
      </c>
      <c r="F123" s="181">
        <v>51</v>
      </c>
      <c r="G123" s="181">
        <v>10</v>
      </c>
      <c r="H123" s="158">
        <v>11452.23</v>
      </c>
      <c r="I123" s="158">
        <f t="shared" si="3"/>
        <v>2290.4459999999999</v>
      </c>
      <c r="J123" s="158">
        <f t="shared" si="4"/>
        <v>1145.223</v>
      </c>
      <c r="K123" s="159">
        <f t="shared" si="5"/>
        <v>128264.976</v>
      </c>
    </row>
    <row r="124" spans="2:11" x14ac:dyDescent="0.25">
      <c r="B124" s="5" t="s">
        <v>451</v>
      </c>
      <c r="C124" s="323" t="s">
        <v>451</v>
      </c>
      <c r="D124" s="5" t="s">
        <v>452</v>
      </c>
      <c r="E124" s="181">
        <v>9638.5300000000007</v>
      </c>
      <c r="F124" s="181">
        <v>17</v>
      </c>
      <c r="G124" s="181">
        <v>5</v>
      </c>
      <c r="H124" s="158">
        <v>11452.23</v>
      </c>
      <c r="I124" s="158">
        <f t="shared" si="3"/>
        <v>2290.4459999999999</v>
      </c>
      <c r="J124" s="158">
        <f t="shared" si="4"/>
        <v>1145.223</v>
      </c>
      <c r="K124" s="159">
        <f t="shared" si="5"/>
        <v>44663.696999999993</v>
      </c>
    </row>
    <row r="125" spans="2:11" x14ac:dyDescent="0.25">
      <c r="B125" s="5" t="s">
        <v>453</v>
      </c>
      <c r="C125" s="323" t="s">
        <v>453</v>
      </c>
      <c r="D125" s="5" t="s">
        <v>454</v>
      </c>
      <c r="E125" s="181">
        <v>14020.48</v>
      </c>
      <c r="F125" s="181">
        <v>32</v>
      </c>
      <c r="G125" s="181">
        <v>0</v>
      </c>
      <c r="H125" s="158">
        <v>11452.23</v>
      </c>
      <c r="I125" s="158">
        <f t="shared" si="3"/>
        <v>2290.4459999999999</v>
      </c>
      <c r="J125" s="158">
        <f t="shared" si="4"/>
        <v>1145.223</v>
      </c>
      <c r="K125" s="159">
        <f t="shared" si="5"/>
        <v>73294.271999999997</v>
      </c>
    </row>
    <row r="126" spans="2:11" x14ac:dyDescent="0.25">
      <c r="B126" s="5" t="s">
        <v>455</v>
      </c>
      <c r="C126" s="323" t="s">
        <v>455</v>
      </c>
      <c r="D126" s="5" t="s">
        <v>456</v>
      </c>
      <c r="E126" s="181">
        <v>2628.84</v>
      </c>
      <c r="F126" s="181">
        <v>6</v>
      </c>
      <c r="G126" s="181">
        <v>0</v>
      </c>
      <c r="H126" s="158">
        <v>11452.23</v>
      </c>
      <c r="I126" s="158">
        <f t="shared" si="3"/>
        <v>2290.4459999999999</v>
      </c>
      <c r="J126" s="158">
        <f t="shared" si="4"/>
        <v>1145.223</v>
      </c>
      <c r="K126" s="159">
        <f t="shared" si="5"/>
        <v>13742.675999999999</v>
      </c>
    </row>
    <row r="127" spans="2:11" x14ac:dyDescent="0.25">
      <c r="B127" s="5" t="s">
        <v>457</v>
      </c>
      <c r="C127" s="323" t="s">
        <v>457</v>
      </c>
      <c r="D127" s="5" t="s">
        <v>458</v>
      </c>
      <c r="E127" s="181">
        <v>1314.42</v>
      </c>
      <c r="F127" s="181">
        <v>3</v>
      </c>
      <c r="G127" s="181">
        <v>0</v>
      </c>
      <c r="H127" s="158">
        <v>11452.23</v>
      </c>
      <c r="I127" s="158">
        <f t="shared" si="3"/>
        <v>2290.4459999999999</v>
      </c>
      <c r="J127" s="158">
        <f t="shared" si="4"/>
        <v>1145.223</v>
      </c>
      <c r="K127" s="159">
        <f t="shared" si="5"/>
        <v>6871.3379999999997</v>
      </c>
    </row>
    <row r="128" spans="2:11" x14ac:dyDescent="0.25">
      <c r="B128" s="5" t="s">
        <v>459</v>
      </c>
      <c r="C128" s="323" t="s">
        <v>459</v>
      </c>
      <c r="D128" s="5" t="s">
        <v>460</v>
      </c>
      <c r="E128" s="181">
        <v>438.14</v>
      </c>
      <c r="F128" s="181">
        <v>1</v>
      </c>
      <c r="G128" s="181">
        <v>0</v>
      </c>
      <c r="H128" s="158">
        <v>11452.23</v>
      </c>
      <c r="I128" s="158">
        <f t="shared" si="3"/>
        <v>2290.4459999999999</v>
      </c>
      <c r="J128" s="158">
        <f t="shared" si="4"/>
        <v>1145.223</v>
      </c>
      <c r="K128" s="159">
        <f t="shared" si="5"/>
        <v>2290.4459999999999</v>
      </c>
    </row>
    <row r="129" spans="2:11" x14ac:dyDescent="0.25">
      <c r="B129" s="5" t="s">
        <v>461</v>
      </c>
      <c r="C129" s="323" t="s">
        <v>461</v>
      </c>
      <c r="D129" s="5" t="s">
        <v>462</v>
      </c>
      <c r="E129" s="181">
        <v>438.14</v>
      </c>
      <c r="F129" s="181">
        <v>1</v>
      </c>
      <c r="G129" s="181">
        <v>0</v>
      </c>
      <c r="H129" s="158">
        <v>11452.23</v>
      </c>
      <c r="I129" s="158">
        <f t="shared" si="3"/>
        <v>2290.4459999999999</v>
      </c>
      <c r="J129" s="158">
        <f t="shared" si="4"/>
        <v>1145.223</v>
      </c>
      <c r="K129" s="159">
        <f t="shared" si="5"/>
        <v>2290.4459999999999</v>
      </c>
    </row>
    <row r="130" spans="2:11" x14ac:dyDescent="0.25">
      <c r="B130" s="5" t="s">
        <v>463</v>
      </c>
      <c r="C130" s="323" t="s">
        <v>463</v>
      </c>
      <c r="D130" s="5" t="s">
        <v>464</v>
      </c>
      <c r="E130" s="181">
        <v>438.14</v>
      </c>
      <c r="F130" s="181">
        <v>1</v>
      </c>
      <c r="G130" s="181">
        <v>0</v>
      </c>
      <c r="H130" s="158">
        <v>11452.23</v>
      </c>
      <c r="I130" s="158">
        <f t="shared" si="3"/>
        <v>2290.4459999999999</v>
      </c>
      <c r="J130" s="158">
        <f t="shared" si="4"/>
        <v>1145.223</v>
      </c>
      <c r="K130" s="159">
        <f t="shared" si="5"/>
        <v>2290.4459999999999</v>
      </c>
    </row>
    <row r="131" spans="2:11" x14ac:dyDescent="0.25">
      <c r="B131" s="5" t="s">
        <v>465</v>
      </c>
      <c r="C131" s="323" t="s">
        <v>465</v>
      </c>
      <c r="D131" s="5" t="s">
        <v>466</v>
      </c>
      <c r="E131" s="181">
        <v>1752.56</v>
      </c>
      <c r="F131" s="181">
        <v>4</v>
      </c>
      <c r="G131" s="181">
        <v>0</v>
      </c>
      <c r="H131" s="158">
        <v>11452.23</v>
      </c>
      <c r="I131" s="158">
        <f t="shared" si="3"/>
        <v>2290.4459999999999</v>
      </c>
      <c r="J131" s="158">
        <f t="shared" si="4"/>
        <v>1145.223</v>
      </c>
      <c r="K131" s="159">
        <f t="shared" si="5"/>
        <v>9161.7839999999997</v>
      </c>
    </row>
    <row r="132" spans="2:11" x14ac:dyDescent="0.25">
      <c r="B132" s="5" t="s">
        <v>467</v>
      </c>
      <c r="C132" s="323" t="s">
        <v>467</v>
      </c>
      <c r="D132" s="5" t="s">
        <v>665</v>
      </c>
      <c r="E132" s="181">
        <v>876.06</v>
      </c>
      <c r="F132" s="181">
        <v>0</v>
      </c>
      <c r="G132" s="181">
        <v>2</v>
      </c>
      <c r="H132" s="158">
        <v>11452.23</v>
      </c>
      <c r="I132" s="158">
        <f t="shared" si="3"/>
        <v>2290.4459999999999</v>
      </c>
      <c r="J132" s="158">
        <f t="shared" si="4"/>
        <v>1145.223</v>
      </c>
      <c r="K132" s="159">
        <f t="shared" si="5"/>
        <v>2290.4459999999999</v>
      </c>
    </row>
    <row r="133" spans="2:11" x14ac:dyDescent="0.25">
      <c r="B133" s="5" t="s">
        <v>469</v>
      </c>
      <c r="C133" s="323" t="s">
        <v>469</v>
      </c>
      <c r="D133" s="5" t="s">
        <v>666</v>
      </c>
      <c r="E133" s="181">
        <v>14896.1</v>
      </c>
      <c r="F133" s="181">
        <v>28</v>
      </c>
      <c r="G133" s="181">
        <v>6</v>
      </c>
      <c r="H133" s="158">
        <v>11452.23</v>
      </c>
      <c r="I133" s="158">
        <f t="shared" si="3"/>
        <v>2290.4459999999999</v>
      </c>
      <c r="J133" s="158">
        <f t="shared" si="4"/>
        <v>1145.223</v>
      </c>
      <c r="K133" s="159">
        <f t="shared" si="5"/>
        <v>71003.826000000001</v>
      </c>
    </row>
    <row r="134" spans="2:11" x14ac:dyDescent="0.25">
      <c r="B134" s="5" t="s">
        <v>471</v>
      </c>
      <c r="C134" s="323" t="s">
        <v>471</v>
      </c>
      <c r="D134" s="5" t="s">
        <v>472</v>
      </c>
      <c r="E134" s="181">
        <v>31106.95</v>
      </c>
      <c r="F134" s="181">
        <v>62</v>
      </c>
      <c r="G134" s="181">
        <v>9</v>
      </c>
      <c r="H134" s="158">
        <v>11452.23</v>
      </c>
      <c r="I134" s="158">
        <f t="shared" ref="I134:I183" si="6">MAX(H134*0.2,400)</f>
        <v>2290.4459999999999</v>
      </c>
      <c r="J134" s="158">
        <f t="shared" ref="J134:J183" si="7">MAX(H134*0.1,200)</f>
        <v>1145.223</v>
      </c>
      <c r="K134" s="159">
        <f t="shared" ref="K134:K184" si="8">SUM(I134*F134)+(G134*J134)</f>
        <v>152314.65900000001</v>
      </c>
    </row>
    <row r="135" spans="2:11" x14ac:dyDescent="0.25">
      <c r="B135" s="5" t="s">
        <v>473</v>
      </c>
      <c r="C135" s="323" t="s">
        <v>473</v>
      </c>
      <c r="D135" s="5" t="s">
        <v>474</v>
      </c>
      <c r="E135" s="181">
        <v>4381.29</v>
      </c>
      <c r="F135" s="181">
        <v>9</v>
      </c>
      <c r="G135" s="181">
        <v>1</v>
      </c>
      <c r="H135" s="158">
        <v>11452.23</v>
      </c>
      <c r="I135" s="158">
        <f t="shared" si="6"/>
        <v>2290.4459999999999</v>
      </c>
      <c r="J135" s="158">
        <f t="shared" si="7"/>
        <v>1145.223</v>
      </c>
      <c r="K135" s="159">
        <f t="shared" si="8"/>
        <v>21759.237000000001</v>
      </c>
    </row>
    <row r="136" spans="2:11" x14ac:dyDescent="0.25">
      <c r="B136" s="5" t="s">
        <v>475</v>
      </c>
      <c r="C136" s="323" t="s">
        <v>475</v>
      </c>
      <c r="D136" s="5" t="s">
        <v>476</v>
      </c>
      <c r="E136" s="181">
        <v>32859.51</v>
      </c>
      <c r="F136" s="181">
        <v>66</v>
      </c>
      <c r="G136" s="181">
        <v>9</v>
      </c>
      <c r="H136" s="158">
        <v>11452.23</v>
      </c>
      <c r="I136" s="158">
        <f t="shared" si="6"/>
        <v>2290.4459999999999</v>
      </c>
      <c r="J136" s="158">
        <f t="shared" si="7"/>
        <v>1145.223</v>
      </c>
      <c r="K136" s="159">
        <f t="shared" si="8"/>
        <v>161476.443</v>
      </c>
    </row>
    <row r="137" spans="2:11" x14ac:dyDescent="0.25">
      <c r="B137" s="5" t="s">
        <v>477</v>
      </c>
      <c r="C137" s="323" t="s">
        <v>477</v>
      </c>
      <c r="D137" s="5" t="s">
        <v>478</v>
      </c>
      <c r="E137" s="181">
        <v>9200.7199999999993</v>
      </c>
      <c r="F137" s="181">
        <v>19</v>
      </c>
      <c r="G137" s="181">
        <v>2</v>
      </c>
      <c r="H137" s="158">
        <v>11452.23</v>
      </c>
      <c r="I137" s="158">
        <f t="shared" si="6"/>
        <v>2290.4459999999999</v>
      </c>
      <c r="J137" s="158">
        <f t="shared" si="7"/>
        <v>1145.223</v>
      </c>
      <c r="K137" s="159">
        <f t="shared" si="8"/>
        <v>45808.92</v>
      </c>
    </row>
    <row r="138" spans="2:11" x14ac:dyDescent="0.25">
      <c r="B138" s="5" t="s">
        <v>479</v>
      </c>
      <c r="C138" s="323" t="s">
        <v>479</v>
      </c>
      <c r="D138" s="5" t="s">
        <v>480</v>
      </c>
      <c r="E138" s="181">
        <v>34174.15</v>
      </c>
      <c r="F138" s="181">
        <v>71</v>
      </c>
      <c r="G138" s="181">
        <v>7</v>
      </c>
      <c r="H138" s="158">
        <v>11452.23</v>
      </c>
      <c r="I138" s="158">
        <f t="shared" si="6"/>
        <v>2290.4459999999999</v>
      </c>
      <c r="J138" s="158">
        <f t="shared" si="7"/>
        <v>1145.223</v>
      </c>
      <c r="K138" s="159">
        <f t="shared" si="8"/>
        <v>170638.22699999998</v>
      </c>
    </row>
    <row r="139" spans="2:11" x14ac:dyDescent="0.25">
      <c r="B139" s="5" t="s">
        <v>481</v>
      </c>
      <c r="C139" s="323" t="s">
        <v>481</v>
      </c>
      <c r="D139" s="5" t="s">
        <v>482</v>
      </c>
      <c r="E139" s="181">
        <v>20592.25</v>
      </c>
      <c r="F139" s="181">
        <v>44</v>
      </c>
      <c r="G139" s="181">
        <v>3</v>
      </c>
      <c r="H139" s="158">
        <v>11452.23</v>
      </c>
      <c r="I139" s="158">
        <f t="shared" si="6"/>
        <v>2290.4459999999999</v>
      </c>
      <c r="J139" s="158">
        <f t="shared" si="7"/>
        <v>1145.223</v>
      </c>
      <c r="K139" s="159">
        <f t="shared" si="8"/>
        <v>104215.29299999999</v>
      </c>
    </row>
    <row r="140" spans="2:11" x14ac:dyDescent="0.25">
      <c r="B140" s="5" t="s">
        <v>483</v>
      </c>
      <c r="C140" s="323" t="s">
        <v>483</v>
      </c>
      <c r="D140" s="5" t="s">
        <v>667</v>
      </c>
      <c r="E140" s="181">
        <v>6133.96</v>
      </c>
      <c r="F140" s="181">
        <v>14</v>
      </c>
      <c r="G140" s="181">
        <v>0</v>
      </c>
      <c r="H140" s="158">
        <v>11452.23</v>
      </c>
      <c r="I140" s="158">
        <f t="shared" si="6"/>
        <v>2290.4459999999999</v>
      </c>
      <c r="J140" s="158">
        <f t="shared" si="7"/>
        <v>1145.223</v>
      </c>
      <c r="K140" s="159">
        <f t="shared" si="8"/>
        <v>32066.243999999999</v>
      </c>
    </row>
    <row r="141" spans="2:11" x14ac:dyDescent="0.25">
      <c r="B141" s="5" t="s">
        <v>485</v>
      </c>
      <c r="C141" s="323" t="s">
        <v>485</v>
      </c>
      <c r="D141" s="5" t="s">
        <v>486</v>
      </c>
      <c r="E141" s="181">
        <v>205920.41</v>
      </c>
      <c r="F141" s="181">
        <v>421</v>
      </c>
      <c r="G141" s="181">
        <v>49</v>
      </c>
      <c r="H141" s="158">
        <v>11452.23</v>
      </c>
      <c r="I141" s="158">
        <f t="shared" si="6"/>
        <v>2290.4459999999999</v>
      </c>
      <c r="J141" s="158">
        <f t="shared" si="7"/>
        <v>1145.223</v>
      </c>
      <c r="K141" s="159">
        <f t="shared" si="8"/>
        <v>1020393.693</v>
      </c>
    </row>
    <row r="142" spans="2:11" x14ac:dyDescent="0.25">
      <c r="B142" s="5" t="s">
        <v>487</v>
      </c>
      <c r="C142" s="323" t="s">
        <v>487</v>
      </c>
      <c r="D142" s="5" t="s">
        <v>668</v>
      </c>
      <c r="E142" s="181">
        <v>98578.75</v>
      </c>
      <c r="F142" s="181">
        <v>200</v>
      </c>
      <c r="G142" s="181">
        <v>25</v>
      </c>
      <c r="H142" s="158">
        <v>11452.23</v>
      </c>
      <c r="I142" s="158">
        <f t="shared" si="6"/>
        <v>2290.4459999999999</v>
      </c>
      <c r="J142" s="158">
        <f t="shared" si="7"/>
        <v>1145.223</v>
      </c>
      <c r="K142" s="159">
        <f t="shared" si="8"/>
        <v>486719.77499999997</v>
      </c>
    </row>
    <row r="143" spans="2:11" x14ac:dyDescent="0.25">
      <c r="B143" s="5" t="s">
        <v>489</v>
      </c>
      <c r="C143" s="323" t="s">
        <v>489</v>
      </c>
      <c r="D143" s="5" t="s">
        <v>669</v>
      </c>
      <c r="E143" s="181">
        <v>8324.44</v>
      </c>
      <c r="F143" s="181">
        <v>17</v>
      </c>
      <c r="G143" s="181">
        <v>2</v>
      </c>
      <c r="H143" s="158">
        <v>11452.23</v>
      </c>
      <c r="I143" s="158">
        <f t="shared" si="6"/>
        <v>2290.4459999999999</v>
      </c>
      <c r="J143" s="158">
        <f t="shared" si="7"/>
        <v>1145.223</v>
      </c>
      <c r="K143" s="159">
        <f t="shared" si="8"/>
        <v>41228.027999999991</v>
      </c>
    </row>
    <row r="144" spans="2:11" x14ac:dyDescent="0.25">
      <c r="B144" s="5" t="s">
        <v>491</v>
      </c>
      <c r="C144" s="323" t="s">
        <v>491</v>
      </c>
      <c r="D144" s="5" t="s">
        <v>492</v>
      </c>
      <c r="E144" s="181">
        <v>438.14</v>
      </c>
      <c r="F144" s="181">
        <v>1</v>
      </c>
      <c r="G144" s="181">
        <v>0</v>
      </c>
      <c r="H144" s="158">
        <v>11452.23</v>
      </c>
      <c r="I144" s="158">
        <f t="shared" si="6"/>
        <v>2290.4459999999999</v>
      </c>
      <c r="J144" s="158">
        <f t="shared" si="7"/>
        <v>1145.223</v>
      </c>
      <c r="K144" s="159">
        <f t="shared" si="8"/>
        <v>2290.4459999999999</v>
      </c>
    </row>
    <row r="145" spans="2:11" x14ac:dyDescent="0.25">
      <c r="B145" s="5" t="s">
        <v>493</v>
      </c>
      <c r="C145" s="323" t="s">
        <v>493</v>
      </c>
      <c r="D145" s="5" t="s">
        <v>494</v>
      </c>
      <c r="E145" s="181">
        <v>2628.84</v>
      </c>
      <c r="F145" s="181">
        <v>6</v>
      </c>
      <c r="G145" s="181">
        <v>0</v>
      </c>
      <c r="H145" s="158">
        <v>11452.23</v>
      </c>
      <c r="I145" s="158">
        <f t="shared" si="6"/>
        <v>2290.4459999999999</v>
      </c>
      <c r="J145" s="158">
        <f t="shared" si="7"/>
        <v>1145.223</v>
      </c>
      <c r="K145" s="159">
        <f t="shared" si="8"/>
        <v>13742.675999999999</v>
      </c>
    </row>
    <row r="146" spans="2:11" x14ac:dyDescent="0.25">
      <c r="B146" s="5" t="s">
        <v>495</v>
      </c>
      <c r="C146" s="323" t="s">
        <v>495</v>
      </c>
      <c r="D146" s="5" t="s">
        <v>496</v>
      </c>
      <c r="E146" s="181">
        <v>5257.46</v>
      </c>
      <c r="F146" s="181">
        <v>10</v>
      </c>
      <c r="G146" s="181">
        <v>2</v>
      </c>
      <c r="H146" s="158">
        <v>11452.23</v>
      </c>
      <c r="I146" s="158">
        <f t="shared" si="6"/>
        <v>2290.4459999999999</v>
      </c>
      <c r="J146" s="158">
        <f t="shared" si="7"/>
        <v>1145.223</v>
      </c>
      <c r="K146" s="159">
        <f t="shared" si="8"/>
        <v>25194.905999999999</v>
      </c>
    </row>
    <row r="147" spans="2:11" x14ac:dyDescent="0.25">
      <c r="B147" s="5" t="s">
        <v>497</v>
      </c>
      <c r="C147" s="323" t="s">
        <v>497</v>
      </c>
      <c r="D147" s="5" t="s">
        <v>498</v>
      </c>
      <c r="E147" s="181">
        <v>2190.6999999999998</v>
      </c>
      <c r="F147" s="181">
        <v>5</v>
      </c>
      <c r="G147" s="181">
        <v>0</v>
      </c>
      <c r="H147" s="158">
        <v>11452.23</v>
      </c>
      <c r="I147" s="158">
        <f t="shared" si="6"/>
        <v>2290.4459999999999</v>
      </c>
      <c r="J147" s="158">
        <f t="shared" si="7"/>
        <v>1145.223</v>
      </c>
      <c r="K147" s="159">
        <f t="shared" si="8"/>
        <v>11452.23</v>
      </c>
    </row>
    <row r="148" spans="2:11" x14ac:dyDescent="0.25">
      <c r="B148" s="5" t="s">
        <v>499</v>
      </c>
      <c r="C148" s="323" t="s">
        <v>499</v>
      </c>
      <c r="D148" s="5" t="s">
        <v>500</v>
      </c>
      <c r="E148" s="181">
        <v>7448.38</v>
      </c>
      <c r="F148" s="181">
        <v>17</v>
      </c>
      <c r="G148" s="181">
        <v>0</v>
      </c>
      <c r="H148" s="158">
        <v>11452.23</v>
      </c>
      <c r="I148" s="158">
        <f t="shared" si="6"/>
        <v>2290.4459999999999</v>
      </c>
      <c r="J148" s="158">
        <f t="shared" si="7"/>
        <v>1145.223</v>
      </c>
      <c r="K148" s="159">
        <f t="shared" si="8"/>
        <v>38937.581999999995</v>
      </c>
    </row>
    <row r="149" spans="2:11" x14ac:dyDescent="0.25">
      <c r="B149" s="5" t="s">
        <v>501</v>
      </c>
      <c r="C149" s="323" t="s">
        <v>501</v>
      </c>
      <c r="D149" s="5" t="s">
        <v>502</v>
      </c>
      <c r="E149" s="181">
        <v>88064.27</v>
      </c>
      <c r="F149" s="181">
        <v>184</v>
      </c>
      <c r="G149" s="181">
        <v>17</v>
      </c>
      <c r="H149" s="158">
        <v>11452.23</v>
      </c>
      <c r="I149" s="158">
        <f t="shared" si="6"/>
        <v>2290.4459999999999</v>
      </c>
      <c r="J149" s="158">
        <f t="shared" si="7"/>
        <v>1145.223</v>
      </c>
      <c r="K149" s="159">
        <f t="shared" si="8"/>
        <v>440910.85499999998</v>
      </c>
    </row>
    <row r="150" spans="2:11" x14ac:dyDescent="0.25">
      <c r="B150" s="5" t="s">
        <v>503</v>
      </c>
      <c r="C150" s="323" t="s">
        <v>503</v>
      </c>
      <c r="D150" s="5" t="s">
        <v>670</v>
      </c>
      <c r="E150" s="181">
        <v>6571.99</v>
      </c>
      <c r="F150" s="181">
        <v>14</v>
      </c>
      <c r="G150" s="181">
        <v>1</v>
      </c>
      <c r="H150" s="158">
        <v>11452.23</v>
      </c>
      <c r="I150" s="158">
        <f t="shared" si="6"/>
        <v>2290.4459999999999</v>
      </c>
      <c r="J150" s="158">
        <f t="shared" si="7"/>
        <v>1145.223</v>
      </c>
      <c r="K150" s="159">
        <f t="shared" si="8"/>
        <v>33211.466999999997</v>
      </c>
    </row>
    <row r="151" spans="2:11" x14ac:dyDescent="0.25">
      <c r="B151" s="5" t="s">
        <v>505</v>
      </c>
      <c r="C151" s="323" t="s">
        <v>505</v>
      </c>
      <c r="D151" s="5" t="s">
        <v>671</v>
      </c>
      <c r="E151" s="181">
        <v>1314.42</v>
      </c>
      <c r="F151" s="181">
        <v>3</v>
      </c>
      <c r="G151" s="181">
        <v>0</v>
      </c>
      <c r="H151" s="158">
        <v>11452.23</v>
      </c>
      <c r="I151" s="158">
        <f t="shared" si="6"/>
        <v>2290.4459999999999</v>
      </c>
      <c r="J151" s="158">
        <f t="shared" si="7"/>
        <v>1145.223</v>
      </c>
      <c r="K151" s="159">
        <f t="shared" si="8"/>
        <v>6871.3379999999997</v>
      </c>
    </row>
    <row r="152" spans="2:11" x14ac:dyDescent="0.25">
      <c r="B152" s="5" t="s">
        <v>507</v>
      </c>
      <c r="C152" s="323" t="s">
        <v>507</v>
      </c>
      <c r="D152" s="5" t="s">
        <v>508</v>
      </c>
      <c r="E152" s="181">
        <v>2190.6999999999998</v>
      </c>
      <c r="F152" s="181">
        <v>5</v>
      </c>
      <c r="G152" s="181">
        <v>0</v>
      </c>
      <c r="H152" s="158">
        <v>11452.23</v>
      </c>
      <c r="I152" s="158">
        <f t="shared" si="6"/>
        <v>2290.4459999999999</v>
      </c>
      <c r="J152" s="158">
        <f t="shared" si="7"/>
        <v>1145.223</v>
      </c>
      <c r="K152" s="159">
        <f t="shared" si="8"/>
        <v>11452.23</v>
      </c>
    </row>
    <row r="153" spans="2:11" x14ac:dyDescent="0.25">
      <c r="B153" s="5" t="s">
        <v>509</v>
      </c>
      <c r="C153" s="323" t="s">
        <v>509</v>
      </c>
      <c r="D153" s="5" t="s">
        <v>672</v>
      </c>
      <c r="E153" s="181">
        <v>47756.49</v>
      </c>
      <c r="F153" s="181">
        <v>102</v>
      </c>
      <c r="G153" s="181">
        <v>7</v>
      </c>
      <c r="H153" s="158">
        <v>11452.23</v>
      </c>
      <c r="I153" s="158">
        <f t="shared" si="6"/>
        <v>2290.4459999999999</v>
      </c>
      <c r="J153" s="158">
        <f t="shared" si="7"/>
        <v>1145.223</v>
      </c>
      <c r="K153" s="159">
        <f t="shared" si="8"/>
        <v>241642.05299999999</v>
      </c>
    </row>
    <row r="154" spans="2:11" x14ac:dyDescent="0.25">
      <c r="B154" s="5" t="s">
        <v>511</v>
      </c>
      <c r="C154" s="323" t="s">
        <v>511</v>
      </c>
      <c r="D154" s="5" t="s">
        <v>512</v>
      </c>
      <c r="E154" s="181">
        <v>6571.11</v>
      </c>
      <c r="F154" s="181">
        <v>6</v>
      </c>
      <c r="G154" s="181">
        <v>9</v>
      </c>
      <c r="H154" s="158">
        <v>11452.23</v>
      </c>
      <c r="I154" s="158">
        <f t="shared" si="6"/>
        <v>2290.4459999999999</v>
      </c>
      <c r="J154" s="158">
        <f t="shared" si="7"/>
        <v>1145.223</v>
      </c>
      <c r="K154" s="159">
        <f t="shared" si="8"/>
        <v>24049.682999999997</v>
      </c>
    </row>
    <row r="155" spans="2:11" x14ac:dyDescent="0.25">
      <c r="B155" s="5" t="s">
        <v>513</v>
      </c>
      <c r="C155" s="323" t="s">
        <v>513</v>
      </c>
      <c r="D155" s="5" t="s">
        <v>514</v>
      </c>
      <c r="E155" s="181">
        <v>29354.5</v>
      </c>
      <c r="F155" s="181">
        <v>59</v>
      </c>
      <c r="G155" s="181">
        <v>8</v>
      </c>
      <c r="H155" s="158">
        <v>11452.23</v>
      </c>
      <c r="I155" s="158">
        <f t="shared" si="6"/>
        <v>2290.4459999999999</v>
      </c>
      <c r="J155" s="158">
        <f t="shared" si="7"/>
        <v>1145.223</v>
      </c>
      <c r="K155" s="159">
        <f t="shared" si="8"/>
        <v>144298.098</v>
      </c>
    </row>
    <row r="156" spans="2:11" x14ac:dyDescent="0.25">
      <c r="B156" s="5" t="s">
        <v>515</v>
      </c>
      <c r="C156" s="323" t="s">
        <v>515</v>
      </c>
      <c r="D156" s="5" t="s">
        <v>516</v>
      </c>
      <c r="E156" s="181">
        <v>3505.12</v>
      </c>
      <c r="F156" s="181">
        <v>8</v>
      </c>
      <c r="G156" s="181">
        <v>0</v>
      </c>
      <c r="H156" s="158">
        <v>11452.23</v>
      </c>
      <c r="I156" s="158">
        <f t="shared" si="6"/>
        <v>2290.4459999999999</v>
      </c>
      <c r="J156" s="158">
        <f t="shared" si="7"/>
        <v>1145.223</v>
      </c>
      <c r="K156" s="159">
        <f t="shared" si="8"/>
        <v>18323.567999999999</v>
      </c>
    </row>
    <row r="157" spans="2:11" x14ac:dyDescent="0.25">
      <c r="B157" s="5" t="s">
        <v>517</v>
      </c>
      <c r="C157" s="323" t="s">
        <v>517</v>
      </c>
      <c r="D157" s="5" t="s">
        <v>518</v>
      </c>
      <c r="E157" s="181">
        <v>9638.5300000000007</v>
      </c>
      <c r="F157" s="181">
        <v>17</v>
      </c>
      <c r="G157" s="181">
        <v>5</v>
      </c>
      <c r="H157" s="158">
        <v>11452.23</v>
      </c>
      <c r="I157" s="158">
        <f t="shared" si="6"/>
        <v>2290.4459999999999</v>
      </c>
      <c r="J157" s="158">
        <f t="shared" si="7"/>
        <v>1145.223</v>
      </c>
      <c r="K157" s="159">
        <f t="shared" si="8"/>
        <v>44663.696999999993</v>
      </c>
    </row>
    <row r="158" spans="2:11" x14ac:dyDescent="0.25">
      <c r="B158" s="5" t="s">
        <v>519</v>
      </c>
      <c r="C158" s="323" t="s">
        <v>519</v>
      </c>
      <c r="D158" s="5" t="s">
        <v>520</v>
      </c>
      <c r="E158" s="181">
        <v>0</v>
      </c>
      <c r="F158" s="181">
        <v>0</v>
      </c>
      <c r="G158" s="181">
        <v>0</v>
      </c>
      <c r="H158" s="158">
        <v>11452.23</v>
      </c>
      <c r="I158" s="158">
        <f t="shared" si="6"/>
        <v>2290.4459999999999</v>
      </c>
      <c r="J158" s="158">
        <f t="shared" si="7"/>
        <v>1145.223</v>
      </c>
      <c r="K158" s="159">
        <f t="shared" si="8"/>
        <v>0</v>
      </c>
    </row>
    <row r="159" spans="2:11" x14ac:dyDescent="0.25">
      <c r="B159" s="5" t="s">
        <v>521</v>
      </c>
      <c r="C159" s="323" t="s">
        <v>521</v>
      </c>
      <c r="D159" s="5" t="s">
        <v>522</v>
      </c>
      <c r="E159" s="181">
        <v>283034.59000000003</v>
      </c>
      <c r="F159" s="181">
        <v>611</v>
      </c>
      <c r="G159" s="181">
        <v>35</v>
      </c>
      <c r="H159" s="158">
        <v>11452.23</v>
      </c>
      <c r="I159" s="158">
        <f t="shared" si="6"/>
        <v>2290.4459999999999</v>
      </c>
      <c r="J159" s="158">
        <f t="shared" si="7"/>
        <v>1145.223</v>
      </c>
      <c r="K159" s="159">
        <f t="shared" si="8"/>
        <v>1439545.311</v>
      </c>
    </row>
    <row r="160" spans="2:11" x14ac:dyDescent="0.25">
      <c r="B160" s="5" t="s">
        <v>523</v>
      </c>
      <c r="C160" s="323" t="s">
        <v>523</v>
      </c>
      <c r="D160" s="5" t="s">
        <v>673</v>
      </c>
      <c r="E160" s="181">
        <v>1314.42</v>
      </c>
      <c r="F160" s="181">
        <v>3</v>
      </c>
      <c r="G160" s="181">
        <v>0</v>
      </c>
      <c r="H160" s="158">
        <v>11452.23</v>
      </c>
      <c r="I160" s="158">
        <f>MAX(H160*0.2,400)</f>
        <v>2290.4459999999999</v>
      </c>
      <c r="J160" s="158">
        <f>MAX(H160*0.1,200)</f>
        <v>1145.223</v>
      </c>
      <c r="K160" s="159">
        <f t="shared" si="8"/>
        <v>6871.3379999999997</v>
      </c>
    </row>
    <row r="161" spans="2:11" x14ac:dyDescent="0.25">
      <c r="B161" s="5" t="s">
        <v>525</v>
      </c>
      <c r="C161" s="323" t="s">
        <v>525</v>
      </c>
      <c r="D161" s="5" t="s">
        <v>526</v>
      </c>
      <c r="E161" s="181">
        <v>15772.6</v>
      </c>
      <c r="F161" s="181">
        <v>32</v>
      </c>
      <c r="G161" s="181">
        <v>4</v>
      </c>
      <c r="H161" s="158">
        <v>11452.23</v>
      </c>
      <c r="I161" s="158">
        <f t="shared" si="6"/>
        <v>2290.4459999999999</v>
      </c>
      <c r="J161" s="158">
        <f t="shared" si="7"/>
        <v>1145.223</v>
      </c>
      <c r="K161" s="159">
        <f t="shared" si="8"/>
        <v>77875.16399999999</v>
      </c>
    </row>
    <row r="162" spans="2:11" x14ac:dyDescent="0.25">
      <c r="B162" s="5" t="s">
        <v>527</v>
      </c>
      <c r="C162" s="323" t="s">
        <v>527</v>
      </c>
      <c r="D162" s="5" t="s">
        <v>528</v>
      </c>
      <c r="E162" s="181">
        <v>1752.56</v>
      </c>
      <c r="F162" s="181">
        <v>4</v>
      </c>
      <c r="G162" s="181">
        <v>0</v>
      </c>
      <c r="H162" s="158">
        <v>11452.23</v>
      </c>
      <c r="I162" s="158">
        <f t="shared" si="6"/>
        <v>2290.4459999999999</v>
      </c>
      <c r="J162" s="158">
        <f t="shared" si="7"/>
        <v>1145.223</v>
      </c>
      <c r="K162" s="159">
        <f t="shared" si="8"/>
        <v>9161.7839999999997</v>
      </c>
    </row>
    <row r="163" spans="2:11" x14ac:dyDescent="0.25">
      <c r="B163" s="5" t="s">
        <v>529</v>
      </c>
      <c r="C163" s="323" t="s">
        <v>529</v>
      </c>
      <c r="D163" s="5" t="s">
        <v>530</v>
      </c>
      <c r="E163" s="181">
        <v>7009.91</v>
      </c>
      <c r="F163" s="181">
        <v>13</v>
      </c>
      <c r="G163" s="181">
        <v>3</v>
      </c>
      <c r="H163" s="158">
        <v>11452.23</v>
      </c>
      <c r="I163" s="158">
        <f t="shared" si="6"/>
        <v>2290.4459999999999</v>
      </c>
      <c r="J163" s="158">
        <f t="shared" si="7"/>
        <v>1145.223</v>
      </c>
      <c r="K163" s="159">
        <f t="shared" si="8"/>
        <v>33211.466999999997</v>
      </c>
    </row>
    <row r="164" spans="2:11" x14ac:dyDescent="0.25">
      <c r="B164" s="5" t="s">
        <v>531</v>
      </c>
      <c r="C164" s="323" t="s">
        <v>531</v>
      </c>
      <c r="D164" s="5" t="s">
        <v>532</v>
      </c>
      <c r="E164" s="181">
        <v>876.28</v>
      </c>
      <c r="F164" s="181">
        <v>2</v>
      </c>
      <c r="G164" s="181">
        <v>0</v>
      </c>
      <c r="H164" s="158">
        <v>11452.23</v>
      </c>
      <c r="I164" s="158">
        <f t="shared" si="6"/>
        <v>2290.4459999999999</v>
      </c>
      <c r="J164" s="158">
        <f t="shared" si="7"/>
        <v>1145.223</v>
      </c>
      <c r="K164" s="159">
        <f t="shared" si="8"/>
        <v>4580.8919999999998</v>
      </c>
    </row>
    <row r="165" spans="2:11" x14ac:dyDescent="0.25">
      <c r="B165" s="5" t="s">
        <v>533</v>
      </c>
      <c r="C165" s="323" t="s">
        <v>533</v>
      </c>
      <c r="D165" s="5" t="s">
        <v>534</v>
      </c>
      <c r="E165" s="181">
        <v>1314.42</v>
      </c>
      <c r="F165" s="181">
        <v>3</v>
      </c>
      <c r="G165" s="181">
        <v>0</v>
      </c>
      <c r="H165" s="158">
        <v>11452.23</v>
      </c>
      <c r="I165" s="158">
        <f t="shared" si="6"/>
        <v>2290.4459999999999</v>
      </c>
      <c r="J165" s="158">
        <f t="shared" si="7"/>
        <v>1145.223</v>
      </c>
      <c r="K165" s="159">
        <f t="shared" si="8"/>
        <v>6871.3379999999997</v>
      </c>
    </row>
    <row r="166" spans="2:11" x14ac:dyDescent="0.25">
      <c r="B166" s="5" t="s">
        <v>535</v>
      </c>
      <c r="C166" s="323" t="s">
        <v>535</v>
      </c>
      <c r="D166" s="5" t="s">
        <v>536</v>
      </c>
      <c r="E166" s="181">
        <v>0</v>
      </c>
      <c r="F166" s="181">
        <v>0</v>
      </c>
      <c r="G166" s="181">
        <v>0</v>
      </c>
      <c r="H166" s="158">
        <v>11452.23</v>
      </c>
      <c r="I166" s="158">
        <f t="shared" si="6"/>
        <v>2290.4459999999999</v>
      </c>
      <c r="J166" s="158">
        <f t="shared" si="7"/>
        <v>1145.223</v>
      </c>
      <c r="K166" s="159">
        <f t="shared" si="8"/>
        <v>0</v>
      </c>
    </row>
    <row r="167" spans="2:11" x14ac:dyDescent="0.25">
      <c r="B167" s="5" t="s">
        <v>537</v>
      </c>
      <c r="C167" s="323" t="s">
        <v>537</v>
      </c>
      <c r="D167" s="5" t="s">
        <v>674</v>
      </c>
      <c r="E167" s="181">
        <v>92444.35</v>
      </c>
      <c r="F167" s="181">
        <v>182</v>
      </c>
      <c r="G167" s="181">
        <v>29</v>
      </c>
      <c r="H167" s="158">
        <v>11452.23</v>
      </c>
      <c r="I167" s="158">
        <f t="shared" si="6"/>
        <v>2290.4459999999999</v>
      </c>
      <c r="J167" s="158">
        <f t="shared" si="7"/>
        <v>1145.223</v>
      </c>
      <c r="K167" s="159">
        <f t="shared" si="8"/>
        <v>450072.63899999997</v>
      </c>
    </row>
    <row r="168" spans="2:11" x14ac:dyDescent="0.25">
      <c r="B168" s="5" t="s">
        <v>539</v>
      </c>
      <c r="C168" s="323" t="s">
        <v>539</v>
      </c>
      <c r="D168" s="5" t="s">
        <v>540</v>
      </c>
      <c r="E168" s="181">
        <v>35926.379999999997</v>
      </c>
      <c r="F168" s="181">
        <v>72</v>
      </c>
      <c r="G168" s="181">
        <v>10</v>
      </c>
      <c r="H168" s="158">
        <v>11452.23</v>
      </c>
      <c r="I168" s="158">
        <f t="shared" si="6"/>
        <v>2290.4459999999999</v>
      </c>
      <c r="J168" s="158">
        <f t="shared" si="7"/>
        <v>1145.223</v>
      </c>
      <c r="K168" s="159">
        <f t="shared" si="8"/>
        <v>176364.342</v>
      </c>
    </row>
    <row r="169" spans="2:11" x14ac:dyDescent="0.25">
      <c r="B169" s="5" t="s">
        <v>541</v>
      </c>
      <c r="C169" s="323" t="s">
        <v>541</v>
      </c>
      <c r="D169" s="5" t="s">
        <v>675</v>
      </c>
      <c r="E169" s="181">
        <v>127931.82</v>
      </c>
      <c r="F169" s="181">
        <v>246</v>
      </c>
      <c r="G169" s="181">
        <v>46</v>
      </c>
      <c r="H169" s="158">
        <v>11452.23</v>
      </c>
      <c r="I169" s="158">
        <f t="shared" si="6"/>
        <v>2290.4459999999999</v>
      </c>
      <c r="J169" s="158">
        <f t="shared" si="7"/>
        <v>1145.223</v>
      </c>
      <c r="K169" s="159">
        <f t="shared" si="8"/>
        <v>616129.97400000005</v>
      </c>
    </row>
    <row r="170" spans="2:11" x14ac:dyDescent="0.25">
      <c r="B170" s="5" t="s">
        <v>543</v>
      </c>
      <c r="C170" s="323" t="s">
        <v>543</v>
      </c>
      <c r="D170" s="5" t="s">
        <v>544</v>
      </c>
      <c r="E170" s="181">
        <v>95073.96</v>
      </c>
      <c r="F170" s="181">
        <v>195</v>
      </c>
      <c r="G170" s="181">
        <v>22</v>
      </c>
      <c r="H170" s="158">
        <v>11452.23</v>
      </c>
      <c r="I170" s="158">
        <f t="shared" si="6"/>
        <v>2290.4459999999999</v>
      </c>
      <c r="J170" s="158">
        <f t="shared" si="7"/>
        <v>1145.223</v>
      </c>
      <c r="K170" s="159">
        <f t="shared" si="8"/>
        <v>471831.87599999999</v>
      </c>
    </row>
    <row r="171" spans="2:11" x14ac:dyDescent="0.25">
      <c r="B171" s="5" t="s">
        <v>545</v>
      </c>
      <c r="C171" s="323" t="s">
        <v>545</v>
      </c>
      <c r="D171" s="5" t="s">
        <v>676</v>
      </c>
      <c r="E171" s="181">
        <v>43375.199999999997</v>
      </c>
      <c r="F171" s="181">
        <v>93</v>
      </c>
      <c r="G171" s="181">
        <v>6</v>
      </c>
      <c r="H171" s="158">
        <v>11452.23</v>
      </c>
      <c r="I171" s="158">
        <f t="shared" ref="I171:I175" si="9">MAX(H171*0.2,400)</f>
        <v>2290.4459999999999</v>
      </c>
      <c r="J171" s="158">
        <f t="shared" ref="J171:J175" si="10">MAX(H171*0.1,200)</f>
        <v>1145.223</v>
      </c>
      <c r="K171" s="159">
        <f t="shared" si="8"/>
        <v>219882.81599999999</v>
      </c>
    </row>
    <row r="172" spans="2:11" x14ac:dyDescent="0.25">
      <c r="B172" s="5" t="s">
        <v>210</v>
      </c>
      <c r="C172" s="323" t="s">
        <v>210</v>
      </c>
      <c r="D172" s="5" t="s">
        <v>677</v>
      </c>
      <c r="E172" s="181">
        <v>1645176.87</v>
      </c>
      <c r="F172" s="181">
        <v>3402</v>
      </c>
      <c r="G172" s="181">
        <v>353</v>
      </c>
      <c r="H172" s="158">
        <v>11452.23</v>
      </c>
      <c r="I172" s="158">
        <f t="shared" si="9"/>
        <v>2290.4459999999999</v>
      </c>
      <c r="J172" s="158">
        <f t="shared" si="10"/>
        <v>1145.223</v>
      </c>
      <c r="K172" s="159">
        <f t="shared" si="8"/>
        <v>8196361.010999999</v>
      </c>
    </row>
    <row r="173" spans="2:11" x14ac:dyDescent="0.25">
      <c r="B173" s="5" t="s">
        <v>548</v>
      </c>
      <c r="C173" s="323" t="s">
        <v>548</v>
      </c>
      <c r="D173" s="5" t="s">
        <v>549</v>
      </c>
      <c r="E173" s="181">
        <v>27163.91</v>
      </c>
      <c r="F173" s="181">
        <v>55</v>
      </c>
      <c r="G173" s="181">
        <v>7</v>
      </c>
      <c r="H173" s="158">
        <v>11452.23</v>
      </c>
      <c r="I173" s="158">
        <f t="shared" si="9"/>
        <v>2290.4459999999999</v>
      </c>
      <c r="J173" s="158">
        <f t="shared" si="10"/>
        <v>1145.223</v>
      </c>
      <c r="K173" s="159">
        <f t="shared" si="8"/>
        <v>133991.09099999999</v>
      </c>
    </row>
    <row r="174" spans="2:11" x14ac:dyDescent="0.25">
      <c r="B174" s="5" t="s">
        <v>550</v>
      </c>
      <c r="C174" s="323" t="s">
        <v>550</v>
      </c>
      <c r="D174" s="5" t="s">
        <v>678</v>
      </c>
      <c r="E174" s="181">
        <v>158164.57999999999</v>
      </c>
      <c r="F174" s="181">
        <v>325</v>
      </c>
      <c r="G174" s="181">
        <v>36</v>
      </c>
      <c r="H174" s="158">
        <v>11452.23</v>
      </c>
      <c r="I174" s="158">
        <f t="shared" si="9"/>
        <v>2290.4459999999999</v>
      </c>
      <c r="J174" s="158">
        <f t="shared" si="10"/>
        <v>1145.223</v>
      </c>
      <c r="K174" s="159">
        <f t="shared" si="8"/>
        <v>785622.978</v>
      </c>
    </row>
    <row r="175" spans="2:11" x14ac:dyDescent="0.25">
      <c r="B175" s="5" t="s">
        <v>552</v>
      </c>
      <c r="C175" s="323" t="s">
        <v>552</v>
      </c>
      <c r="D175" s="5" t="s">
        <v>553</v>
      </c>
      <c r="E175" s="181">
        <v>27602.49</v>
      </c>
      <c r="F175" s="181">
        <v>60</v>
      </c>
      <c r="G175" s="181">
        <v>3</v>
      </c>
      <c r="H175" s="158">
        <v>11452.23</v>
      </c>
      <c r="I175" s="158">
        <f t="shared" si="9"/>
        <v>2290.4459999999999</v>
      </c>
      <c r="J175" s="158">
        <f t="shared" si="10"/>
        <v>1145.223</v>
      </c>
      <c r="K175" s="159">
        <f t="shared" si="8"/>
        <v>140862.429</v>
      </c>
    </row>
    <row r="176" spans="2:11" x14ac:dyDescent="0.25">
      <c r="B176" s="5" t="s">
        <v>554</v>
      </c>
      <c r="C176" s="323" t="s">
        <v>554</v>
      </c>
      <c r="D176" s="5" t="s">
        <v>555</v>
      </c>
      <c r="E176" s="181">
        <v>438.14</v>
      </c>
      <c r="F176" s="181">
        <v>1</v>
      </c>
      <c r="G176" s="181">
        <v>0</v>
      </c>
      <c r="H176" s="158">
        <v>11452.23</v>
      </c>
      <c r="I176" s="158">
        <f t="shared" si="6"/>
        <v>2290.4459999999999</v>
      </c>
      <c r="J176" s="158">
        <f t="shared" si="7"/>
        <v>1145.223</v>
      </c>
      <c r="K176" s="159">
        <f t="shared" si="8"/>
        <v>2290.4459999999999</v>
      </c>
    </row>
    <row r="177" spans="2:11" x14ac:dyDescent="0.25">
      <c r="B177" s="5" t="s">
        <v>556</v>
      </c>
      <c r="C177" s="323" t="s">
        <v>556</v>
      </c>
      <c r="D177" s="5" t="s">
        <v>557</v>
      </c>
      <c r="E177" s="181">
        <v>0</v>
      </c>
      <c r="F177" s="181">
        <v>0</v>
      </c>
      <c r="G177" s="181">
        <v>0</v>
      </c>
      <c r="H177" s="158">
        <v>11452.23</v>
      </c>
      <c r="I177" s="158">
        <f t="shared" si="6"/>
        <v>2290.4459999999999</v>
      </c>
      <c r="J177" s="158">
        <f t="shared" si="7"/>
        <v>1145.223</v>
      </c>
      <c r="K177" s="159">
        <f t="shared" si="8"/>
        <v>0</v>
      </c>
    </row>
    <row r="178" spans="2:11" x14ac:dyDescent="0.25">
      <c r="B178" s="5" t="s">
        <v>558</v>
      </c>
      <c r="C178" s="323" t="s">
        <v>558</v>
      </c>
      <c r="D178" s="5" t="s">
        <v>559</v>
      </c>
      <c r="E178" s="181">
        <v>0</v>
      </c>
      <c r="F178" s="181">
        <v>0</v>
      </c>
      <c r="G178" s="181">
        <v>0</v>
      </c>
      <c r="H178" s="158">
        <v>11452.23</v>
      </c>
      <c r="I178" s="158">
        <f t="shared" si="6"/>
        <v>2290.4459999999999</v>
      </c>
      <c r="J178" s="158">
        <f t="shared" si="7"/>
        <v>1145.223</v>
      </c>
      <c r="K178" s="159">
        <f t="shared" si="8"/>
        <v>0</v>
      </c>
    </row>
    <row r="179" spans="2:11" x14ac:dyDescent="0.25">
      <c r="B179" s="5" t="s">
        <v>560</v>
      </c>
      <c r="C179" s="323" t="s">
        <v>560</v>
      </c>
      <c r="D179" s="5" t="s">
        <v>561</v>
      </c>
      <c r="E179" s="181">
        <v>63529.42</v>
      </c>
      <c r="F179" s="181">
        <v>137</v>
      </c>
      <c r="G179" s="181">
        <v>8</v>
      </c>
      <c r="H179" s="158">
        <v>11452.23</v>
      </c>
      <c r="I179" s="158">
        <f t="shared" si="6"/>
        <v>2290.4459999999999</v>
      </c>
      <c r="J179" s="158">
        <f t="shared" si="7"/>
        <v>1145.223</v>
      </c>
      <c r="K179" s="159">
        <f t="shared" si="8"/>
        <v>322952.886</v>
      </c>
    </row>
    <row r="180" spans="2:11" x14ac:dyDescent="0.25">
      <c r="B180" s="5" t="s">
        <v>562</v>
      </c>
      <c r="C180" s="323" t="s">
        <v>562</v>
      </c>
      <c r="D180" s="5" t="s">
        <v>563</v>
      </c>
      <c r="E180" s="181">
        <v>42936.62</v>
      </c>
      <c r="F180" s="181">
        <v>88</v>
      </c>
      <c r="G180" s="181">
        <v>10</v>
      </c>
      <c r="H180" s="158">
        <v>11452.23</v>
      </c>
      <c r="I180" s="158">
        <f t="shared" si="6"/>
        <v>2290.4459999999999</v>
      </c>
      <c r="J180" s="158">
        <f t="shared" si="7"/>
        <v>1145.223</v>
      </c>
      <c r="K180" s="159">
        <f t="shared" si="8"/>
        <v>213011.478</v>
      </c>
    </row>
    <row r="181" spans="2:11" x14ac:dyDescent="0.25">
      <c r="B181" s="5" t="s">
        <v>564</v>
      </c>
      <c r="C181" s="323" t="s">
        <v>564</v>
      </c>
      <c r="D181" s="5" t="s">
        <v>565</v>
      </c>
      <c r="E181" s="181">
        <v>2628.73</v>
      </c>
      <c r="F181" s="181">
        <v>5</v>
      </c>
      <c r="G181" s="181">
        <v>1</v>
      </c>
      <c r="H181" s="158">
        <v>11452.23</v>
      </c>
      <c r="I181" s="158">
        <f t="shared" si="6"/>
        <v>2290.4459999999999</v>
      </c>
      <c r="J181" s="158">
        <f t="shared" si="7"/>
        <v>1145.223</v>
      </c>
      <c r="K181" s="159">
        <f t="shared" si="8"/>
        <v>12597.453</v>
      </c>
    </row>
    <row r="182" spans="2:11" x14ac:dyDescent="0.25">
      <c r="B182" s="5" t="s">
        <v>566</v>
      </c>
      <c r="C182" s="323" t="s">
        <v>566</v>
      </c>
      <c r="D182" s="5" t="s">
        <v>567</v>
      </c>
      <c r="E182" s="181">
        <v>0</v>
      </c>
      <c r="F182" s="181">
        <v>0</v>
      </c>
      <c r="G182" s="181">
        <v>0</v>
      </c>
      <c r="H182" s="158">
        <v>11452.23</v>
      </c>
      <c r="I182" s="158">
        <f t="shared" si="6"/>
        <v>2290.4459999999999</v>
      </c>
      <c r="J182" s="158">
        <f t="shared" si="7"/>
        <v>1145.223</v>
      </c>
      <c r="K182" s="159">
        <f t="shared" si="8"/>
        <v>0</v>
      </c>
    </row>
    <row r="183" spans="2:11" x14ac:dyDescent="0.25">
      <c r="B183" s="5" t="s">
        <v>568</v>
      </c>
      <c r="C183" s="323" t="s">
        <v>568</v>
      </c>
      <c r="D183" s="5" t="s">
        <v>679</v>
      </c>
      <c r="E183" s="181">
        <v>1061146.7</v>
      </c>
      <c r="F183" s="181">
        <v>2164</v>
      </c>
      <c r="G183" s="181">
        <v>258</v>
      </c>
      <c r="H183" s="158">
        <v>11452.23</v>
      </c>
      <c r="I183" s="158">
        <f t="shared" si="6"/>
        <v>2290.4459999999999</v>
      </c>
      <c r="J183" s="158">
        <f t="shared" si="7"/>
        <v>1145.223</v>
      </c>
      <c r="K183" s="159">
        <f t="shared" si="8"/>
        <v>5251992.6779999994</v>
      </c>
    </row>
    <row r="184" spans="2:11" x14ac:dyDescent="0.25">
      <c r="B184" s="191" t="s">
        <v>778</v>
      </c>
      <c r="C184" s="325" t="s">
        <v>778</v>
      </c>
      <c r="D184" s="75" t="s">
        <v>774</v>
      </c>
      <c r="E184" s="181">
        <v>1314.42</v>
      </c>
      <c r="F184" s="181">
        <v>3</v>
      </c>
      <c r="G184" s="181">
        <v>0</v>
      </c>
      <c r="H184" s="77"/>
      <c r="I184" s="76"/>
      <c r="J184" s="76"/>
      <c r="K184" s="159">
        <f t="shared" si="8"/>
        <v>0</v>
      </c>
    </row>
    <row r="185" spans="2:11" x14ac:dyDescent="0.25">
      <c r="C185" s="324"/>
      <c r="D185" s="75" t="s">
        <v>53</v>
      </c>
      <c r="E185" s="233">
        <f>SUM(E5:E184)</f>
        <v>35865831.860000007</v>
      </c>
      <c r="F185" s="233">
        <f>SUM(F5:F184)</f>
        <v>75073</v>
      </c>
      <c r="G185" s="233">
        <f>SUM(G5:G184)</f>
        <v>6788</v>
      </c>
      <c r="H185" s="77"/>
      <c r="I185" s="76"/>
      <c r="J185" s="76"/>
      <c r="K185" s="328">
        <f>SUM(K5:K184)</f>
        <v>179717554.94400007</v>
      </c>
    </row>
    <row r="186" spans="2:11" x14ac:dyDescent="0.25">
      <c r="D186" s="78" t="s">
        <v>617</v>
      </c>
      <c r="E186" s="79">
        <f>E185/K185</f>
        <v>0.19956777105706669</v>
      </c>
      <c r="F186" s="11" t="s">
        <v>618</v>
      </c>
      <c r="G186" s="6">
        <f>G185+F185</f>
        <v>81861</v>
      </c>
      <c r="J186" s="11" t="s">
        <v>619</v>
      </c>
      <c r="K186" s="6">
        <f>K185-E185</f>
        <v>143851723.08400005</v>
      </c>
    </row>
    <row r="190" spans="2:11" x14ac:dyDescent="0.25">
      <c r="C190" s="320" t="s">
        <v>833</v>
      </c>
    </row>
    <row r="191" spans="2:11" x14ac:dyDescent="0.25">
      <c r="C191" s="326"/>
      <c r="D191" s="268"/>
    </row>
    <row r="195" spans="7:7" x14ac:dyDescent="0.25">
      <c r="G195" s="327"/>
    </row>
  </sheetData>
  <hyperlinks>
    <hyperlink ref="M1" r:id="rId1" display="https://advance.lexis.com/api/document/collection/statutes-legislation/id/61P5-WTJ1-DYDC-J2T0-00008-00?cite=C.R.S.%2022-24-104&amp;context=1000516" xr:uid="{3717008B-ED68-47C4-BB40-A9174E49BB8B}"/>
  </hyperlinks>
  <printOptions horizontalCentered="1"/>
  <pageMargins left="0.5" right="0.5" top="0.5" bottom="1" header="0.5" footer="0.5"/>
  <pageSetup scale="71" fitToHeight="0" orientation="landscape" r:id="rId2"/>
  <headerFooter scaleWithDoc="0" alignWithMargins="0">
    <oddFooter>&amp;C&amp;P&amp;RCDE, CDE, School Finance and Operations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56"/>
  <sheetViews>
    <sheetView topLeftCell="A10" workbookViewId="0">
      <selection activeCell="D25" sqref="D25"/>
    </sheetView>
  </sheetViews>
  <sheetFormatPr defaultRowHeight="15" x14ac:dyDescent="0.25"/>
  <cols>
    <col min="1" max="1" width="7.7109375" style="48" customWidth="1"/>
    <col min="2" max="2" width="57.28515625" customWidth="1"/>
    <col min="3" max="3" width="10" style="48" bestFit="1" customWidth="1"/>
    <col min="4" max="4" width="15.42578125" style="48" bestFit="1" customWidth="1"/>
    <col min="5" max="9" width="15.140625" style="1" customWidth="1"/>
    <col min="10" max="255" width="9.140625" style="1"/>
    <col min="256" max="256" width="7.7109375" style="1" customWidth="1"/>
    <col min="257" max="257" width="57.28515625" style="1" customWidth="1"/>
    <col min="258" max="258" width="10" style="1" bestFit="1" customWidth="1"/>
    <col min="259" max="259" width="9.140625" style="1"/>
    <col min="260" max="265" width="15.140625" style="1" customWidth="1"/>
    <col min="266" max="511" width="9.140625" style="1"/>
    <col min="512" max="512" width="7.7109375" style="1" customWidth="1"/>
    <col min="513" max="513" width="57.28515625" style="1" customWidth="1"/>
    <col min="514" max="514" width="10" style="1" bestFit="1" customWidth="1"/>
    <col min="515" max="515" width="9.140625" style="1"/>
    <col min="516" max="521" width="15.140625" style="1" customWidth="1"/>
    <col min="522" max="767" width="9.140625" style="1"/>
    <col min="768" max="768" width="7.7109375" style="1" customWidth="1"/>
    <col min="769" max="769" width="57.28515625" style="1" customWidth="1"/>
    <col min="770" max="770" width="10" style="1" bestFit="1" customWidth="1"/>
    <col min="771" max="771" width="9.140625" style="1"/>
    <col min="772" max="777" width="15.140625" style="1" customWidth="1"/>
    <col min="778" max="1023" width="9.140625" style="1"/>
    <col min="1024" max="1024" width="7.7109375" style="1" customWidth="1"/>
    <col min="1025" max="1025" width="57.28515625" style="1" customWidth="1"/>
    <col min="1026" max="1026" width="10" style="1" bestFit="1" customWidth="1"/>
    <col min="1027" max="1027" width="9.140625" style="1"/>
    <col min="1028" max="1033" width="15.140625" style="1" customWidth="1"/>
    <col min="1034" max="1279" width="9.140625" style="1"/>
    <col min="1280" max="1280" width="7.7109375" style="1" customWidth="1"/>
    <col min="1281" max="1281" width="57.28515625" style="1" customWidth="1"/>
    <col min="1282" max="1282" width="10" style="1" bestFit="1" customWidth="1"/>
    <col min="1283" max="1283" width="9.140625" style="1"/>
    <col min="1284" max="1289" width="15.140625" style="1" customWidth="1"/>
    <col min="1290" max="1535" width="9.140625" style="1"/>
    <col min="1536" max="1536" width="7.7109375" style="1" customWidth="1"/>
    <col min="1537" max="1537" width="57.28515625" style="1" customWidth="1"/>
    <col min="1538" max="1538" width="10" style="1" bestFit="1" customWidth="1"/>
    <col min="1539" max="1539" width="9.140625" style="1"/>
    <col min="1540" max="1545" width="15.140625" style="1" customWidth="1"/>
    <col min="1546" max="1791" width="9.140625" style="1"/>
    <col min="1792" max="1792" width="7.7109375" style="1" customWidth="1"/>
    <col min="1793" max="1793" width="57.28515625" style="1" customWidth="1"/>
    <col min="1794" max="1794" width="10" style="1" bestFit="1" customWidth="1"/>
    <col min="1795" max="1795" width="9.140625" style="1"/>
    <col min="1796" max="1801" width="15.140625" style="1" customWidth="1"/>
    <col min="1802" max="2047" width="9.140625" style="1"/>
    <col min="2048" max="2048" width="7.7109375" style="1" customWidth="1"/>
    <col min="2049" max="2049" width="57.28515625" style="1" customWidth="1"/>
    <col min="2050" max="2050" width="10" style="1" bestFit="1" customWidth="1"/>
    <col min="2051" max="2051" width="9.140625" style="1"/>
    <col min="2052" max="2057" width="15.140625" style="1" customWidth="1"/>
    <col min="2058" max="2303" width="9.140625" style="1"/>
    <col min="2304" max="2304" width="7.7109375" style="1" customWidth="1"/>
    <col min="2305" max="2305" width="57.28515625" style="1" customWidth="1"/>
    <col min="2306" max="2306" width="10" style="1" bestFit="1" customWidth="1"/>
    <col min="2307" max="2307" width="9.140625" style="1"/>
    <col min="2308" max="2313" width="15.140625" style="1" customWidth="1"/>
    <col min="2314" max="2559" width="9.140625" style="1"/>
    <col min="2560" max="2560" width="7.7109375" style="1" customWidth="1"/>
    <col min="2561" max="2561" width="57.28515625" style="1" customWidth="1"/>
    <col min="2562" max="2562" width="10" style="1" bestFit="1" customWidth="1"/>
    <col min="2563" max="2563" width="9.140625" style="1"/>
    <col min="2564" max="2569" width="15.140625" style="1" customWidth="1"/>
    <col min="2570" max="2815" width="9.140625" style="1"/>
    <col min="2816" max="2816" width="7.7109375" style="1" customWidth="1"/>
    <col min="2817" max="2817" width="57.28515625" style="1" customWidth="1"/>
    <col min="2818" max="2818" width="10" style="1" bestFit="1" customWidth="1"/>
    <col min="2819" max="2819" width="9.140625" style="1"/>
    <col min="2820" max="2825" width="15.140625" style="1" customWidth="1"/>
    <col min="2826" max="3071" width="9.140625" style="1"/>
    <col min="3072" max="3072" width="7.7109375" style="1" customWidth="1"/>
    <col min="3073" max="3073" width="57.28515625" style="1" customWidth="1"/>
    <col min="3074" max="3074" width="10" style="1" bestFit="1" customWidth="1"/>
    <col min="3075" max="3075" width="9.140625" style="1"/>
    <col min="3076" max="3081" width="15.140625" style="1" customWidth="1"/>
    <col min="3082" max="3327" width="9.140625" style="1"/>
    <col min="3328" max="3328" width="7.7109375" style="1" customWidth="1"/>
    <col min="3329" max="3329" width="57.28515625" style="1" customWidth="1"/>
    <col min="3330" max="3330" width="10" style="1" bestFit="1" customWidth="1"/>
    <col min="3331" max="3331" width="9.140625" style="1"/>
    <col min="3332" max="3337" width="15.140625" style="1" customWidth="1"/>
    <col min="3338" max="3583" width="9.140625" style="1"/>
    <col min="3584" max="3584" width="7.7109375" style="1" customWidth="1"/>
    <col min="3585" max="3585" width="57.28515625" style="1" customWidth="1"/>
    <col min="3586" max="3586" width="10" style="1" bestFit="1" customWidth="1"/>
    <col min="3587" max="3587" width="9.140625" style="1"/>
    <col min="3588" max="3593" width="15.140625" style="1" customWidth="1"/>
    <col min="3594" max="3839" width="9.140625" style="1"/>
    <col min="3840" max="3840" width="7.7109375" style="1" customWidth="1"/>
    <col min="3841" max="3841" width="57.28515625" style="1" customWidth="1"/>
    <col min="3842" max="3842" width="10" style="1" bestFit="1" customWidth="1"/>
    <col min="3843" max="3843" width="9.140625" style="1"/>
    <col min="3844" max="3849" width="15.140625" style="1" customWidth="1"/>
    <col min="3850" max="4095" width="9.140625" style="1"/>
    <col min="4096" max="4096" width="7.7109375" style="1" customWidth="1"/>
    <col min="4097" max="4097" width="57.28515625" style="1" customWidth="1"/>
    <col min="4098" max="4098" width="10" style="1" bestFit="1" customWidth="1"/>
    <col min="4099" max="4099" width="9.140625" style="1"/>
    <col min="4100" max="4105" width="15.140625" style="1" customWidth="1"/>
    <col min="4106" max="4351" width="9.140625" style="1"/>
    <col min="4352" max="4352" width="7.7109375" style="1" customWidth="1"/>
    <col min="4353" max="4353" width="57.28515625" style="1" customWidth="1"/>
    <col min="4354" max="4354" width="10" style="1" bestFit="1" customWidth="1"/>
    <col min="4355" max="4355" width="9.140625" style="1"/>
    <col min="4356" max="4361" width="15.140625" style="1" customWidth="1"/>
    <col min="4362" max="4607" width="9.140625" style="1"/>
    <col min="4608" max="4608" width="7.7109375" style="1" customWidth="1"/>
    <col min="4609" max="4609" width="57.28515625" style="1" customWidth="1"/>
    <col min="4610" max="4610" width="10" style="1" bestFit="1" customWidth="1"/>
    <col min="4611" max="4611" width="9.140625" style="1"/>
    <col min="4612" max="4617" width="15.140625" style="1" customWidth="1"/>
    <col min="4618" max="4863" width="9.140625" style="1"/>
    <col min="4864" max="4864" width="7.7109375" style="1" customWidth="1"/>
    <col min="4865" max="4865" width="57.28515625" style="1" customWidth="1"/>
    <col min="4866" max="4866" width="10" style="1" bestFit="1" customWidth="1"/>
    <col min="4867" max="4867" width="9.140625" style="1"/>
    <col min="4868" max="4873" width="15.140625" style="1" customWidth="1"/>
    <col min="4874" max="5119" width="9.140625" style="1"/>
    <col min="5120" max="5120" width="7.7109375" style="1" customWidth="1"/>
    <col min="5121" max="5121" width="57.28515625" style="1" customWidth="1"/>
    <col min="5122" max="5122" width="10" style="1" bestFit="1" customWidth="1"/>
    <col min="5123" max="5123" width="9.140625" style="1"/>
    <col min="5124" max="5129" width="15.140625" style="1" customWidth="1"/>
    <col min="5130" max="5375" width="9.140625" style="1"/>
    <col min="5376" max="5376" width="7.7109375" style="1" customWidth="1"/>
    <col min="5377" max="5377" width="57.28515625" style="1" customWidth="1"/>
    <col min="5378" max="5378" width="10" style="1" bestFit="1" customWidth="1"/>
    <col min="5379" max="5379" width="9.140625" style="1"/>
    <col min="5380" max="5385" width="15.140625" style="1" customWidth="1"/>
    <col min="5386" max="5631" width="9.140625" style="1"/>
    <col min="5632" max="5632" width="7.7109375" style="1" customWidth="1"/>
    <col min="5633" max="5633" width="57.28515625" style="1" customWidth="1"/>
    <col min="5634" max="5634" width="10" style="1" bestFit="1" customWidth="1"/>
    <col min="5635" max="5635" width="9.140625" style="1"/>
    <col min="5636" max="5641" width="15.140625" style="1" customWidth="1"/>
    <col min="5642" max="5887" width="9.140625" style="1"/>
    <col min="5888" max="5888" width="7.7109375" style="1" customWidth="1"/>
    <col min="5889" max="5889" width="57.28515625" style="1" customWidth="1"/>
    <col min="5890" max="5890" width="10" style="1" bestFit="1" customWidth="1"/>
    <col min="5891" max="5891" width="9.140625" style="1"/>
    <col min="5892" max="5897" width="15.140625" style="1" customWidth="1"/>
    <col min="5898" max="6143" width="9.140625" style="1"/>
    <col min="6144" max="6144" width="7.7109375" style="1" customWidth="1"/>
    <col min="6145" max="6145" width="57.28515625" style="1" customWidth="1"/>
    <col min="6146" max="6146" width="10" style="1" bestFit="1" customWidth="1"/>
    <col min="6147" max="6147" width="9.140625" style="1"/>
    <col min="6148" max="6153" width="15.140625" style="1" customWidth="1"/>
    <col min="6154" max="6399" width="9.140625" style="1"/>
    <col min="6400" max="6400" width="7.7109375" style="1" customWidth="1"/>
    <col min="6401" max="6401" width="57.28515625" style="1" customWidth="1"/>
    <col min="6402" max="6402" width="10" style="1" bestFit="1" customWidth="1"/>
    <col min="6403" max="6403" width="9.140625" style="1"/>
    <col min="6404" max="6409" width="15.140625" style="1" customWidth="1"/>
    <col min="6410" max="6655" width="9.140625" style="1"/>
    <col min="6656" max="6656" width="7.7109375" style="1" customWidth="1"/>
    <col min="6657" max="6657" width="57.28515625" style="1" customWidth="1"/>
    <col min="6658" max="6658" width="10" style="1" bestFit="1" customWidth="1"/>
    <col min="6659" max="6659" width="9.140625" style="1"/>
    <col min="6660" max="6665" width="15.140625" style="1" customWidth="1"/>
    <col min="6666" max="6911" width="9.140625" style="1"/>
    <col min="6912" max="6912" width="7.7109375" style="1" customWidth="1"/>
    <col min="6913" max="6913" width="57.28515625" style="1" customWidth="1"/>
    <col min="6914" max="6914" width="10" style="1" bestFit="1" customWidth="1"/>
    <col min="6915" max="6915" width="9.140625" style="1"/>
    <col min="6916" max="6921" width="15.140625" style="1" customWidth="1"/>
    <col min="6922" max="7167" width="9.140625" style="1"/>
    <col min="7168" max="7168" width="7.7109375" style="1" customWidth="1"/>
    <col min="7169" max="7169" width="57.28515625" style="1" customWidth="1"/>
    <col min="7170" max="7170" width="10" style="1" bestFit="1" customWidth="1"/>
    <col min="7171" max="7171" width="9.140625" style="1"/>
    <col min="7172" max="7177" width="15.140625" style="1" customWidth="1"/>
    <col min="7178" max="7423" width="9.140625" style="1"/>
    <col min="7424" max="7424" width="7.7109375" style="1" customWidth="1"/>
    <col min="7425" max="7425" width="57.28515625" style="1" customWidth="1"/>
    <col min="7426" max="7426" width="10" style="1" bestFit="1" customWidth="1"/>
    <col min="7427" max="7427" width="9.140625" style="1"/>
    <col min="7428" max="7433" width="15.140625" style="1" customWidth="1"/>
    <col min="7434" max="7679" width="9.140625" style="1"/>
    <col min="7680" max="7680" width="7.7109375" style="1" customWidth="1"/>
    <col min="7681" max="7681" width="57.28515625" style="1" customWidth="1"/>
    <col min="7682" max="7682" width="10" style="1" bestFit="1" customWidth="1"/>
    <col min="7683" max="7683" width="9.140625" style="1"/>
    <col min="7684" max="7689" width="15.140625" style="1" customWidth="1"/>
    <col min="7690" max="7935" width="9.140625" style="1"/>
    <col min="7936" max="7936" width="7.7109375" style="1" customWidth="1"/>
    <col min="7937" max="7937" width="57.28515625" style="1" customWidth="1"/>
    <col min="7938" max="7938" width="10" style="1" bestFit="1" customWidth="1"/>
    <col min="7939" max="7939" width="9.140625" style="1"/>
    <col min="7940" max="7945" width="15.140625" style="1" customWidth="1"/>
    <col min="7946" max="8191" width="9.140625" style="1"/>
    <col min="8192" max="8192" width="7.7109375" style="1" customWidth="1"/>
    <col min="8193" max="8193" width="57.28515625" style="1" customWidth="1"/>
    <col min="8194" max="8194" width="10" style="1" bestFit="1" customWidth="1"/>
    <col min="8195" max="8195" width="9.140625" style="1"/>
    <col min="8196" max="8201" width="15.140625" style="1" customWidth="1"/>
    <col min="8202" max="8447" width="9.140625" style="1"/>
    <col min="8448" max="8448" width="7.7109375" style="1" customWidth="1"/>
    <col min="8449" max="8449" width="57.28515625" style="1" customWidth="1"/>
    <col min="8450" max="8450" width="10" style="1" bestFit="1" customWidth="1"/>
    <col min="8451" max="8451" width="9.140625" style="1"/>
    <col min="8452" max="8457" width="15.140625" style="1" customWidth="1"/>
    <col min="8458" max="8703" width="9.140625" style="1"/>
    <col min="8704" max="8704" width="7.7109375" style="1" customWidth="1"/>
    <col min="8705" max="8705" width="57.28515625" style="1" customWidth="1"/>
    <col min="8706" max="8706" width="10" style="1" bestFit="1" customWidth="1"/>
    <col min="8707" max="8707" width="9.140625" style="1"/>
    <col min="8708" max="8713" width="15.140625" style="1" customWidth="1"/>
    <col min="8714" max="8959" width="9.140625" style="1"/>
    <col min="8960" max="8960" width="7.7109375" style="1" customWidth="1"/>
    <col min="8961" max="8961" width="57.28515625" style="1" customWidth="1"/>
    <col min="8962" max="8962" width="10" style="1" bestFit="1" customWidth="1"/>
    <col min="8963" max="8963" width="9.140625" style="1"/>
    <col min="8964" max="8969" width="15.140625" style="1" customWidth="1"/>
    <col min="8970" max="9215" width="9.140625" style="1"/>
    <col min="9216" max="9216" width="7.7109375" style="1" customWidth="1"/>
    <col min="9217" max="9217" width="57.28515625" style="1" customWidth="1"/>
    <col min="9218" max="9218" width="10" style="1" bestFit="1" customWidth="1"/>
    <col min="9219" max="9219" width="9.140625" style="1"/>
    <col min="9220" max="9225" width="15.140625" style="1" customWidth="1"/>
    <col min="9226" max="9471" width="9.140625" style="1"/>
    <col min="9472" max="9472" width="7.7109375" style="1" customWidth="1"/>
    <col min="9473" max="9473" width="57.28515625" style="1" customWidth="1"/>
    <col min="9474" max="9474" width="10" style="1" bestFit="1" customWidth="1"/>
    <col min="9475" max="9475" width="9.140625" style="1"/>
    <col min="9476" max="9481" width="15.140625" style="1" customWidth="1"/>
    <col min="9482" max="9727" width="9.140625" style="1"/>
    <col min="9728" max="9728" width="7.7109375" style="1" customWidth="1"/>
    <col min="9729" max="9729" width="57.28515625" style="1" customWidth="1"/>
    <col min="9730" max="9730" width="10" style="1" bestFit="1" customWidth="1"/>
    <col min="9731" max="9731" width="9.140625" style="1"/>
    <col min="9732" max="9737" width="15.140625" style="1" customWidth="1"/>
    <col min="9738" max="9983" width="9.140625" style="1"/>
    <col min="9984" max="9984" width="7.7109375" style="1" customWidth="1"/>
    <col min="9985" max="9985" width="57.28515625" style="1" customWidth="1"/>
    <col min="9986" max="9986" width="10" style="1" bestFit="1" customWidth="1"/>
    <col min="9987" max="9987" width="9.140625" style="1"/>
    <col min="9988" max="9993" width="15.140625" style="1" customWidth="1"/>
    <col min="9994" max="10239" width="9.140625" style="1"/>
    <col min="10240" max="10240" width="7.7109375" style="1" customWidth="1"/>
    <col min="10241" max="10241" width="57.28515625" style="1" customWidth="1"/>
    <col min="10242" max="10242" width="10" style="1" bestFit="1" customWidth="1"/>
    <col min="10243" max="10243" width="9.140625" style="1"/>
    <col min="10244" max="10249" width="15.140625" style="1" customWidth="1"/>
    <col min="10250" max="10495" width="9.140625" style="1"/>
    <col min="10496" max="10496" width="7.7109375" style="1" customWidth="1"/>
    <col min="10497" max="10497" width="57.28515625" style="1" customWidth="1"/>
    <col min="10498" max="10498" width="10" style="1" bestFit="1" customWidth="1"/>
    <col min="10499" max="10499" width="9.140625" style="1"/>
    <col min="10500" max="10505" width="15.140625" style="1" customWidth="1"/>
    <col min="10506" max="10751" width="9.140625" style="1"/>
    <col min="10752" max="10752" width="7.7109375" style="1" customWidth="1"/>
    <col min="10753" max="10753" width="57.28515625" style="1" customWidth="1"/>
    <col min="10754" max="10754" width="10" style="1" bestFit="1" customWidth="1"/>
    <col min="10755" max="10755" width="9.140625" style="1"/>
    <col min="10756" max="10761" width="15.140625" style="1" customWidth="1"/>
    <col min="10762" max="11007" width="9.140625" style="1"/>
    <col min="11008" max="11008" width="7.7109375" style="1" customWidth="1"/>
    <col min="11009" max="11009" width="57.28515625" style="1" customWidth="1"/>
    <col min="11010" max="11010" width="10" style="1" bestFit="1" customWidth="1"/>
    <col min="11011" max="11011" width="9.140625" style="1"/>
    <col min="11012" max="11017" width="15.140625" style="1" customWidth="1"/>
    <col min="11018" max="11263" width="9.140625" style="1"/>
    <col min="11264" max="11264" width="7.7109375" style="1" customWidth="1"/>
    <col min="11265" max="11265" width="57.28515625" style="1" customWidth="1"/>
    <col min="11266" max="11266" width="10" style="1" bestFit="1" customWidth="1"/>
    <col min="11267" max="11267" width="9.140625" style="1"/>
    <col min="11268" max="11273" width="15.140625" style="1" customWidth="1"/>
    <col min="11274" max="11519" width="9.140625" style="1"/>
    <col min="11520" max="11520" width="7.7109375" style="1" customWidth="1"/>
    <col min="11521" max="11521" width="57.28515625" style="1" customWidth="1"/>
    <col min="11522" max="11522" width="10" style="1" bestFit="1" customWidth="1"/>
    <col min="11523" max="11523" width="9.140625" style="1"/>
    <col min="11524" max="11529" width="15.140625" style="1" customWidth="1"/>
    <col min="11530" max="11775" width="9.140625" style="1"/>
    <col min="11776" max="11776" width="7.7109375" style="1" customWidth="1"/>
    <col min="11777" max="11777" width="57.28515625" style="1" customWidth="1"/>
    <col min="11778" max="11778" width="10" style="1" bestFit="1" customWidth="1"/>
    <col min="11779" max="11779" width="9.140625" style="1"/>
    <col min="11780" max="11785" width="15.140625" style="1" customWidth="1"/>
    <col min="11786" max="12031" width="9.140625" style="1"/>
    <col min="12032" max="12032" width="7.7109375" style="1" customWidth="1"/>
    <col min="12033" max="12033" width="57.28515625" style="1" customWidth="1"/>
    <col min="12034" max="12034" width="10" style="1" bestFit="1" customWidth="1"/>
    <col min="12035" max="12035" width="9.140625" style="1"/>
    <col min="12036" max="12041" width="15.140625" style="1" customWidth="1"/>
    <col min="12042" max="12287" width="9.140625" style="1"/>
    <col min="12288" max="12288" width="7.7109375" style="1" customWidth="1"/>
    <col min="12289" max="12289" width="57.28515625" style="1" customWidth="1"/>
    <col min="12290" max="12290" width="10" style="1" bestFit="1" customWidth="1"/>
    <col min="12291" max="12291" width="9.140625" style="1"/>
    <col min="12292" max="12297" width="15.140625" style="1" customWidth="1"/>
    <col min="12298" max="12543" width="9.140625" style="1"/>
    <col min="12544" max="12544" width="7.7109375" style="1" customWidth="1"/>
    <col min="12545" max="12545" width="57.28515625" style="1" customWidth="1"/>
    <col min="12546" max="12546" width="10" style="1" bestFit="1" customWidth="1"/>
    <col min="12547" max="12547" width="9.140625" style="1"/>
    <col min="12548" max="12553" width="15.140625" style="1" customWidth="1"/>
    <col min="12554" max="12799" width="9.140625" style="1"/>
    <col min="12800" max="12800" width="7.7109375" style="1" customWidth="1"/>
    <col min="12801" max="12801" width="57.28515625" style="1" customWidth="1"/>
    <col min="12802" max="12802" width="10" style="1" bestFit="1" customWidth="1"/>
    <col min="12803" max="12803" width="9.140625" style="1"/>
    <col min="12804" max="12809" width="15.140625" style="1" customWidth="1"/>
    <col min="12810" max="13055" width="9.140625" style="1"/>
    <col min="13056" max="13056" width="7.7109375" style="1" customWidth="1"/>
    <col min="13057" max="13057" width="57.28515625" style="1" customWidth="1"/>
    <col min="13058" max="13058" width="10" style="1" bestFit="1" customWidth="1"/>
    <col min="13059" max="13059" width="9.140625" style="1"/>
    <col min="13060" max="13065" width="15.140625" style="1" customWidth="1"/>
    <col min="13066" max="13311" width="9.140625" style="1"/>
    <col min="13312" max="13312" width="7.7109375" style="1" customWidth="1"/>
    <col min="13313" max="13313" width="57.28515625" style="1" customWidth="1"/>
    <col min="13314" max="13314" width="10" style="1" bestFit="1" customWidth="1"/>
    <col min="13315" max="13315" width="9.140625" style="1"/>
    <col min="13316" max="13321" width="15.140625" style="1" customWidth="1"/>
    <col min="13322" max="13567" width="9.140625" style="1"/>
    <col min="13568" max="13568" width="7.7109375" style="1" customWidth="1"/>
    <col min="13569" max="13569" width="57.28515625" style="1" customWidth="1"/>
    <col min="13570" max="13570" width="10" style="1" bestFit="1" customWidth="1"/>
    <col min="13571" max="13571" width="9.140625" style="1"/>
    <col min="13572" max="13577" width="15.140625" style="1" customWidth="1"/>
    <col min="13578" max="13823" width="9.140625" style="1"/>
    <col min="13824" max="13824" width="7.7109375" style="1" customWidth="1"/>
    <col min="13825" max="13825" width="57.28515625" style="1" customWidth="1"/>
    <col min="13826" max="13826" width="10" style="1" bestFit="1" customWidth="1"/>
    <col min="13827" max="13827" width="9.140625" style="1"/>
    <col min="13828" max="13833" width="15.140625" style="1" customWidth="1"/>
    <col min="13834" max="14079" width="9.140625" style="1"/>
    <col min="14080" max="14080" width="7.7109375" style="1" customWidth="1"/>
    <col min="14081" max="14081" width="57.28515625" style="1" customWidth="1"/>
    <col min="14082" max="14082" width="10" style="1" bestFit="1" customWidth="1"/>
    <col min="14083" max="14083" width="9.140625" style="1"/>
    <col min="14084" max="14089" width="15.140625" style="1" customWidth="1"/>
    <col min="14090" max="14335" width="9.140625" style="1"/>
    <col min="14336" max="14336" width="7.7109375" style="1" customWidth="1"/>
    <col min="14337" max="14337" width="57.28515625" style="1" customWidth="1"/>
    <col min="14338" max="14338" width="10" style="1" bestFit="1" customWidth="1"/>
    <col min="14339" max="14339" width="9.140625" style="1"/>
    <col min="14340" max="14345" width="15.140625" style="1" customWidth="1"/>
    <col min="14346" max="14591" width="9.140625" style="1"/>
    <col min="14592" max="14592" width="7.7109375" style="1" customWidth="1"/>
    <col min="14593" max="14593" width="57.28515625" style="1" customWidth="1"/>
    <col min="14594" max="14594" width="10" style="1" bestFit="1" customWidth="1"/>
    <col min="14595" max="14595" width="9.140625" style="1"/>
    <col min="14596" max="14601" width="15.140625" style="1" customWidth="1"/>
    <col min="14602" max="14847" width="9.140625" style="1"/>
    <col min="14848" max="14848" width="7.7109375" style="1" customWidth="1"/>
    <col min="14849" max="14849" width="57.28515625" style="1" customWidth="1"/>
    <col min="14850" max="14850" width="10" style="1" bestFit="1" customWidth="1"/>
    <col min="14851" max="14851" width="9.140625" style="1"/>
    <col min="14852" max="14857" width="15.140625" style="1" customWidth="1"/>
    <col min="14858" max="15103" width="9.140625" style="1"/>
    <col min="15104" max="15104" width="7.7109375" style="1" customWidth="1"/>
    <col min="15105" max="15105" width="57.28515625" style="1" customWidth="1"/>
    <col min="15106" max="15106" width="10" style="1" bestFit="1" customWidth="1"/>
    <col min="15107" max="15107" width="9.140625" style="1"/>
    <col min="15108" max="15113" width="15.140625" style="1" customWidth="1"/>
    <col min="15114" max="15359" width="9.140625" style="1"/>
    <col min="15360" max="15360" width="7.7109375" style="1" customWidth="1"/>
    <col min="15361" max="15361" width="57.28515625" style="1" customWidth="1"/>
    <col min="15362" max="15362" width="10" style="1" bestFit="1" customWidth="1"/>
    <col min="15363" max="15363" width="9.140625" style="1"/>
    <col min="15364" max="15369" width="15.140625" style="1" customWidth="1"/>
    <col min="15370" max="15615" width="9.140625" style="1"/>
    <col min="15616" max="15616" width="7.7109375" style="1" customWidth="1"/>
    <col min="15617" max="15617" width="57.28515625" style="1" customWidth="1"/>
    <col min="15618" max="15618" width="10" style="1" bestFit="1" customWidth="1"/>
    <col min="15619" max="15619" width="9.140625" style="1"/>
    <col min="15620" max="15625" width="15.140625" style="1" customWidth="1"/>
    <col min="15626" max="15871" width="9.140625" style="1"/>
    <col min="15872" max="15872" width="7.7109375" style="1" customWidth="1"/>
    <col min="15873" max="15873" width="57.28515625" style="1" customWidth="1"/>
    <col min="15874" max="15874" width="10" style="1" bestFit="1" customWidth="1"/>
    <col min="15875" max="15875" width="9.140625" style="1"/>
    <col min="15876" max="15881" width="15.140625" style="1" customWidth="1"/>
    <col min="15882" max="16127" width="9.140625" style="1"/>
    <col min="16128" max="16128" width="7.7109375" style="1" customWidth="1"/>
    <col min="16129" max="16129" width="57.28515625" style="1" customWidth="1"/>
    <col min="16130" max="16130" width="10" style="1" bestFit="1" customWidth="1"/>
    <col min="16131" max="16131" width="9.140625" style="1"/>
    <col min="16132" max="16137" width="15.140625" style="1" customWidth="1"/>
    <col min="16138" max="16384" width="9.140625" style="1"/>
  </cols>
  <sheetData>
    <row r="1" spans="1:6" ht="90.75" customHeight="1" x14ac:dyDescent="0.25">
      <c r="A1" s="166" t="s">
        <v>810</v>
      </c>
      <c r="B1" s="149"/>
    </row>
    <row r="2" spans="1:6" ht="15.75" x14ac:dyDescent="0.25">
      <c r="A2" s="49"/>
      <c r="B2" s="49"/>
    </row>
    <row r="3" spans="1:6" ht="15.75" x14ac:dyDescent="0.25">
      <c r="A3"/>
      <c r="B3" s="50"/>
      <c r="D3" s="194"/>
    </row>
    <row r="4" spans="1:6" x14ac:dyDescent="0.25">
      <c r="A4"/>
      <c r="D4" s="192"/>
      <c r="E4" s="192"/>
    </row>
    <row r="5" spans="1:6" ht="15.75" x14ac:dyDescent="0.25">
      <c r="A5" s="49" t="s">
        <v>181</v>
      </c>
      <c r="B5" s="51"/>
      <c r="D5" s="194"/>
    </row>
    <row r="6" spans="1:6" x14ac:dyDescent="0.25">
      <c r="A6" s="51" t="s">
        <v>182</v>
      </c>
      <c r="B6" s="51"/>
      <c r="D6" s="194"/>
    </row>
    <row r="7" spans="1:6" x14ac:dyDescent="0.25">
      <c r="A7" s="51" t="s">
        <v>811</v>
      </c>
      <c r="B7" s="51"/>
      <c r="D7" s="194"/>
    </row>
    <row r="8" spans="1:6" x14ac:dyDescent="0.25">
      <c r="D8" s="193"/>
      <c r="E8" s="193"/>
      <c r="F8" s="198"/>
    </row>
    <row r="9" spans="1:6" x14ac:dyDescent="0.25">
      <c r="D9" s="193"/>
      <c r="E9" s="193"/>
    </row>
    <row r="10" spans="1:6" ht="26.25" x14ac:dyDescent="0.25">
      <c r="A10" s="48">
        <v>1</v>
      </c>
      <c r="B10" s="54" t="s">
        <v>183</v>
      </c>
      <c r="C10" s="48">
        <v>1</v>
      </c>
      <c r="D10" s="69">
        <v>343819585.60999984</v>
      </c>
      <c r="E10" s="193"/>
    </row>
    <row r="11" spans="1:6" ht="26.25" x14ac:dyDescent="0.25">
      <c r="A11" s="48">
        <v>2</v>
      </c>
      <c r="B11" s="54" t="s">
        <v>184</v>
      </c>
      <c r="C11" s="48">
        <v>2</v>
      </c>
      <c r="D11" s="223">
        <v>1890496.21</v>
      </c>
      <c r="E11" s="193"/>
    </row>
    <row r="12" spans="1:6" x14ac:dyDescent="0.25">
      <c r="A12" s="48">
        <v>3</v>
      </c>
      <c r="B12" s="54" t="s">
        <v>185</v>
      </c>
      <c r="C12" s="48">
        <v>3</v>
      </c>
      <c r="D12" s="69">
        <v>341929089.39999974</v>
      </c>
      <c r="E12" s="193"/>
    </row>
    <row r="13" spans="1:6" ht="26.25" x14ac:dyDescent="0.25">
      <c r="A13" s="55">
        <v>4</v>
      </c>
      <c r="B13" s="56" t="s">
        <v>612</v>
      </c>
      <c r="C13" s="55">
        <v>4</v>
      </c>
      <c r="D13" s="69">
        <v>0</v>
      </c>
      <c r="E13" s="194"/>
    </row>
    <row r="14" spans="1:6" ht="26.25" x14ac:dyDescent="0.25">
      <c r="A14" s="57">
        <v>5</v>
      </c>
      <c r="B14" s="58" t="s">
        <v>610</v>
      </c>
      <c r="C14" s="48">
        <v>5</v>
      </c>
      <c r="D14" s="69">
        <v>242905.70000000016</v>
      </c>
      <c r="E14" s="194"/>
    </row>
    <row r="15" spans="1:6" ht="26.25" x14ac:dyDescent="0.25">
      <c r="A15" s="57">
        <v>6</v>
      </c>
      <c r="B15" s="59" t="s">
        <v>812</v>
      </c>
      <c r="C15" s="48">
        <v>6</v>
      </c>
      <c r="D15" s="69">
        <v>26047</v>
      </c>
      <c r="E15" s="194"/>
    </row>
    <row r="16" spans="1:6" x14ac:dyDescent="0.25">
      <c r="A16" s="57">
        <v>7</v>
      </c>
      <c r="B16" s="58" t="s">
        <v>186</v>
      </c>
      <c r="C16" s="48">
        <v>7</v>
      </c>
      <c r="D16" s="69">
        <v>39664823.899999976</v>
      </c>
      <c r="E16" s="195"/>
      <c r="F16" s="199"/>
    </row>
    <row r="17" spans="1:7" x14ac:dyDescent="0.25">
      <c r="A17" s="57">
        <v>8</v>
      </c>
      <c r="B17" s="58" t="s">
        <v>187</v>
      </c>
      <c r="C17" s="48">
        <v>8</v>
      </c>
      <c r="D17" s="69">
        <v>39664823.899999976</v>
      </c>
      <c r="E17" s="195"/>
    </row>
    <row r="18" spans="1:7" x14ac:dyDescent="0.25">
      <c r="A18" s="57">
        <v>9</v>
      </c>
      <c r="B18" s="58" t="s">
        <v>188</v>
      </c>
      <c r="C18" s="48">
        <v>9</v>
      </c>
      <c r="D18" s="69">
        <v>15021068.790000003</v>
      </c>
      <c r="E18" s="195"/>
    </row>
    <row r="19" spans="1:7" x14ac:dyDescent="0.25">
      <c r="A19" s="57">
        <v>10</v>
      </c>
      <c r="B19" s="58" t="s">
        <v>189</v>
      </c>
      <c r="C19" s="48">
        <v>10</v>
      </c>
      <c r="D19" s="69">
        <v>326908020.6099999</v>
      </c>
      <c r="E19" s="194"/>
    </row>
    <row r="20" spans="1:7" x14ac:dyDescent="0.25">
      <c r="A20" s="57">
        <v>11</v>
      </c>
      <c r="B20" s="58" t="s">
        <v>190</v>
      </c>
      <c r="C20" s="48">
        <v>11</v>
      </c>
      <c r="D20" s="69">
        <v>110723746.55000004</v>
      </c>
      <c r="E20" s="194"/>
    </row>
    <row r="21" spans="1:7" ht="26.25" x14ac:dyDescent="0.25">
      <c r="A21" s="57">
        <v>12</v>
      </c>
      <c r="B21" s="58" t="s">
        <v>191</v>
      </c>
      <c r="C21" s="48">
        <v>12</v>
      </c>
      <c r="D21" s="69">
        <v>125744815.34000006</v>
      </c>
      <c r="E21" s="194"/>
    </row>
    <row r="22" spans="1:7" x14ac:dyDescent="0.25">
      <c r="A22" s="57">
        <v>13</v>
      </c>
      <c r="B22" s="58" t="s">
        <v>192</v>
      </c>
      <c r="C22" s="48">
        <v>13</v>
      </c>
      <c r="D22" s="69">
        <v>307736180.52999997</v>
      </c>
      <c r="E22" s="197"/>
    </row>
    <row r="23" spans="1:7" ht="26.25" x14ac:dyDescent="0.25">
      <c r="A23" s="57">
        <v>14</v>
      </c>
      <c r="B23" s="59" t="s">
        <v>784</v>
      </c>
      <c r="C23" s="48">
        <v>14</v>
      </c>
      <c r="D23" s="69">
        <v>125743960.71000007</v>
      </c>
      <c r="E23" s="194"/>
    </row>
    <row r="24" spans="1:7" ht="26.25" x14ac:dyDescent="0.25">
      <c r="A24" s="60">
        <v>15</v>
      </c>
      <c r="B24" s="61" t="s">
        <v>813</v>
      </c>
      <c r="C24" s="60">
        <v>15</v>
      </c>
      <c r="D24" s="224">
        <v>115471379.70000003</v>
      </c>
      <c r="E24" s="194"/>
    </row>
    <row r="25" spans="1:7" ht="39" x14ac:dyDescent="0.25">
      <c r="A25" s="48">
        <v>16</v>
      </c>
      <c r="B25" s="53" t="s">
        <v>814</v>
      </c>
      <c r="C25" s="48">
        <v>16</v>
      </c>
      <c r="D25" s="344">
        <v>126687570.25000004</v>
      </c>
      <c r="E25" s="194"/>
      <c r="F25" s="2"/>
    </row>
    <row r="26" spans="1:7" ht="26.25" x14ac:dyDescent="0.25">
      <c r="A26" s="48">
        <v>17</v>
      </c>
      <c r="B26" s="54" t="s">
        <v>193</v>
      </c>
      <c r="C26" s="48">
        <v>17</v>
      </c>
      <c r="D26" s="69">
        <v>0</v>
      </c>
      <c r="E26" s="193"/>
    </row>
    <row r="27" spans="1:7" x14ac:dyDescent="0.25">
      <c r="A27" s="202">
        <v>18</v>
      </c>
      <c r="B27" s="147" t="s">
        <v>785</v>
      </c>
      <c r="C27" s="202">
        <v>18</v>
      </c>
      <c r="D27" s="225">
        <v>126687570.25000004</v>
      </c>
      <c r="E27" s="194"/>
      <c r="F27" s="2"/>
    </row>
    <row r="28" spans="1:7" ht="26.25" x14ac:dyDescent="0.25">
      <c r="A28" s="62">
        <v>19</v>
      </c>
      <c r="B28" s="63" t="s">
        <v>815</v>
      </c>
      <c r="C28" s="64">
        <v>19</v>
      </c>
      <c r="D28" s="226">
        <v>23259199.529999986</v>
      </c>
      <c r="E28" s="194"/>
    </row>
    <row r="29" spans="1:7" ht="26.25" x14ac:dyDescent="0.25">
      <c r="A29" s="48">
        <v>20</v>
      </c>
      <c r="B29" s="53" t="s">
        <v>816</v>
      </c>
      <c r="C29" s="48">
        <v>20</v>
      </c>
      <c r="D29" s="227">
        <v>103415112.32999995</v>
      </c>
      <c r="E29" s="194"/>
    </row>
    <row r="30" spans="1:7" x14ac:dyDescent="0.25">
      <c r="A30" s="48">
        <v>20.5</v>
      </c>
      <c r="B30" s="54" t="s">
        <v>49</v>
      </c>
      <c r="C30"/>
      <c r="D30" s="228"/>
      <c r="E30" s="194"/>
      <c r="G30" s="3"/>
    </row>
    <row r="31" spans="1:7" x14ac:dyDescent="0.25">
      <c r="A31" s="48">
        <v>21</v>
      </c>
      <c r="B31" s="54" t="s">
        <v>194</v>
      </c>
      <c r="C31" s="48">
        <v>21</v>
      </c>
      <c r="D31" s="69">
        <v>50292454.5</v>
      </c>
      <c r="E31" s="194"/>
      <c r="F31" s="2"/>
    </row>
    <row r="32" spans="1:7" ht="26.25" x14ac:dyDescent="0.25">
      <c r="A32" s="203">
        <v>22</v>
      </c>
      <c r="B32" s="148" t="s">
        <v>817</v>
      </c>
      <c r="C32" s="203">
        <v>22</v>
      </c>
      <c r="D32" s="229">
        <v>25337514.130000014</v>
      </c>
      <c r="E32" s="194"/>
      <c r="F32" s="2"/>
    </row>
    <row r="33" spans="1:9" ht="26.25" x14ac:dyDescent="0.25">
      <c r="A33" s="48">
        <v>23</v>
      </c>
      <c r="B33" s="54" t="s">
        <v>780</v>
      </c>
      <c r="C33" s="48">
        <v>23</v>
      </c>
      <c r="D33" s="230">
        <v>0</v>
      </c>
      <c r="E33" s="194"/>
      <c r="F33" s="2"/>
      <c r="G33" s="2"/>
      <c r="H33" s="2"/>
      <c r="I33" s="2"/>
    </row>
    <row r="34" spans="1:9" ht="26.25" x14ac:dyDescent="0.25">
      <c r="A34" s="65">
        <v>24</v>
      </c>
      <c r="B34" s="66" t="s">
        <v>818</v>
      </c>
      <c r="C34" s="65">
        <v>24</v>
      </c>
      <c r="D34" s="231">
        <v>75629968.630000025</v>
      </c>
      <c r="E34" s="194"/>
    </row>
    <row r="35" spans="1:9" x14ac:dyDescent="0.25">
      <c r="A35" s="55">
        <v>25</v>
      </c>
      <c r="B35" s="67" t="s">
        <v>195</v>
      </c>
      <c r="C35" s="55"/>
      <c r="D35" s="230">
        <v>0</v>
      </c>
      <c r="E35" s="194"/>
      <c r="F35" s="2"/>
    </row>
    <row r="36" spans="1:9" x14ac:dyDescent="0.25">
      <c r="A36" s="48">
        <v>26</v>
      </c>
      <c r="B36" s="54" t="s">
        <v>196</v>
      </c>
      <c r="D36" s="230">
        <v>75629968.630000025</v>
      </c>
      <c r="E36" s="194"/>
    </row>
    <row r="37" spans="1:9" x14ac:dyDescent="0.25">
      <c r="D37" s="230"/>
      <c r="E37" s="194"/>
    </row>
    <row r="38" spans="1:9" x14ac:dyDescent="0.25">
      <c r="A38" s="269" t="s">
        <v>819</v>
      </c>
      <c r="B38" s="222" t="s">
        <v>781</v>
      </c>
      <c r="C38" s="221"/>
      <c r="D38" s="232">
        <v>70522840.830000058</v>
      </c>
      <c r="E38" s="194"/>
      <c r="F38" s="2"/>
    </row>
    <row r="39" spans="1:9" x14ac:dyDescent="0.25">
      <c r="A39" s="221"/>
      <c r="B39" s="222" t="s">
        <v>786</v>
      </c>
      <c r="C39" s="221"/>
      <c r="D39" s="232">
        <v>5107127.8399999961</v>
      </c>
      <c r="E39" s="200"/>
      <c r="F39" s="2"/>
    </row>
    <row r="40" spans="1:9" x14ac:dyDescent="0.25">
      <c r="A40" s="221"/>
      <c r="B40" s="222"/>
      <c r="C40" s="221"/>
      <c r="D40" s="232">
        <v>75629968.670000017</v>
      </c>
      <c r="E40" s="194"/>
      <c r="F40" s="2"/>
    </row>
    <row r="41" spans="1:9" x14ac:dyDescent="0.25">
      <c r="A41" s="221"/>
      <c r="B41" s="222" t="s">
        <v>48</v>
      </c>
      <c r="C41" s="221"/>
      <c r="D41" s="232">
        <v>4.0000001747102942E-2</v>
      </c>
      <c r="E41" s="194"/>
    </row>
    <row r="42" spans="1:9" x14ac:dyDescent="0.25">
      <c r="B42" s="53"/>
      <c r="D42" s="194"/>
      <c r="E42" s="194"/>
      <c r="F42" s="2"/>
      <c r="G42" s="2"/>
      <c r="H42" s="2"/>
      <c r="I42" s="2"/>
    </row>
    <row r="43" spans="1:9" x14ac:dyDescent="0.25">
      <c r="A43" s="270"/>
      <c r="B43" s="271"/>
      <c r="C43" s="272"/>
      <c r="D43" s="200"/>
      <c r="E43" s="200"/>
      <c r="F43" s="2"/>
    </row>
    <row r="44" spans="1:9" x14ac:dyDescent="0.25">
      <c r="B44" s="53"/>
      <c r="D44" s="194"/>
      <c r="E44" s="194"/>
      <c r="F44" s="2"/>
      <c r="G44" s="2"/>
      <c r="H44" s="2"/>
      <c r="I44" s="2"/>
    </row>
    <row r="45" spans="1:9" x14ac:dyDescent="0.25">
      <c r="B45" s="54"/>
      <c r="C45"/>
      <c r="D45" s="196"/>
      <c r="E45" s="196"/>
    </row>
    <row r="46" spans="1:9" x14ac:dyDescent="0.25">
      <c r="B46" s="54"/>
      <c r="D46" s="194"/>
      <c r="E46" s="194"/>
    </row>
    <row r="47" spans="1:9" x14ac:dyDescent="0.25">
      <c r="B47" s="53"/>
      <c r="D47" s="194"/>
      <c r="E47" s="194"/>
    </row>
    <row r="48" spans="1:9" x14ac:dyDescent="0.25">
      <c r="B48" s="54"/>
      <c r="D48" s="197"/>
      <c r="E48" s="197"/>
    </row>
    <row r="49" spans="2:9" x14ac:dyDescent="0.25">
      <c r="B49" s="53"/>
      <c r="D49" s="194"/>
      <c r="E49" s="194"/>
      <c r="F49" s="201"/>
      <c r="I49" s="2"/>
    </row>
    <row r="50" spans="2:9" x14ac:dyDescent="0.25">
      <c r="B50" s="54"/>
      <c r="D50" s="197"/>
      <c r="E50" s="197"/>
      <c r="G50" s="4"/>
    </row>
    <row r="51" spans="2:9" x14ac:dyDescent="0.25">
      <c r="B51" s="54"/>
      <c r="D51" s="197"/>
      <c r="E51" s="197"/>
    </row>
    <row r="52" spans="2:9" x14ac:dyDescent="0.25">
      <c r="D52" s="197"/>
      <c r="E52" s="165"/>
    </row>
    <row r="53" spans="2:9" x14ac:dyDescent="0.25">
      <c r="D53" s="194"/>
      <c r="E53" s="197"/>
    </row>
    <row r="54" spans="2:9" x14ac:dyDescent="0.25">
      <c r="D54" s="194"/>
      <c r="E54" s="165"/>
    </row>
    <row r="55" spans="2:9" x14ac:dyDescent="0.25">
      <c r="D55" s="194"/>
      <c r="E55" s="197"/>
    </row>
    <row r="56" spans="2:9" x14ac:dyDescent="0.25">
      <c r="D56" s="194"/>
      <c r="E56" s="165"/>
    </row>
  </sheetData>
  <printOptions horizontalCentered="1"/>
  <pageMargins left="0.5" right="0.5" top="0.5" bottom="1" header="0.5" footer="0.5"/>
  <pageSetup orientation="landscape" r:id="rId1"/>
  <headerFooter scaleWithDoc="0" alignWithMargins="0">
    <oddFooter>&amp;C&amp;P&amp;RCDE, School Finance and Operations
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207"/>
  <sheetViews>
    <sheetView workbookViewId="0">
      <pane ySplit="3" topLeftCell="A29" activePane="bottomLeft" state="frozen"/>
      <selection pane="bottomLeft" activeCell="F5" sqref="F5"/>
    </sheetView>
  </sheetViews>
  <sheetFormatPr defaultRowHeight="12.75" x14ac:dyDescent="0.2"/>
  <cols>
    <col min="1" max="1" width="10.140625" customWidth="1"/>
    <col min="2" max="2" width="14.28515625" bestFit="1" customWidth="1"/>
    <col min="3" max="3" width="45.28515625" bestFit="1" customWidth="1"/>
    <col min="4" max="5" width="19" customWidth="1"/>
    <col min="6" max="7" width="22.7109375" customWidth="1"/>
  </cols>
  <sheetData>
    <row r="1" spans="1:7" x14ac:dyDescent="0.2">
      <c r="A1" s="176" t="s">
        <v>821</v>
      </c>
      <c r="B1" s="14"/>
      <c r="C1" s="14"/>
      <c r="D1" s="21" t="s">
        <v>787</v>
      </c>
      <c r="E1" s="308" t="s">
        <v>787</v>
      </c>
      <c r="F1" s="21" t="s">
        <v>783</v>
      </c>
      <c r="G1" s="21" t="s">
        <v>779</v>
      </c>
    </row>
    <row r="2" spans="1:7" x14ac:dyDescent="0.2">
      <c r="A2" s="186"/>
      <c r="B2" s="35"/>
      <c r="C2" s="35"/>
      <c r="D2" s="22" t="s">
        <v>210</v>
      </c>
      <c r="E2" s="309"/>
      <c r="F2" s="22" t="s">
        <v>210</v>
      </c>
      <c r="G2" s="22" t="s">
        <v>210</v>
      </c>
    </row>
    <row r="3" spans="1:7" ht="64.5" thickBot="1" x14ac:dyDescent="0.25">
      <c r="A3" s="37" t="s">
        <v>211</v>
      </c>
      <c r="B3" s="36" t="s">
        <v>14</v>
      </c>
      <c r="C3" s="36" t="s">
        <v>5</v>
      </c>
      <c r="D3" s="23" t="s">
        <v>212</v>
      </c>
      <c r="E3" s="310" t="s">
        <v>820</v>
      </c>
      <c r="F3" s="23" t="s">
        <v>212</v>
      </c>
      <c r="G3" s="23" t="s">
        <v>212</v>
      </c>
    </row>
    <row r="4" spans="1:7" x14ac:dyDescent="0.2">
      <c r="A4" s="16" t="s">
        <v>213</v>
      </c>
      <c r="B4" s="15" t="s">
        <v>118</v>
      </c>
      <c r="C4" s="24" t="s">
        <v>214</v>
      </c>
      <c r="D4" s="315">
        <v>322163.19</v>
      </c>
      <c r="E4" s="312">
        <v>434400.77</v>
      </c>
      <c r="F4" s="26" t="s">
        <v>826</v>
      </c>
      <c r="G4" s="26">
        <v>0</v>
      </c>
    </row>
    <row r="5" spans="1:7" x14ac:dyDescent="0.2">
      <c r="A5" s="16" t="s">
        <v>215</v>
      </c>
      <c r="B5" s="15" t="s">
        <v>118</v>
      </c>
      <c r="C5" s="24" t="s">
        <v>216</v>
      </c>
      <c r="D5" s="316">
        <v>2169606.6800000002</v>
      </c>
      <c r="E5" s="313">
        <v>2925470.19</v>
      </c>
      <c r="F5" s="26">
        <v>2209860</v>
      </c>
      <c r="G5" s="26">
        <v>1730751.3675704389</v>
      </c>
    </row>
    <row r="6" spans="1:7" x14ac:dyDescent="0.2">
      <c r="A6" s="16" t="s">
        <v>217</v>
      </c>
      <c r="B6" s="15" t="s">
        <v>118</v>
      </c>
      <c r="C6" s="24" t="s">
        <v>218</v>
      </c>
      <c r="D6" s="316">
        <v>140455.26999999999</v>
      </c>
      <c r="E6" s="313">
        <v>189388.11</v>
      </c>
      <c r="F6" s="26">
        <v>93166</v>
      </c>
      <c r="G6" s="26">
        <v>129416.43428870526</v>
      </c>
    </row>
    <row r="7" spans="1:7" x14ac:dyDescent="0.2">
      <c r="A7" s="16" t="s">
        <v>219</v>
      </c>
      <c r="B7" s="15" t="s">
        <v>118</v>
      </c>
      <c r="C7" s="24" t="s">
        <v>220</v>
      </c>
      <c r="D7" s="316">
        <v>771568.76</v>
      </c>
      <c r="E7" s="313">
        <v>1040373.55</v>
      </c>
      <c r="F7" s="26">
        <v>884043</v>
      </c>
      <c r="G7" s="26">
        <v>455213.0022999603</v>
      </c>
    </row>
    <row r="8" spans="1:7" x14ac:dyDescent="0.2">
      <c r="A8" s="16" t="s">
        <v>221</v>
      </c>
      <c r="B8" s="15" t="s">
        <v>118</v>
      </c>
      <c r="C8" s="24" t="s">
        <v>222</v>
      </c>
      <c r="D8" s="316">
        <v>46704.91</v>
      </c>
      <c r="E8" s="313">
        <v>62976.31</v>
      </c>
      <c r="F8" s="26">
        <v>48632</v>
      </c>
      <c r="G8" s="26">
        <v>3350.2426320440118</v>
      </c>
    </row>
    <row r="9" spans="1:7" x14ac:dyDescent="0.2">
      <c r="A9" s="16" t="s">
        <v>223</v>
      </c>
      <c r="B9" s="15" t="s">
        <v>118</v>
      </c>
      <c r="C9" s="24" t="s">
        <v>224</v>
      </c>
      <c r="D9" s="316">
        <v>3357.81</v>
      </c>
      <c r="E9" s="313">
        <v>4527.63</v>
      </c>
      <c r="F9" s="26" t="s">
        <v>826</v>
      </c>
      <c r="G9" s="26">
        <v>9958.6793304317198</v>
      </c>
    </row>
    <row r="10" spans="1:7" x14ac:dyDescent="0.2">
      <c r="A10" s="16" t="s">
        <v>225</v>
      </c>
      <c r="B10" s="15" t="s">
        <v>118</v>
      </c>
      <c r="C10" s="24" t="s">
        <v>226</v>
      </c>
      <c r="D10" s="316">
        <v>114548.74</v>
      </c>
      <c r="E10" s="313">
        <v>154456.07</v>
      </c>
      <c r="F10" s="26">
        <v>297415</v>
      </c>
      <c r="G10" s="26">
        <v>256162.3745385095</v>
      </c>
    </row>
    <row r="11" spans="1:7" x14ac:dyDescent="0.2">
      <c r="A11" s="16" t="s">
        <v>227</v>
      </c>
      <c r="B11" s="15" t="s">
        <v>119</v>
      </c>
      <c r="C11" s="24" t="s">
        <v>228</v>
      </c>
      <c r="D11" s="316">
        <v>126299.14</v>
      </c>
      <c r="E11" s="313">
        <v>170300.16</v>
      </c>
      <c r="F11" s="26">
        <v>98643</v>
      </c>
      <c r="G11" s="26">
        <v>82917.345811448802</v>
      </c>
    </row>
    <row r="12" spans="1:7" x14ac:dyDescent="0.2">
      <c r="A12" s="16" t="s">
        <v>229</v>
      </c>
      <c r="B12" s="15" t="s">
        <v>119</v>
      </c>
      <c r="C12" s="24" t="s">
        <v>230</v>
      </c>
      <c r="D12" s="316">
        <v>66930.98</v>
      </c>
      <c r="E12" s="313">
        <v>90248.88</v>
      </c>
      <c r="F12" s="26">
        <v>64384</v>
      </c>
      <c r="G12" s="26">
        <v>100646.59415840619</v>
      </c>
    </row>
    <row r="13" spans="1:7" x14ac:dyDescent="0.2">
      <c r="A13" s="16" t="s">
        <v>231</v>
      </c>
      <c r="B13" s="15" t="s">
        <v>120</v>
      </c>
      <c r="C13" s="24" t="s">
        <v>232</v>
      </c>
      <c r="D13" s="316">
        <v>161240.82999999999</v>
      </c>
      <c r="E13" s="313">
        <v>217415.09</v>
      </c>
      <c r="F13" s="26">
        <v>219486</v>
      </c>
      <c r="G13" s="26">
        <v>230821.78964836485</v>
      </c>
    </row>
    <row r="14" spans="1:7" x14ac:dyDescent="0.2">
      <c r="A14" s="16" t="s">
        <v>233</v>
      </c>
      <c r="B14" s="15" t="s">
        <v>120</v>
      </c>
      <c r="C14" s="24" t="s">
        <v>234</v>
      </c>
      <c r="D14" s="316">
        <v>9525.93</v>
      </c>
      <c r="E14" s="313">
        <v>12844.64</v>
      </c>
      <c r="F14" s="26" t="s">
        <v>826</v>
      </c>
      <c r="G14" s="26">
        <v>20090.512393250261</v>
      </c>
    </row>
    <row r="15" spans="1:7" x14ac:dyDescent="0.2">
      <c r="A15" s="16" t="s">
        <v>235</v>
      </c>
      <c r="B15" s="15" t="s">
        <v>120</v>
      </c>
      <c r="C15" s="24" t="s">
        <v>236</v>
      </c>
      <c r="D15" s="316">
        <v>2257473.5699999998</v>
      </c>
      <c r="E15" s="313">
        <v>3043948.79</v>
      </c>
      <c r="F15" s="26">
        <v>1975268</v>
      </c>
      <c r="G15" s="26">
        <v>2007165.2820904201</v>
      </c>
    </row>
    <row r="16" spans="1:7" x14ac:dyDescent="0.2">
      <c r="A16" s="16" t="s">
        <v>237</v>
      </c>
      <c r="B16" s="15" t="s">
        <v>120</v>
      </c>
      <c r="C16" s="24" t="s">
        <v>238</v>
      </c>
      <c r="D16" s="316">
        <v>1289231.2</v>
      </c>
      <c r="E16" s="313">
        <v>1738383.04</v>
      </c>
      <c r="F16" s="26">
        <v>555149</v>
      </c>
      <c r="G16" s="26">
        <v>370619.64126930921</v>
      </c>
    </row>
    <row r="17" spans="1:7" x14ac:dyDescent="0.2">
      <c r="A17" s="16" t="s">
        <v>239</v>
      </c>
      <c r="B17" s="15" t="s">
        <v>120</v>
      </c>
      <c r="C17" s="24" t="s">
        <v>240</v>
      </c>
      <c r="D17" s="316">
        <v>33127.839999999997</v>
      </c>
      <c r="E17" s="313">
        <v>44669.16</v>
      </c>
      <c r="F17" s="26">
        <v>41346</v>
      </c>
      <c r="G17" s="26">
        <v>35965.817931376987</v>
      </c>
    </row>
    <row r="18" spans="1:7" x14ac:dyDescent="0.2">
      <c r="A18" s="16" t="s">
        <v>241</v>
      </c>
      <c r="B18" s="15" t="s">
        <v>120</v>
      </c>
      <c r="C18" s="24" t="s">
        <v>242</v>
      </c>
      <c r="D18" s="316">
        <v>906764.46</v>
      </c>
      <c r="E18" s="313">
        <v>1222669.72</v>
      </c>
      <c r="F18" s="26">
        <v>850098</v>
      </c>
      <c r="G18" s="26">
        <v>973061.82799978077</v>
      </c>
    </row>
    <row r="19" spans="1:7" x14ac:dyDescent="0.2">
      <c r="A19" s="16" t="s">
        <v>243</v>
      </c>
      <c r="B19" s="15" t="s">
        <v>120</v>
      </c>
      <c r="C19" s="24" t="s">
        <v>244</v>
      </c>
      <c r="D19" s="316">
        <v>29762.54</v>
      </c>
      <c r="E19" s="313">
        <v>40131.43</v>
      </c>
      <c r="F19" s="26">
        <v>34250</v>
      </c>
      <c r="G19" s="26">
        <v>12459.612685730737</v>
      </c>
    </row>
    <row r="20" spans="1:7" x14ac:dyDescent="0.2">
      <c r="A20" s="16" t="s">
        <v>245</v>
      </c>
      <c r="B20" s="15" t="s">
        <v>121</v>
      </c>
      <c r="C20" s="24" t="s">
        <v>246</v>
      </c>
      <c r="D20" s="316">
        <v>65409.67</v>
      </c>
      <c r="E20" s="313">
        <v>88197.58</v>
      </c>
      <c r="F20" s="26">
        <v>55379</v>
      </c>
      <c r="G20" s="26">
        <v>27768.549048511748</v>
      </c>
    </row>
    <row r="21" spans="1:7" x14ac:dyDescent="0.2">
      <c r="A21" s="16" t="s">
        <v>247</v>
      </c>
      <c r="B21" s="15" t="s">
        <v>122</v>
      </c>
      <c r="C21" s="24" t="s">
        <v>248</v>
      </c>
      <c r="D21" s="316">
        <v>0</v>
      </c>
      <c r="E21" s="313">
        <v>0</v>
      </c>
      <c r="F21" s="26" t="s">
        <v>826</v>
      </c>
      <c r="G21" s="26">
        <v>40343.553290315307</v>
      </c>
    </row>
    <row r="22" spans="1:7" x14ac:dyDescent="0.2">
      <c r="A22" s="16" t="s">
        <v>249</v>
      </c>
      <c r="B22" s="15" t="s">
        <v>122</v>
      </c>
      <c r="C22" s="24" t="s">
        <v>250</v>
      </c>
      <c r="D22" s="316">
        <v>14756.57</v>
      </c>
      <c r="E22" s="313">
        <v>19897.57</v>
      </c>
      <c r="F22" s="26">
        <v>1641</v>
      </c>
      <c r="G22" s="26">
        <v>11270.450976483642</v>
      </c>
    </row>
    <row r="23" spans="1:7" x14ac:dyDescent="0.2">
      <c r="A23" s="16" t="s">
        <v>251</v>
      </c>
      <c r="B23" s="15" t="s">
        <v>122</v>
      </c>
      <c r="C23" s="24" t="s">
        <v>252</v>
      </c>
      <c r="D23" s="316">
        <v>13363.54</v>
      </c>
      <c r="E23" s="313">
        <v>18019.22</v>
      </c>
      <c r="F23" s="26">
        <v>10619</v>
      </c>
      <c r="G23" s="26">
        <v>17325.769420790861</v>
      </c>
    </row>
    <row r="24" spans="1:7" x14ac:dyDescent="0.2">
      <c r="A24" s="16" t="s">
        <v>253</v>
      </c>
      <c r="B24" s="15" t="s">
        <v>122</v>
      </c>
      <c r="C24" s="24" t="s">
        <v>254</v>
      </c>
      <c r="D24" s="316">
        <v>0</v>
      </c>
      <c r="E24" s="313">
        <v>0</v>
      </c>
      <c r="F24" s="26" t="s">
        <v>826</v>
      </c>
      <c r="G24" s="26">
        <v>0</v>
      </c>
    </row>
    <row r="25" spans="1:7" x14ac:dyDescent="0.2">
      <c r="A25" s="16" t="s">
        <v>255</v>
      </c>
      <c r="B25" s="15" t="s">
        <v>122</v>
      </c>
      <c r="C25" s="24" t="s">
        <v>256</v>
      </c>
      <c r="D25" s="316">
        <v>0</v>
      </c>
      <c r="E25" s="313">
        <v>0</v>
      </c>
      <c r="F25" s="26" t="s">
        <v>826</v>
      </c>
      <c r="G25" s="26">
        <v>0</v>
      </c>
    </row>
    <row r="26" spans="1:7" x14ac:dyDescent="0.2">
      <c r="A26" s="16" t="s">
        <v>257</v>
      </c>
      <c r="B26" s="15" t="s">
        <v>123</v>
      </c>
      <c r="C26" s="24" t="s">
        <v>258</v>
      </c>
      <c r="D26" s="316">
        <v>0</v>
      </c>
      <c r="E26" s="313">
        <v>0</v>
      </c>
      <c r="F26" s="26" t="s">
        <v>826</v>
      </c>
      <c r="G26" s="26">
        <v>10250.118904486188</v>
      </c>
    </row>
    <row r="27" spans="1:7" x14ac:dyDescent="0.2">
      <c r="A27" s="16" t="s">
        <v>259</v>
      </c>
      <c r="B27" s="15" t="s">
        <v>123</v>
      </c>
      <c r="C27" s="24" t="s">
        <v>260</v>
      </c>
      <c r="D27" s="316">
        <v>15769.61</v>
      </c>
      <c r="E27" s="313">
        <v>21263.54</v>
      </c>
      <c r="F27" s="26">
        <v>34140</v>
      </c>
      <c r="G27" s="26">
        <v>33549.0525751655</v>
      </c>
    </row>
    <row r="28" spans="1:7" x14ac:dyDescent="0.2">
      <c r="A28" s="16" t="s">
        <v>261</v>
      </c>
      <c r="B28" s="15" t="s">
        <v>124</v>
      </c>
      <c r="C28" s="24" t="s">
        <v>262</v>
      </c>
      <c r="D28" s="316">
        <v>1823322.43</v>
      </c>
      <c r="E28" s="313">
        <v>2458544.89</v>
      </c>
      <c r="F28" s="26">
        <v>1269611</v>
      </c>
      <c r="G28" s="26">
        <v>1358351.5844273048</v>
      </c>
    </row>
    <row r="29" spans="1:7" x14ac:dyDescent="0.2">
      <c r="A29" s="16" t="s">
        <v>263</v>
      </c>
      <c r="B29" s="15" t="s">
        <v>124</v>
      </c>
      <c r="C29" s="24" t="s">
        <v>264</v>
      </c>
      <c r="D29" s="316">
        <v>1552141.63</v>
      </c>
      <c r="E29" s="313">
        <v>2092888.13</v>
      </c>
      <c r="F29" s="26">
        <v>1620720</v>
      </c>
      <c r="G29" s="26">
        <v>1682249.1096055554</v>
      </c>
    </row>
    <row r="30" spans="1:7" x14ac:dyDescent="0.2">
      <c r="A30" s="16" t="s">
        <v>265</v>
      </c>
      <c r="B30" s="15" t="s">
        <v>125</v>
      </c>
      <c r="C30" s="24" t="s">
        <v>266</v>
      </c>
      <c r="D30" s="316">
        <v>0</v>
      </c>
      <c r="E30" s="313">
        <v>0</v>
      </c>
      <c r="F30" s="26" t="s">
        <v>826</v>
      </c>
      <c r="G30" s="26">
        <v>0</v>
      </c>
    </row>
    <row r="31" spans="1:7" x14ac:dyDescent="0.2">
      <c r="A31" s="16" t="s">
        <v>267</v>
      </c>
      <c r="B31" s="15" t="s">
        <v>125</v>
      </c>
      <c r="C31" s="24" t="s">
        <v>268</v>
      </c>
      <c r="D31" s="316">
        <v>0</v>
      </c>
      <c r="E31" s="313">
        <v>0</v>
      </c>
      <c r="F31" s="26" t="s">
        <v>826</v>
      </c>
      <c r="G31" s="26">
        <v>0</v>
      </c>
    </row>
    <row r="32" spans="1:7" x14ac:dyDescent="0.2">
      <c r="A32" s="16" t="s">
        <v>269</v>
      </c>
      <c r="B32" s="15" t="s">
        <v>126</v>
      </c>
      <c r="C32" s="24" t="s">
        <v>270</v>
      </c>
      <c r="D32" s="316">
        <v>11314.85</v>
      </c>
      <c r="E32" s="313">
        <v>15256.8</v>
      </c>
      <c r="F32" s="26">
        <v>10745</v>
      </c>
      <c r="G32" s="26">
        <v>18221.785694144557</v>
      </c>
    </row>
    <row r="33" spans="1:7" x14ac:dyDescent="0.2">
      <c r="A33" s="16" t="s">
        <v>271</v>
      </c>
      <c r="B33" s="15" t="s">
        <v>126</v>
      </c>
      <c r="C33" s="24" t="s">
        <v>272</v>
      </c>
      <c r="D33" s="316">
        <v>12992.42</v>
      </c>
      <c r="E33" s="313">
        <v>17518.810000000001</v>
      </c>
      <c r="F33" s="26">
        <v>28859</v>
      </c>
      <c r="G33" s="26">
        <v>22501.73096018847</v>
      </c>
    </row>
    <row r="34" spans="1:7" x14ac:dyDescent="0.2">
      <c r="A34" s="16" t="s">
        <v>273</v>
      </c>
      <c r="B34" s="15" t="s">
        <v>127</v>
      </c>
      <c r="C34" s="24" t="s">
        <v>274</v>
      </c>
      <c r="D34" s="316">
        <v>0</v>
      </c>
      <c r="E34" s="313">
        <v>0</v>
      </c>
      <c r="F34" s="26" t="s">
        <v>826</v>
      </c>
      <c r="G34" s="26">
        <v>0</v>
      </c>
    </row>
    <row r="35" spans="1:7" x14ac:dyDescent="0.2">
      <c r="A35" s="16" t="s">
        <v>275</v>
      </c>
      <c r="B35" s="15" t="s">
        <v>128</v>
      </c>
      <c r="C35" s="24" t="s">
        <v>276</v>
      </c>
      <c r="D35" s="316">
        <v>171181.55</v>
      </c>
      <c r="E35" s="313">
        <v>230819.04</v>
      </c>
      <c r="F35" s="26">
        <v>170214</v>
      </c>
      <c r="G35" s="26">
        <v>152053.24564954345</v>
      </c>
    </row>
    <row r="36" spans="1:7" x14ac:dyDescent="0.2">
      <c r="A36" s="16" t="s">
        <v>277</v>
      </c>
      <c r="B36" s="15" t="s">
        <v>128</v>
      </c>
      <c r="C36" s="24" t="s">
        <v>278</v>
      </c>
      <c r="D36" s="316">
        <v>38740.39</v>
      </c>
      <c r="E36" s="313">
        <v>52237.05</v>
      </c>
      <c r="F36" s="26">
        <v>29386</v>
      </c>
      <c r="G36" s="26">
        <v>47979.450328036721</v>
      </c>
    </row>
    <row r="37" spans="1:7" x14ac:dyDescent="0.2">
      <c r="A37" s="16" t="s">
        <v>279</v>
      </c>
      <c r="B37" s="15" t="s">
        <v>128</v>
      </c>
      <c r="C37" s="24" t="s">
        <v>280</v>
      </c>
      <c r="D37" s="316">
        <v>0</v>
      </c>
      <c r="E37" s="313">
        <v>0</v>
      </c>
      <c r="F37" s="26" t="s">
        <v>826</v>
      </c>
      <c r="G37" s="26">
        <v>0</v>
      </c>
    </row>
    <row r="38" spans="1:7" x14ac:dyDescent="0.2">
      <c r="A38" s="16" t="s">
        <v>281</v>
      </c>
      <c r="B38" s="15" t="s">
        <v>129</v>
      </c>
      <c r="C38" s="24" t="s">
        <v>282</v>
      </c>
      <c r="D38" s="316">
        <v>0</v>
      </c>
      <c r="E38" s="313">
        <v>0</v>
      </c>
      <c r="F38" s="26" t="s">
        <v>826</v>
      </c>
      <c r="G38" s="26">
        <v>0</v>
      </c>
    </row>
    <row r="39" spans="1:7" x14ac:dyDescent="0.2">
      <c r="A39" s="16" t="s">
        <v>283</v>
      </c>
      <c r="B39" s="15" t="s">
        <v>129</v>
      </c>
      <c r="C39" s="24" t="s">
        <v>284</v>
      </c>
      <c r="D39" s="316">
        <v>8432.06</v>
      </c>
      <c r="E39" s="313">
        <v>11369.68</v>
      </c>
      <c r="F39" s="26" t="s">
        <v>826</v>
      </c>
      <c r="G39" s="26">
        <v>7974.4543177406549</v>
      </c>
    </row>
    <row r="40" spans="1:7" x14ac:dyDescent="0.2">
      <c r="A40" s="16" t="s">
        <v>285</v>
      </c>
      <c r="B40" s="15" t="s">
        <v>130</v>
      </c>
      <c r="C40" s="24" t="s">
        <v>286</v>
      </c>
      <c r="D40" s="316">
        <v>0</v>
      </c>
      <c r="E40" s="313">
        <v>0</v>
      </c>
      <c r="F40" s="26">
        <v>44176</v>
      </c>
      <c r="G40" s="26">
        <v>36108.059159183933</v>
      </c>
    </row>
    <row r="41" spans="1:7" x14ac:dyDescent="0.2">
      <c r="A41" s="16" t="s">
        <v>287</v>
      </c>
      <c r="B41" s="15" t="s">
        <v>131</v>
      </c>
      <c r="C41" s="25" t="s">
        <v>288</v>
      </c>
      <c r="D41" s="316">
        <v>0</v>
      </c>
      <c r="E41" s="313">
        <v>0</v>
      </c>
      <c r="F41" s="26" t="s">
        <v>826</v>
      </c>
      <c r="G41" s="26">
        <v>0</v>
      </c>
    </row>
    <row r="42" spans="1:7" x14ac:dyDescent="0.2">
      <c r="A42" s="16" t="s">
        <v>289</v>
      </c>
      <c r="B42" s="15" t="s">
        <v>132</v>
      </c>
      <c r="C42" s="24" t="s">
        <v>290</v>
      </c>
      <c r="D42" s="316">
        <v>254671.83</v>
      </c>
      <c r="E42" s="313">
        <v>343396.28</v>
      </c>
      <c r="F42" s="26">
        <v>296289</v>
      </c>
      <c r="G42" s="26">
        <v>278391.53481648123</v>
      </c>
    </row>
    <row r="43" spans="1:7" x14ac:dyDescent="0.2">
      <c r="A43" s="16" t="s">
        <v>291</v>
      </c>
      <c r="B43" s="15" t="s">
        <v>133</v>
      </c>
      <c r="C43" s="24" t="s">
        <v>292</v>
      </c>
      <c r="D43" s="316">
        <v>2313302.48</v>
      </c>
      <c r="E43" s="313">
        <v>3119227.78</v>
      </c>
      <c r="F43" s="26">
        <v>2307259</v>
      </c>
      <c r="G43" s="26">
        <v>1595667.1356655399</v>
      </c>
    </row>
    <row r="44" spans="1:7" x14ac:dyDescent="0.2">
      <c r="A44" s="16" t="s">
        <v>293</v>
      </c>
      <c r="B44" s="15" t="s">
        <v>134</v>
      </c>
      <c r="C44" s="24" t="s">
        <v>294</v>
      </c>
      <c r="D44" s="316">
        <v>22564.9</v>
      </c>
      <c r="E44" s="313">
        <v>30426.23</v>
      </c>
      <c r="F44" s="26">
        <v>19913</v>
      </c>
      <c r="G44" s="26">
        <v>25899.371720821764</v>
      </c>
    </row>
    <row r="45" spans="1:7" x14ac:dyDescent="0.2">
      <c r="A45" s="16" t="s">
        <v>295</v>
      </c>
      <c r="B45" s="15" t="s">
        <v>135</v>
      </c>
      <c r="C45" s="24" t="s">
        <v>296</v>
      </c>
      <c r="D45" s="316">
        <v>1252017.68</v>
      </c>
      <c r="E45" s="313">
        <v>1688204.79</v>
      </c>
      <c r="F45" s="26">
        <v>742087</v>
      </c>
      <c r="G45" s="26">
        <v>938068.63269559643</v>
      </c>
    </row>
    <row r="46" spans="1:7" x14ac:dyDescent="0.2">
      <c r="A46" s="16" t="s">
        <v>297</v>
      </c>
      <c r="B46" s="15" t="s">
        <v>136</v>
      </c>
      <c r="C46" s="24" t="s">
        <v>298</v>
      </c>
      <c r="D46" s="316">
        <v>38997.56</v>
      </c>
      <c r="E46" s="313">
        <v>52583.81</v>
      </c>
      <c r="F46" s="26">
        <v>97293</v>
      </c>
      <c r="G46" s="26">
        <v>35246.708122476251</v>
      </c>
    </row>
    <row r="47" spans="1:7" x14ac:dyDescent="0.2">
      <c r="A47" s="17" t="s">
        <v>299</v>
      </c>
      <c r="B47" s="15" t="s">
        <v>137</v>
      </c>
      <c r="C47" s="24" t="s">
        <v>300</v>
      </c>
      <c r="D47" s="316">
        <v>28432.55</v>
      </c>
      <c r="E47" s="313">
        <v>38338.089999999997</v>
      </c>
      <c r="F47" s="26" t="s">
        <v>826</v>
      </c>
      <c r="G47" s="26">
        <v>7288.9654358014504</v>
      </c>
    </row>
    <row r="48" spans="1:7" x14ac:dyDescent="0.2">
      <c r="A48" s="16" t="s">
        <v>301</v>
      </c>
      <c r="B48" s="15" t="s">
        <v>137</v>
      </c>
      <c r="C48" s="24" t="s">
        <v>302</v>
      </c>
      <c r="D48" s="316">
        <v>0</v>
      </c>
      <c r="E48" s="313">
        <v>0</v>
      </c>
      <c r="F48" s="26" t="s">
        <v>826</v>
      </c>
      <c r="G48" s="26">
        <v>0</v>
      </c>
    </row>
    <row r="49" spans="1:7" x14ac:dyDescent="0.2">
      <c r="A49" s="16" t="s">
        <v>303</v>
      </c>
      <c r="B49" s="15" t="s">
        <v>137</v>
      </c>
      <c r="C49" s="24" t="s">
        <v>304</v>
      </c>
      <c r="D49" s="316">
        <v>36919.61</v>
      </c>
      <c r="E49" s="313">
        <v>49781.93</v>
      </c>
      <c r="F49" s="26">
        <v>42097</v>
      </c>
      <c r="G49" s="26">
        <v>27560.6530169127</v>
      </c>
    </row>
    <row r="50" spans="1:7" x14ac:dyDescent="0.2">
      <c r="A50" s="16" t="s">
        <v>305</v>
      </c>
      <c r="B50" s="15" t="s">
        <v>137</v>
      </c>
      <c r="C50" s="24" t="s">
        <v>306</v>
      </c>
      <c r="D50" s="316">
        <v>14771.82</v>
      </c>
      <c r="E50" s="313">
        <v>19918.13</v>
      </c>
      <c r="F50" s="26">
        <v>16103</v>
      </c>
      <c r="G50" s="26">
        <v>5663.9951518233474</v>
      </c>
    </row>
    <row r="51" spans="1:7" x14ac:dyDescent="0.2">
      <c r="A51" s="16" t="s">
        <v>307</v>
      </c>
      <c r="B51" s="15" t="s">
        <v>137</v>
      </c>
      <c r="C51" s="24" t="s">
        <v>308</v>
      </c>
      <c r="D51" s="316">
        <v>0</v>
      </c>
      <c r="E51" s="313">
        <v>0</v>
      </c>
      <c r="F51" s="26" t="s">
        <v>826</v>
      </c>
      <c r="G51" s="26">
        <v>0</v>
      </c>
    </row>
    <row r="52" spans="1:7" x14ac:dyDescent="0.2">
      <c r="A52" s="16" t="s">
        <v>309</v>
      </c>
      <c r="B52" s="15" t="s">
        <v>138</v>
      </c>
      <c r="C52" s="24" t="s">
        <v>310</v>
      </c>
      <c r="D52" s="316">
        <v>62422.13</v>
      </c>
      <c r="E52" s="313">
        <v>84169.21</v>
      </c>
      <c r="F52" s="26">
        <v>74442</v>
      </c>
      <c r="G52" s="26">
        <v>81153.111265864296</v>
      </c>
    </row>
    <row r="53" spans="1:7" x14ac:dyDescent="0.2">
      <c r="A53" s="16" t="s">
        <v>311</v>
      </c>
      <c r="B53" s="15" t="s">
        <v>138</v>
      </c>
      <c r="C53" s="24" t="s">
        <v>312</v>
      </c>
      <c r="D53" s="316">
        <v>80686.73</v>
      </c>
      <c r="E53" s="313">
        <v>108796.96</v>
      </c>
      <c r="F53" s="26">
        <v>64029</v>
      </c>
      <c r="G53" s="26">
        <v>89162.045887303742</v>
      </c>
    </row>
    <row r="54" spans="1:7" x14ac:dyDescent="0.2">
      <c r="A54" s="16" t="s">
        <v>313</v>
      </c>
      <c r="B54" s="15" t="s">
        <v>138</v>
      </c>
      <c r="C54" s="24" t="s">
        <v>314</v>
      </c>
      <c r="D54" s="316">
        <v>482199.81</v>
      </c>
      <c r="E54" s="313">
        <v>650192.12</v>
      </c>
      <c r="F54" s="26">
        <v>641670</v>
      </c>
      <c r="G54" s="26">
        <v>466081.80804245896</v>
      </c>
    </row>
    <row r="55" spans="1:7" x14ac:dyDescent="0.2">
      <c r="A55" s="16" t="s">
        <v>315</v>
      </c>
      <c r="B55" s="15" t="s">
        <v>138</v>
      </c>
      <c r="C55" s="24" t="s">
        <v>316</v>
      </c>
      <c r="D55" s="316">
        <v>221794.58</v>
      </c>
      <c r="E55" s="313">
        <v>299065</v>
      </c>
      <c r="F55" s="26">
        <v>180338</v>
      </c>
      <c r="G55" s="26">
        <v>219303.5776565565</v>
      </c>
    </row>
    <row r="56" spans="1:7" x14ac:dyDescent="0.2">
      <c r="A56" s="16" t="s">
        <v>317</v>
      </c>
      <c r="B56" s="15" t="s">
        <v>138</v>
      </c>
      <c r="C56" s="24" t="s">
        <v>318</v>
      </c>
      <c r="D56" s="316">
        <v>705203.16</v>
      </c>
      <c r="E56" s="313">
        <v>950887.01</v>
      </c>
      <c r="F56" s="26">
        <v>707879</v>
      </c>
      <c r="G56" s="26">
        <v>683457.94918698457</v>
      </c>
    </row>
    <row r="57" spans="1:7" x14ac:dyDescent="0.2">
      <c r="A57" s="16" t="s">
        <v>319</v>
      </c>
      <c r="B57" s="15" t="s">
        <v>138</v>
      </c>
      <c r="C57" s="24" t="s">
        <v>320</v>
      </c>
      <c r="D57" s="316">
        <v>158651.95000000001</v>
      </c>
      <c r="E57" s="313">
        <v>213924.28</v>
      </c>
      <c r="F57" s="26">
        <v>157668</v>
      </c>
      <c r="G57" s="26">
        <v>163083.89888219885</v>
      </c>
    </row>
    <row r="58" spans="1:7" x14ac:dyDescent="0.2">
      <c r="A58" s="16" t="s">
        <v>321</v>
      </c>
      <c r="B58" s="15" t="s">
        <v>138</v>
      </c>
      <c r="C58" s="24" t="s">
        <v>322</v>
      </c>
      <c r="D58" s="316">
        <v>248667.6</v>
      </c>
      <c r="E58" s="313">
        <v>335300.25</v>
      </c>
      <c r="F58" s="26">
        <v>203922</v>
      </c>
      <c r="G58" s="26">
        <v>199591.15236698856</v>
      </c>
    </row>
    <row r="59" spans="1:7" x14ac:dyDescent="0.2">
      <c r="A59" s="16" t="s">
        <v>323</v>
      </c>
      <c r="B59" s="15" t="s">
        <v>138</v>
      </c>
      <c r="C59" s="24" t="s">
        <v>324</v>
      </c>
      <c r="D59" s="316">
        <v>608619.98</v>
      </c>
      <c r="E59" s="313">
        <v>820655.48</v>
      </c>
      <c r="F59" s="26">
        <v>302104</v>
      </c>
      <c r="G59" s="26">
        <v>467953.13815489993</v>
      </c>
    </row>
    <row r="60" spans="1:7" x14ac:dyDescent="0.2">
      <c r="A60" s="16" t="s">
        <v>325</v>
      </c>
      <c r="B60" s="15" t="s">
        <v>138</v>
      </c>
      <c r="C60" s="24" t="s">
        <v>326</v>
      </c>
      <c r="D60" s="316">
        <v>36087.74</v>
      </c>
      <c r="E60" s="313">
        <v>48660.25</v>
      </c>
      <c r="F60" s="26">
        <v>58630</v>
      </c>
      <c r="G60" s="26">
        <v>34250.405386978942</v>
      </c>
    </row>
    <row r="61" spans="1:7" x14ac:dyDescent="0.2">
      <c r="A61" s="16" t="s">
        <v>327</v>
      </c>
      <c r="B61" s="15" t="s">
        <v>138</v>
      </c>
      <c r="C61" s="24" t="s">
        <v>328</v>
      </c>
      <c r="D61" s="316">
        <v>46004.79</v>
      </c>
      <c r="E61" s="313">
        <v>62032.28</v>
      </c>
      <c r="F61" s="26">
        <v>78110</v>
      </c>
      <c r="G61" s="26">
        <v>86923.570626740591</v>
      </c>
    </row>
    <row r="62" spans="1:7" x14ac:dyDescent="0.2">
      <c r="A62" s="16" t="s">
        <v>329</v>
      </c>
      <c r="B62" s="15" t="s">
        <v>138</v>
      </c>
      <c r="C62" s="24" t="s">
        <v>330</v>
      </c>
      <c r="D62" s="316">
        <v>0</v>
      </c>
      <c r="E62" s="313">
        <v>0</v>
      </c>
      <c r="F62" s="26" t="s">
        <v>826</v>
      </c>
      <c r="G62" s="26">
        <v>0</v>
      </c>
    </row>
    <row r="63" spans="1:7" x14ac:dyDescent="0.2">
      <c r="A63" s="16" t="s">
        <v>331</v>
      </c>
      <c r="B63" s="15" t="s">
        <v>138</v>
      </c>
      <c r="C63" s="24" t="s">
        <v>332</v>
      </c>
      <c r="D63" s="316">
        <v>76741.61</v>
      </c>
      <c r="E63" s="313">
        <v>103477.41</v>
      </c>
      <c r="F63" s="26">
        <v>75786</v>
      </c>
      <c r="G63" s="26">
        <v>43868.412976199579</v>
      </c>
    </row>
    <row r="64" spans="1:7" x14ac:dyDescent="0.2">
      <c r="A64" s="16" t="s">
        <v>333</v>
      </c>
      <c r="B64" s="15" t="s">
        <v>138</v>
      </c>
      <c r="C64" s="24" t="s">
        <v>334</v>
      </c>
      <c r="D64" s="316">
        <v>557939.30000000005</v>
      </c>
      <c r="E64" s="313">
        <v>752318.29</v>
      </c>
      <c r="F64" s="26">
        <v>461466</v>
      </c>
      <c r="G64" s="26">
        <v>651255.92863900855</v>
      </c>
    </row>
    <row r="65" spans="1:7" x14ac:dyDescent="0.2">
      <c r="A65" s="16" t="s">
        <v>335</v>
      </c>
      <c r="B65" s="15" t="s">
        <v>138</v>
      </c>
      <c r="C65" s="24" t="s">
        <v>336</v>
      </c>
      <c r="D65" s="316">
        <v>0</v>
      </c>
      <c r="E65" s="313">
        <v>0</v>
      </c>
      <c r="F65" s="26" t="s">
        <v>826</v>
      </c>
      <c r="G65" s="26">
        <v>0</v>
      </c>
    </row>
    <row r="66" spans="1:7" x14ac:dyDescent="0.2">
      <c r="A66" s="16" t="s">
        <v>337</v>
      </c>
      <c r="B66" s="15" t="s">
        <v>138</v>
      </c>
      <c r="C66" s="24" t="s">
        <v>338</v>
      </c>
      <c r="D66" s="316">
        <v>67017.52</v>
      </c>
      <c r="E66" s="313">
        <v>90365.58</v>
      </c>
      <c r="F66" s="26">
        <v>85084</v>
      </c>
      <c r="G66" s="26">
        <v>63718.156470397313</v>
      </c>
    </row>
    <row r="67" spans="1:7" x14ac:dyDescent="0.2">
      <c r="A67" s="16" t="s">
        <v>339</v>
      </c>
      <c r="B67" s="15" t="s">
        <v>139</v>
      </c>
      <c r="C67" s="24" t="s">
        <v>340</v>
      </c>
      <c r="D67" s="316">
        <v>207627.79</v>
      </c>
      <c r="E67" s="313">
        <v>279962.68</v>
      </c>
      <c r="F67" s="26">
        <v>73862</v>
      </c>
      <c r="G67" s="26">
        <v>153495.31554260035</v>
      </c>
    </row>
    <row r="68" spans="1:7" x14ac:dyDescent="0.2">
      <c r="A68" s="16" t="s">
        <v>341</v>
      </c>
      <c r="B68" s="15" t="s">
        <v>139</v>
      </c>
      <c r="C68" s="24" t="s">
        <v>342</v>
      </c>
      <c r="D68" s="316">
        <v>97700.17</v>
      </c>
      <c r="E68" s="313">
        <v>131737.67000000001</v>
      </c>
      <c r="F68" s="26">
        <v>103005</v>
      </c>
      <c r="G68" s="26">
        <v>77152.930167419676</v>
      </c>
    </row>
    <row r="69" spans="1:7" x14ac:dyDescent="0.2">
      <c r="A69" s="16" t="s">
        <v>343</v>
      </c>
      <c r="B69" s="15" t="s">
        <v>139</v>
      </c>
      <c r="C69" s="24" t="s">
        <v>344</v>
      </c>
      <c r="D69" s="316">
        <v>0</v>
      </c>
      <c r="E69" s="313">
        <v>0</v>
      </c>
      <c r="F69" s="26" t="s">
        <v>826</v>
      </c>
      <c r="G69" s="26">
        <v>0</v>
      </c>
    </row>
    <row r="70" spans="1:7" x14ac:dyDescent="0.2">
      <c r="A70" s="16" t="s">
        <v>345</v>
      </c>
      <c r="B70" s="15" t="s">
        <v>140</v>
      </c>
      <c r="C70" s="24" t="s">
        <v>346</v>
      </c>
      <c r="D70" s="316">
        <v>24052.18</v>
      </c>
      <c r="E70" s="313">
        <v>32431.65</v>
      </c>
      <c r="F70" s="26" t="s">
        <v>826</v>
      </c>
      <c r="G70" s="26">
        <v>0</v>
      </c>
    </row>
    <row r="71" spans="1:7" x14ac:dyDescent="0.2">
      <c r="A71" s="16" t="s">
        <v>347</v>
      </c>
      <c r="B71" s="15" t="s">
        <v>140</v>
      </c>
      <c r="C71" s="24" t="s">
        <v>348</v>
      </c>
      <c r="D71" s="316">
        <v>117150.59</v>
      </c>
      <c r="E71" s="313">
        <v>157964.38</v>
      </c>
      <c r="F71" s="26">
        <v>59232</v>
      </c>
      <c r="G71" s="26">
        <v>46660.424352044785</v>
      </c>
    </row>
    <row r="72" spans="1:7" x14ac:dyDescent="0.2">
      <c r="A72" s="16" t="s">
        <v>349</v>
      </c>
      <c r="B72" s="15" t="s">
        <v>140</v>
      </c>
      <c r="C72" s="24" t="s">
        <v>350</v>
      </c>
      <c r="D72" s="316">
        <v>0</v>
      </c>
      <c r="E72" s="313">
        <v>0</v>
      </c>
      <c r="F72" s="26" t="s">
        <v>826</v>
      </c>
      <c r="G72" s="26">
        <v>0</v>
      </c>
    </row>
    <row r="73" spans="1:7" x14ac:dyDescent="0.2">
      <c r="A73" s="16" t="s">
        <v>351</v>
      </c>
      <c r="B73" s="15" t="s">
        <v>141</v>
      </c>
      <c r="C73" s="24" t="s">
        <v>352</v>
      </c>
      <c r="D73" s="316">
        <v>0</v>
      </c>
      <c r="E73" s="313">
        <v>0</v>
      </c>
      <c r="F73" s="26" t="s">
        <v>826</v>
      </c>
      <c r="G73" s="26">
        <v>0</v>
      </c>
    </row>
    <row r="74" spans="1:7" x14ac:dyDescent="0.2">
      <c r="A74" s="16" t="s">
        <v>353</v>
      </c>
      <c r="B74" s="15" t="s">
        <v>142</v>
      </c>
      <c r="C74" s="24" t="s">
        <v>354</v>
      </c>
      <c r="D74" s="316">
        <v>32777.769999999997</v>
      </c>
      <c r="E74" s="313">
        <v>44197.14</v>
      </c>
      <c r="F74" s="26">
        <v>45439</v>
      </c>
      <c r="G74" s="26">
        <v>39757.664939038135</v>
      </c>
    </row>
    <row r="75" spans="1:7" x14ac:dyDescent="0.2">
      <c r="A75" s="16" t="s">
        <v>355</v>
      </c>
      <c r="B75" s="15" t="s">
        <v>142</v>
      </c>
      <c r="C75" s="24" t="s">
        <v>356</v>
      </c>
      <c r="D75" s="316">
        <v>23038.12</v>
      </c>
      <c r="E75" s="313">
        <v>31064.31</v>
      </c>
      <c r="F75" s="26">
        <v>28180</v>
      </c>
      <c r="G75" s="26">
        <v>30110.493703761811</v>
      </c>
    </row>
    <row r="76" spans="1:7" x14ac:dyDescent="0.2">
      <c r="A76" s="16" t="s">
        <v>357</v>
      </c>
      <c r="B76" s="15" t="s">
        <v>143</v>
      </c>
      <c r="C76" s="24" t="s">
        <v>358</v>
      </c>
      <c r="D76" s="316">
        <v>53597.79</v>
      </c>
      <c r="E76" s="313">
        <v>72270.58</v>
      </c>
      <c r="F76" s="26">
        <v>47347</v>
      </c>
      <c r="G76" s="26">
        <v>57726.57801839758</v>
      </c>
    </row>
    <row r="77" spans="1:7" x14ac:dyDescent="0.2">
      <c r="A77" s="16" t="s">
        <v>359</v>
      </c>
      <c r="B77" s="15" t="s">
        <v>144</v>
      </c>
      <c r="C77" s="24" t="s">
        <v>360</v>
      </c>
      <c r="D77" s="316">
        <v>0</v>
      </c>
      <c r="E77" s="313">
        <v>0</v>
      </c>
      <c r="F77" s="26" t="s">
        <v>826</v>
      </c>
      <c r="G77" s="26">
        <v>0</v>
      </c>
    </row>
    <row r="78" spans="1:7" x14ac:dyDescent="0.2">
      <c r="A78" s="16" t="s">
        <v>361</v>
      </c>
      <c r="B78" s="15" t="s">
        <v>145</v>
      </c>
      <c r="C78" s="24" t="s">
        <v>362</v>
      </c>
      <c r="D78" s="316">
        <v>0</v>
      </c>
      <c r="E78" s="313">
        <v>0</v>
      </c>
      <c r="F78" s="26" t="s">
        <v>826</v>
      </c>
      <c r="G78" s="26">
        <v>10306.602247607692</v>
      </c>
    </row>
    <row r="79" spans="1:7" x14ac:dyDescent="0.2">
      <c r="A79" s="16" t="s">
        <v>363</v>
      </c>
      <c r="B79" s="15" t="s">
        <v>145</v>
      </c>
      <c r="C79" s="24" t="s">
        <v>364</v>
      </c>
      <c r="D79" s="316">
        <v>23863.040000000001</v>
      </c>
      <c r="E79" s="313">
        <v>32176.62</v>
      </c>
      <c r="F79" s="26">
        <v>34306</v>
      </c>
      <c r="G79" s="26">
        <v>15755.383441703365</v>
      </c>
    </row>
    <row r="80" spans="1:7" x14ac:dyDescent="0.2">
      <c r="A80" s="16" t="s">
        <v>365</v>
      </c>
      <c r="B80" s="15" t="s">
        <v>146</v>
      </c>
      <c r="C80" s="24" t="s">
        <v>366</v>
      </c>
      <c r="D80" s="316">
        <v>0</v>
      </c>
      <c r="E80" s="313">
        <v>0</v>
      </c>
      <c r="F80" s="26" t="s">
        <v>826</v>
      </c>
      <c r="G80" s="26">
        <v>0</v>
      </c>
    </row>
    <row r="81" spans="1:7" x14ac:dyDescent="0.2">
      <c r="A81" s="16" t="s">
        <v>367</v>
      </c>
      <c r="B81" s="15" t="s">
        <v>147</v>
      </c>
      <c r="C81" s="24" t="s">
        <v>368</v>
      </c>
      <c r="D81" s="316">
        <v>3018167.19</v>
      </c>
      <c r="E81" s="313">
        <v>4069658.44</v>
      </c>
      <c r="F81" s="26">
        <v>3282293</v>
      </c>
      <c r="G81" s="26">
        <v>3519644.5320815137</v>
      </c>
    </row>
    <row r="82" spans="1:7" x14ac:dyDescent="0.2">
      <c r="A82" s="16" t="s">
        <v>369</v>
      </c>
      <c r="B82" s="15" t="s">
        <v>148</v>
      </c>
      <c r="C82" s="24" t="s">
        <v>370</v>
      </c>
      <c r="D82" s="316">
        <v>20291.28</v>
      </c>
      <c r="E82" s="313">
        <v>27360.51</v>
      </c>
      <c r="F82" s="26">
        <v>25288</v>
      </c>
      <c r="G82" s="26">
        <v>59380.426293771205</v>
      </c>
    </row>
    <row r="83" spans="1:7" x14ac:dyDescent="0.2">
      <c r="A83" s="16" t="s">
        <v>371</v>
      </c>
      <c r="B83" s="15" t="s">
        <v>148</v>
      </c>
      <c r="C83" s="24" t="s">
        <v>372</v>
      </c>
      <c r="D83" s="316">
        <v>0</v>
      </c>
      <c r="E83" s="313">
        <v>0</v>
      </c>
      <c r="F83" s="26" t="s">
        <v>826</v>
      </c>
      <c r="G83" s="26">
        <v>0</v>
      </c>
    </row>
    <row r="84" spans="1:7" x14ac:dyDescent="0.2">
      <c r="A84" s="16" t="s">
        <v>373</v>
      </c>
      <c r="B84" s="15" t="s">
        <v>149</v>
      </c>
      <c r="C84" s="24" t="s">
        <v>374</v>
      </c>
      <c r="D84" s="316">
        <v>7161.69</v>
      </c>
      <c r="E84" s="313">
        <v>9656.74</v>
      </c>
      <c r="F84" s="26">
        <v>6907</v>
      </c>
      <c r="G84" s="26">
        <v>27015.341594952755</v>
      </c>
    </row>
    <row r="85" spans="1:7" x14ac:dyDescent="0.2">
      <c r="A85" s="16" t="s">
        <v>375</v>
      </c>
      <c r="B85" s="15" t="s">
        <v>149</v>
      </c>
      <c r="C85" s="24" t="s">
        <v>376</v>
      </c>
      <c r="D85" s="316">
        <v>0</v>
      </c>
      <c r="E85" s="313">
        <v>0</v>
      </c>
      <c r="F85" s="26" t="s">
        <v>826</v>
      </c>
      <c r="G85" s="26">
        <v>0</v>
      </c>
    </row>
    <row r="86" spans="1:7" x14ac:dyDescent="0.2">
      <c r="A86" s="16" t="s">
        <v>377</v>
      </c>
      <c r="B86" s="15" t="s">
        <v>149</v>
      </c>
      <c r="C86" s="24" t="s">
        <v>378</v>
      </c>
      <c r="D86" s="316">
        <v>23256.240000000002</v>
      </c>
      <c r="E86" s="313">
        <v>31358.42</v>
      </c>
      <c r="F86" s="26">
        <v>15425</v>
      </c>
      <c r="G86" s="26">
        <v>19102.760899772078</v>
      </c>
    </row>
    <row r="87" spans="1:7" x14ac:dyDescent="0.2">
      <c r="A87" s="16" t="s">
        <v>379</v>
      </c>
      <c r="B87" s="15" t="s">
        <v>149</v>
      </c>
      <c r="C87" s="24" t="s">
        <v>380</v>
      </c>
      <c r="D87" s="316">
        <v>4847.91</v>
      </c>
      <c r="E87" s="313">
        <v>6536.86</v>
      </c>
      <c r="F87" s="26">
        <v>28480</v>
      </c>
      <c r="G87" s="26">
        <v>1557.1268406804982</v>
      </c>
    </row>
    <row r="88" spans="1:7" x14ac:dyDescent="0.2">
      <c r="A88" s="16" t="s">
        <v>381</v>
      </c>
      <c r="B88" s="15" t="s">
        <v>149</v>
      </c>
      <c r="C88" s="24" t="s">
        <v>382</v>
      </c>
      <c r="D88" s="316">
        <v>2206.88</v>
      </c>
      <c r="E88" s="313">
        <v>2975.72</v>
      </c>
      <c r="F88" s="26" t="s">
        <v>826</v>
      </c>
      <c r="G88" s="26">
        <v>8851.4259269575032</v>
      </c>
    </row>
    <row r="89" spans="1:7" x14ac:dyDescent="0.2">
      <c r="A89" s="16" t="s">
        <v>383</v>
      </c>
      <c r="B89" s="15" t="s">
        <v>150</v>
      </c>
      <c r="C89" s="24" t="s">
        <v>384</v>
      </c>
      <c r="D89" s="316">
        <v>50243.98</v>
      </c>
      <c r="E89" s="313">
        <v>67748.350000000006</v>
      </c>
      <c r="F89" s="26">
        <v>46786</v>
      </c>
      <c r="G89" s="26">
        <v>39640.307102157603</v>
      </c>
    </row>
    <row r="90" spans="1:7" x14ac:dyDescent="0.2">
      <c r="A90" s="16" t="s">
        <v>385</v>
      </c>
      <c r="B90" s="15" t="s">
        <v>151</v>
      </c>
      <c r="C90" s="24" t="s">
        <v>386</v>
      </c>
      <c r="D90" s="316">
        <v>331968.94</v>
      </c>
      <c r="E90" s="313">
        <v>447622.72</v>
      </c>
      <c r="F90" s="26">
        <v>172382</v>
      </c>
      <c r="G90" s="26">
        <v>116399.61557405278</v>
      </c>
    </row>
    <row r="91" spans="1:7" x14ac:dyDescent="0.2">
      <c r="A91" s="16" t="s">
        <v>387</v>
      </c>
      <c r="B91" s="15" t="s">
        <v>151</v>
      </c>
      <c r="C91" s="24" t="s">
        <v>388</v>
      </c>
      <c r="D91" s="316">
        <v>200805.75</v>
      </c>
      <c r="E91" s="313">
        <v>270763.93</v>
      </c>
      <c r="F91" s="26">
        <v>147877</v>
      </c>
      <c r="G91" s="26">
        <v>151721.26562292528</v>
      </c>
    </row>
    <row r="92" spans="1:7" x14ac:dyDescent="0.2">
      <c r="A92" s="16" t="s">
        <v>389</v>
      </c>
      <c r="B92" s="15" t="s">
        <v>151</v>
      </c>
      <c r="C92" s="24" t="s">
        <v>390</v>
      </c>
      <c r="D92" s="316">
        <v>101481.85</v>
      </c>
      <c r="E92" s="313">
        <v>136836.84</v>
      </c>
      <c r="F92" s="26">
        <v>73405</v>
      </c>
      <c r="G92" s="26">
        <v>77694.08786056473</v>
      </c>
    </row>
    <row r="93" spans="1:7" x14ac:dyDescent="0.2">
      <c r="A93" s="16" t="s">
        <v>391</v>
      </c>
      <c r="B93" s="15" t="s">
        <v>152</v>
      </c>
      <c r="C93" s="24" t="s">
        <v>392</v>
      </c>
      <c r="D93" s="316">
        <v>3088449.63</v>
      </c>
      <c r="E93" s="313">
        <v>4164426.39</v>
      </c>
      <c r="F93" s="26">
        <v>3343175</v>
      </c>
      <c r="G93" s="26">
        <v>2643087.8710066546</v>
      </c>
    </row>
    <row r="94" spans="1:7" x14ac:dyDescent="0.2">
      <c r="A94" s="16" t="s">
        <v>393</v>
      </c>
      <c r="B94" s="15" t="s">
        <v>152</v>
      </c>
      <c r="C94" s="24" t="s">
        <v>394</v>
      </c>
      <c r="D94" s="316">
        <v>383676.44</v>
      </c>
      <c r="E94" s="313">
        <v>517344.45</v>
      </c>
      <c r="F94" s="26">
        <v>344230</v>
      </c>
      <c r="G94" s="26">
        <v>362664.77066482417</v>
      </c>
    </row>
    <row r="95" spans="1:7" x14ac:dyDescent="0.2">
      <c r="A95" s="16" t="s">
        <v>395</v>
      </c>
      <c r="B95" s="15" t="s">
        <v>152</v>
      </c>
      <c r="C95" s="24" t="s">
        <v>396</v>
      </c>
      <c r="D95" s="316">
        <v>107181.72</v>
      </c>
      <c r="E95" s="313">
        <v>144522.48000000001</v>
      </c>
      <c r="F95" s="26" t="s">
        <v>826</v>
      </c>
      <c r="G95" s="26">
        <v>38815.181044148259</v>
      </c>
    </row>
    <row r="96" spans="1:7" x14ac:dyDescent="0.2">
      <c r="A96" s="16" t="s">
        <v>397</v>
      </c>
      <c r="B96" s="15" t="s">
        <v>153</v>
      </c>
      <c r="C96" s="24" t="s">
        <v>398</v>
      </c>
      <c r="D96" s="316">
        <v>6804.72</v>
      </c>
      <c r="E96" s="313">
        <v>9175.4</v>
      </c>
      <c r="F96" s="26">
        <v>50408</v>
      </c>
      <c r="G96" s="26">
        <v>43049.073203602755</v>
      </c>
    </row>
    <row r="97" spans="1:7" x14ac:dyDescent="0.2">
      <c r="A97" s="16" t="s">
        <v>399</v>
      </c>
      <c r="B97" s="15" t="s">
        <v>153</v>
      </c>
      <c r="C97" s="24" t="s">
        <v>400</v>
      </c>
      <c r="D97" s="316">
        <v>0</v>
      </c>
      <c r="E97" s="313">
        <v>0</v>
      </c>
      <c r="F97" s="26">
        <v>34815</v>
      </c>
      <c r="G97" s="26">
        <v>26014.421489979857</v>
      </c>
    </row>
    <row r="98" spans="1:7" x14ac:dyDescent="0.2">
      <c r="A98" s="16" t="s">
        <v>401</v>
      </c>
      <c r="B98" s="15" t="s">
        <v>153</v>
      </c>
      <c r="C98" s="24" t="s">
        <v>402</v>
      </c>
      <c r="D98" s="316">
        <v>1435.21</v>
      </c>
      <c r="E98" s="313">
        <v>1935.2</v>
      </c>
      <c r="F98" s="26">
        <v>37305</v>
      </c>
      <c r="G98" s="26">
        <v>8222.6240270281905</v>
      </c>
    </row>
    <row r="99" spans="1:7" x14ac:dyDescent="0.2">
      <c r="A99" s="16" t="s">
        <v>403</v>
      </c>
      <c r="B99" s="15" t="s">
        <v>153</v>
      </c>
      <c r="C99" s="24" t="s">
        <v>404</v>
      </c>
      <c r="D99" s="316">
        <v>0</v>
      </c>
      <c r="E99" s="313">
        <v>0</v>
      </c>
      <c r="F99" s="26">
        <v>13035</v>
      </c>
      <c r="G99" s="26">
        <v>22834.556920959989</v>
      </c>
    </row>
    <row r="100" spans="1:7" x14ac:dyDescent="0.2">
      <c r="A100" s="16" t="s">
        <v>405</v>
      </c>
      <c r="B100" s="15" t="s">
        <v>153</v>
      </c>
      <c r="C100" s="24" t="s">
        <v>406</v>
      </c>
      <c r="D100" s="316">
        <v>42895.61</v>
      </c>
      <c r="E100" s="313">
        <v>57839.89</v>
      </c>
      <c r="F100" s="26">
        <v>10243</v>
      </c>
      <c r="G100" s="26">
        <v>54195.959038819346</v>
      </c>
    </row>
    <row r="101" spans="1:7" x14ac:dyDescent="0.2">
      <c r="A101" s="16" t="s">
        <v>407</v>
      </c>
      <c r="B101" s="15" t="s">
        <v>153</v>
      </c>
      <c r="C101" s="24" t="s">
        <v>408</v>
      </c>
      <c r="D101" s="316">
        <v>5073.29</v>
      </c>
      <c r="E101" s="313">
        <v>6840.76</v>
      </c>
      <c r="F101" s="26">
        <v>18971</v>
      </c>
      <c r="G101" s="26">
        <v>13378.67678181343</v>
      </c>
    </row>
    <row r="102" spans="1:7" x14ac:dyDescent="0.2">
      <c r="A102" s="16" t="s">
        <v>409</v>
      </c>
      <c r="B102" s="15" t="s">
        <v>154</v>
      </c>
      <c r="C102" s="24" t="s">
        <v>410</v>
      </c>
      <c r="D102" s="316">
        <v>5633.34</v>
      </c>
      <c r="E102" s="313">
        <v>7595.92</v>
      </c>
      <c r="F102" s="26">
        <v>60178</v>
      </c>
      <c r="G102" s="26">
        <v>8375.3039551717684</v>
      </c>
    </row>
    <row r="103" spans="1:7" x14ac:dyDescent="0.2">
      <c r="A103" s="16" t="s">
        <v>411</v>
      </c>
      <c r="B103" s="15" t="s">
        <v>154</v>
      </c>
      <c r="C103" s="24" t="s">
        <v>412</v>
      </c>
      <c r="D103" s="316">
        <v>54619.88</v>
      </c>
      <c r="E103" s="313">
        <v>73648.75</v>
      </c>
      <c r="F103" s="26" t="s">
        <v>826</v>
      </c>
      <c r="G103" s="26">
        <v>100950.40273046854</v>
      </c>
    </row>
    <row r="104" spans="1:7" x14ac:dyDescent="0.2">
      <c r="A104" s="16" t="s">
        <v>413</v>
      </c>
      <c r="B104" s="15" t="s">
        <v>154</v>
      </c>
      <c r="C104" s="24" t="s">
        <v>414</v>
      </c>
      <c r="D104" s="316">
        <v>20434.900000000001</v>
      </c>
      <c r="E104" s="313">
        <v>27554.16</v>
      </c>
      <c r="F104" s="26" t="s">
        <v>826</v>
      </c>
      <c r="G104" s="26">
        <v>1901.8494300814348</v>
      </c>
    </row>
    <row r="105" spans="1:7" x14ac:dyDescent="0.2">
      <c r="A105" s="16" t="s">
        <v>415</v>
      </c>
      <c r="B105" s="15" t="s">
        <v>155</v>
      </c>
      <c r="C105" s="24" t="s">
        <v>416</v>
      </c>
      <c r="D105" s="316">
        <v>80534.89</v>
      </c>
      <c r="E105" s="313">
        <v>108592.23</v>
      </c>
      <c r="F105" s="26">
        <v>78560</v>
      </c>
      <c r="G105" s="26">
        <v>119906.55256284162</v>
      </c>
    </row>
    <row r="106" spans="1:7" x14ac:dyDescent="0.2">
      <c r="A106" s="16" t="s">
        <v>417</v>
      </c>
      <c r="B106" s="15" t="s">
        <v>155</v>
      </c>
      <c r="C106" s="24" t="s">
        <v>418</v>
      </c>
      <c r="D106" s="316">
        <v>10234.1</v>
      </c>
      <c r="E106" s="313">
        <v>13799.54</v>
      </c>
      <c r="F106" s="26">
        <v>13836</v>
      </c>
      <c r="G106" s="26">
        <v>17510.100955621732</v>
      </c>
    </row>
    <row r="107" spans="1:7" x14ac:dyDescent="0.2">
      <c r="A107" s="16" t="s">
        <v>419</v>
      </c>
      <c r="B107" s="15" t="s">
        <v>155</v>
      </c>
      <c r="C107" s="24" t="s">
        <v>420</v>
      </c>
      <c r="D107" s="316">
        <v>20370.64</v>
      </c>
      <c r="E107" s="313">
        <v>27467.51</v>
      </c>
      <c r="F107" s="26">
        <v>36688</v>
      </c>
      <c r="G107" s="26">
        <v>46210.836935743195</v>
      </c>
    </row>
    <row r="108" spans="1:7" x14ac:dyDescent="0.2">
      <c r="A108" s="16" t="s">
        <v>421</v>
      </c>
      <c r="B108" s="15" t="s">
        <v>155</v>
      </c>
      <c r="C108" s="24" t="s">
        <v>422</v>
      </c>
      <c r="D108" s="316">
        <v>33443.26</v>
      </c>
      <c r="E108" s="313">
        <v>45094.47</v>
      </c>
      <c r="F108" s="26">
        <v>61080</v>
      </c>
      <c r="G108" s="26">
        <v>50776.327147043543</v>
      </c>
    </row>
    <row r="109" spans="1:7" x14ac:dyDescent="0.2">
      <c r="A109" s="16" t="s">
        <v>423</v>
      </c>
      <c r="B109" s="15" t="s">
        <v>156</v>
      </c>
      <c r="C109" s="24" t="s">
        <v>424</v>
      </c>
      <c r="D109" s="316">
        <v>0</v>
      </c>
      <c r="E109" s="313">
        <v>0</v>
      </c>
      <c r="F109" s="26" t="s">
        <v>826</v>
      </c>
      <c r="G109" s="26">
        <v>0</v>
      </c>
    </row>
    <row r="110" spans="1:7" x14ac:dyDescent="0.2">
      <c r="A110" s="16" t="s">
        <v>425</v>
      </c>
      <c r="B110" s="15" t="s">
        <v>156</v>
      </c>
      <c r="C110" s="24" t="s">
        <v>426</v>
      </c>
      <c r="D110" s="316">
        <v>59774.68</v>
      </c>
      <c r="E110" s="313">
        <v>80599.429999999993</v>
      </c>
      <c r="F110" s="26">
        <v>28121</v>
      </c>
      <c r="G110" s="26">
        <v>23893.131804326644</v>
      </c>
    </row>
    <row r="111" spans="1:7" x14ac:dyDescent="0.2">
      <c r="A111" s="16" t="s">
        <v>427</v>
      </c>
      <c r="B111" s="15" t="s">
        <v>156</v>
      </c>
      <c r="C111" s="24" t="s">
        <v>428</v>
      </c>
      <c r="D111" s="316">
        <v>1319329.26</v>
      </c>
      <c r="E111" s="313">
        <v>1778966.87</v>
      </c>
      <c r="F111" s="26">
        <v>1846453</v>
      </c>
      <c r="G111" s="26">
        <v>1702816.815558542</v>
      </c>
    </row>
    <row r="112" spans="1:7" x14ac:dyDescent="0.2">
      <c r="A112" s="16" t="s">
        <v>429</v>
      </c>
      <c r="B112" s="15" t="s">
        <v>157</v>
      </c>
      <c r="C112" s="24" t="s">
        <v>430</v>
      </c>
      <c r="D112" s="316">
        <v>24318.04</v>
      </c>
      <c r="E112" s="313">
        <v>32790.129999999997</v>
      </c>
      <c r="F112" s="26" t="s">
        <v>826</v>
      </c>
      <c r="G112" s="26">
        <v>0</v>
      </c>
    </row>
    <row r="113" spans="1:7" x14ac:dyDescent="0.2">
      <c r="A113" s="16" t="s">
        <v>431</v>
      </c>
      <c r="B113" s="15" t="s">
        <v>158</v>
      </c>
      <c r="C113" s="24" t="s">
        <v>432</v>
      </c>
      <c r="D113" s="316">
        <v>0</v>
      </c>
      <c r="E113" s="313">
        <v>0</v>
      </c>
      <c r="F113" s="26" t="s">
        <v>826</v>
      </c>
      <c r="G113" s="26">
        <v>33832.922465592237</v>
      </c>
    </row>
    <row r="114" spans="1:7" x14ac:dyDescent="0.2">
      <c r="A114" s="16" t="s">
        <v>433</v>
      </c>
      <c r="B114" s="15" t="s">
        <v>159</v>
      </c>
      <c r="C114" s="24" t="s">
        <v>434</v>
      </c>
      <c r="D114" s="316">
        <v>3807.48</v>
      </c>
      <c r="E114" s="313">
        <v>5133.96</v>
      </c>
      <c r="F114" s="26">
        <v>53127</v>
      </c>
      <c r="G114" s="26">
        <v>60504.073222249877</v>
      </c>
    </row>
    <row r="115" spans="1:7" x14ac:dyDescent="0.2">
      <c r="A115" s="16" t="s">
        <v>435</v>
      </c>
      <c r="B115" s="15" t="s">
        <v>159</v>
      </c>
      <c r="C115" s="24" t="s">
        <v>436</v>
      </c>
      <c r="D115" s="316">
        <v>27573.57</v>
      </c>
      <c r="E115" s="313">
        <v>37179.85</v>
      </c>
      <c r="F115" s="26">
        <v>15299</v>
      </c>
      <c r="G115" s="26">
        <v>9939.8666070531617</v>
      </c>
    </row>
    <row r="116" spans="1:7" x14ac:dyDescent="0.2">
      <c r="A116" s="16" t="s">
        <v>437</v>
      </c>
      <c r="B116" s="15" t="s">
        <v>159</v>
      </c>
      <c r="C116" s="24" t="s">
        <v>438</v>
      </c>
      <c r="D116" s="316">
        <v>35853.08</v>
      </c>
      <c r="E116" s="313">
        <v>48343.85</v>
      </c>
      <c r="F116" s="26">
        <v>33929</v>
      </c>
      <c r="G116" s="26">
        <v>0</v>
      </c>
    </row>
    <row r="117" spans="1:7" x14ac:dyDescent="0.2">
      <c r="A117" s="16" t="s">
        <v>439</v>
      </c>
      <c r="B117" s="15" t="s">
        <v>160</v>
      </c>
      <c r="C117" s="24" t="s">
        <v>440</v>
      </c>
      <c r="D117" s="316">
        <v>29907.03</v>
      </c>
      <c r="E117" s="313">
        <v>40326.26</v>
      </c>
      <c r="F117" s="26">
        <v>61994</v>
      </c>
      <c r="G117" s="26">
        <v>34507.683129315548</v>
      </c>
    </row>
    <row r="118" spans="1:7" x14ac:dyDescent="0.2">
      <c r="A118" s="16" t="s">
        <v>441</v>
      </c>
      <c r="B118" s="15" t="s">
        <v>160</v>
      </c>
      <c r="C118" s="24" t="s">
        <v>442</v>
      </c>
      <c r="D118" s="316">
        <v>22978.17</v>
      </c>
      <c r="E118" s="313">
        <v>30983.48</v>
      </c>
      <c r="F118" s="26">
        <v>24858</v>
      </c>
      <c r="G118" s="26">
        <v>17398.008457322514</v>
      </c>
    </row>
    <row r="119" spans="1:7" x14ac:dyDescent="0.2">
      <c r="A119" s="16" t="s">
        <v>443</v>
      </c>
      <c r="B119" s="15" t="s">
        <v>161</v>
      </c>
      <c r="C119" s="24" t="s">
        <v>444</v>
      </c>
      <c r="D119" s="316">
        <v>52680.46</v>
      </c>
      <c r="E119" s="313">
        <v>71033.67</v>
      </c>
      <c r="F119" s="26">
        <v>64362</v>
      </c>
      <c r="G119" s="26">
        <v>56872.181667363046</v>
      </c>
    </row>
    <row r="120" spans="1:7" x14ac:dyDescent="0.2">
      <c r="A120" s="16" t="s">
        <v>445</v>
      </c>
      <c r="B120" s="15" t="s">
        <v>161</v>
      </c>
      <c r="C120" s="24" t="s">
        <v>446</v>
      </c>
      <c r="D120" s="316">
        <v>40785.79</v>
      </c>
      <c r="E120" s="313">
        <v>54995.040000000001</v>
      </c>
      <c r="F120" s="26">
        <v>40948</v>
      </c>
      <c r="G120" s="26">
        <v>58758.855021048883</v>
      </c>
    </row>
    <row r="121" spans="1:7" x14ac:dyDescent="0.2">
      <c r="A121" s="16" t="s">
        <v>447</v>
      </c>
      <c r="B121" s="15" t="s">
        <v>161</v>
      </c>
      <c r="C121" s="24" t="s">
        <v>448</v>
      </c>
      <c r="D121" s="316">
        <v>23096.45</v>
      </c>
      <c r="E121" s="313">
        <v>31142.959999999999</v>
      </c>
      <c r="F121" s="26">
        <v>12491</v>
      </c>
      <c r="G121" s="26">
        <v>18255.773631460834</v>
      </c>
    </row>
    <row r="122" spans="1:7" x14ac:dyDescent="0.2">
      <c r="A122" s="16" t="s">
        <v>449</v>
      </c>
      <c r="B122" s="15" t="s">
        <v>161</v>
      </c>
      <c r="C122" s="24" t="s">
        <v>450</v>
      </c>
      <c r="D122" s="316">
        <v>25453.35</v>
      </c>
      <c r="E122" s="313">
        <v>34320.980000000003</v>
      </c>
      <c r="F122" s="26">
        <v>28815</v>
      </c>
      <c r="G122" s="26">
        <v>26993.337324294418</v>
      </c>
    </row>
    <row r="123" spans="1:7" x14ac:dyDescent="0.2">
      <c r="A123" s="16" t="s">
        <v>451</v>
      </c>
      <c r="B123" s="15" t="s">
        <v>162</v>
      </c>
      <c r="C123" s="24" t="s">
        <v>452</v>
      </c>
      <c r="D123" s="316">
        <v>62291.6</v>
      </c>
      <c r="E123" s="313">
        <v>83993.2</v>
      </c>
      <c r="F123" s="26">
        <v>37556</v>
      </c>
      <c r="G123" s="26">
        <v>51850.052945856129</v>
      </c>
    </row>
    <row r="124" spans="1:7" x14ac:dyDescent="0.2">
      <c r="A124" s="16" t="s">
        <v>453</v>
      </c>
      <c r="B124" s="15" t="s">
        <v>162</v>
      </c>
      <c r="C124" s="24" t="s">
        <v>454</v>
      </c>
      <c r="D124" s="316">
        <v>22670.05</v>
      </c>
      <c r="E124" s="313">
        <v>30568.01</v>
      </c>
      <c r="F124" s="26" t="s">
        <v>826</v>
      </c>
      <c r="G124" s="26">
        <v>43662.498600004561</v>
      </c>
    </row>
    <row r="125" spans="1:7" x14ac:dyDescent="0.2">
      <c r="A125" s="16" t="s">
        <v>455</v>
      </c>
      <c r="B125" s="15" t="s">
        <v>162</v>
      </c>
      <c r="C125" s="24" t="s">
        <v>456</v>
      </c>
      <c r="D125" s="316">
        <v>2756.57</v>
      </c>
      <c r="E125" s="313">
        <v>3716.92</v>
      </c>
      <c r="F125" s="26">
        <v>532</v>
      </c>
      <c r="G125" s="26">
        <v>9285.3919143503026</v>
      </c>
    </row>
    <row r="126" spans="1:7" x14ac:dyDescent="0.2">
      <c r="A126" s="16" t="s">
        <v>457</v>
      </c>
      <c r="B126" s="15" t="s">
        <v>162</v>
      </c>
      <c r="C126" s="24" t="s">
        <v>458</v>
      </c>
      <c r="D126" s="316">
        <v>29398.02</v>
      </c>
      <c r="E126" s="313">
        <v>39639.919999999998</v>
      </c>
      <c r="F126" s="26">
        <v>29769</v>
      </c>
      <c r="G126" s="26">
        <v>35283.112626325586</v>
      </c>
    </row>
    <row r="127" spans="1:7" x14ac:dyDescent="0.2">
      <c r="A127" s="16" t="s">
        <v>459</v>
      </c>
      <c r="B127" s="15" t="s">
        <v>162</v>
      </c>
      <c r="C127" s="24" t="s">
        <v>460</v>
      </c>
      <c r="D127" s="316">
        <v>22076.560000000001</v>
      </c>
      <c r="E127" s="313">
        <v>29767.75</v>
      </c>
      <c r="F127" s="26">
        <v>27383</v>
      </c>
      <c r="G127" s="26">
        <v>28550.060306440992</v>
      </c>
    </row>
    <row r="128" spans="1:7" x14ac:dyDescent="0.2">
      <c r="A128" s="16" t="s">
        <v>461</v>
      </c>
      <c r="B128" s="15" t="s">
        <v>162</v>
      </c>
      <c r="C128" s="24" t="s">
        <v>462</v>
      </c>
      <c r="D128" s="316">
        <v>36527.050000000003</v>
      </c>
      <c r="E128" s="313">
        <v>49252.61</v>
      </c>
      <c r="F128" s="26">
        <v>39527</v>
      </c>
      <c r="G128" s="26">
        <v>18216.575807178819</v>
      </c>
    </row>
    <row r="129" spans="1:7" x14ac:dyDescent="0.2">
      <c r="A129" s="16" t="s">
        <v>463</v>
      </c>
      <c r="B129" s="15" t="s">
        <v>163</v>
      </c>
      <c r="C129" s="24" t="s">
        <v>464</v>
      </c>
      <c r="D129" s="316">
        <v>9360.0300000000007</v>
      </c>
      <c r="E129" s="313">
        <v>12620.94</v>
      </c>
      <c r="F129" s="26">
        <v>15498</v>
      </c>
      <c r="G129" s="26">
        <v>11219.699282596324</v>
      </c>
    </row>
    <row r="130" spans="1:7" x14ac:dyDescent="0.2">
      <c r="A130" s="16" t="s">
        <v>465</v>
      </c>
      <c r="B130" s="15" t="s">
        <v>163</v>
      </c>
      <c r="C130" s="24" t="s">
        <v>466</v>
      </c>
      <c r="D130" s="316">
        <v>0</v>
      </c>
      <c r="E130" s="313">
        <v>0</v>
      </c>
      <c r="F130" s="26" t="s">
        <v>826</v>
      </c>
      <c r="G130" s="26">
        <v>0</v>
      </c>
    </row>
    <row r="131" spans="1:7" x14ac:dyDescent="0.2">
      <c r="A131" s="16" t="s">
        <v>467</v>
      </c>
      <c r="B131" s="15" t="s">
        <v>164</v>
      </c>
      <c r="C131" s="24" t="s">
        <v>468</v>
      </c>
      <c r="D131" s="316">
        <v>32580.5</v>
      </c>
      <c r="E131" s="313">
        <v>43931.13</v>
      </c>
      <c r="F131" s="26">
        <v>37573</v>
      </c>
      <c r="G131" s="26">
        <v>0</v>
      </c>
    </row>
    <row r="132" spans="1:7" x14ac:dyDescent="0.2">
      <c r="A132" s="16" t="s">
        <v>469</v>
      </c>
      <c r="B132" s="15" t="s">
        <v>164</v>
      </c>
      <c r="C132" s="24" t="s">
        <v>470</v>
      </c>
      <c r="D132" s="316">
        <v>9811.2099999999991</v>
      </c>
      <c r="E132" s="313">
        <v>13229.32</v>
      </c>
      <c r="F132" s="26">
        <v>6370</v>
      </c>
      <c r="G132" s="26">
        <v>0</v>
      </c>
    </row>
    <row r="133" spans="1:7" x14ac:dyDescent="0.2">
      <c r="A133" s="16" t="s">
        <v>471</v>
      </c>
      <c r="B133" s="15" t="s">
        <v>165</v>
      </c>
      <c r="C133" s="24" t="s">
        <v>472</v>
      </c>
      <c r="D133" s="316">
        <v>34741.360000000001</v>
      </c>
      <c r="E133" s="313">
        <v>46844.81</v>
      </c>
      <c r="F133" s="26">
        <v>30728</v>
      </c>
      <c r="G133" s="26">
        <v>31266.003071211559</v>
      </c>
    </row>
    <row r="134" spans="1:7" x14ac:dyDescent="0.2">
      <c r="A134" s="16" t="s">
        <v>473</v>
      </c>
      <c r="B134" s="15" t="s">
        <v>165</v>
      </c>
      <c r="C134" s="24" t="s">
        <v>474</v>
      </c>
      <c r="D134" s="316">
        <v>18114.41</v>
      </c>
      <c r="E134" s="313">
        <v>24425.24</v>
      </c>
      <c r="F134" s="26">
        <v>13315</v>
      </c>
      <c r="G134" s="26">
        <v>27505.718153088063</v>
      </c>
    </row>
    <row r="135" spans="1:7" x14ac:dyDescent="0.2">
      <c r="A135" s="16" t="s">
        <v>475</v>
      </c>
      <c r="B135" s="15" t="s">
        <v>166</v>
      </c>
      <c r="C135" s="24" t="s">
        <v>476</v>
      </c>
      <c r="D135" s="316">
        <v>54824.49</v>
      </c>
      <c r="E135" s="313">
        <v>73924.649999999994</v>
      </c>
      <c r="F135" s="26">
        <v>98440</v>
      </c>
      <c r="G135" s="26">
        <v>74470.114345374153</v>
      </c>
    </row>
    <row r="136" spans="1:7" x14ac:dyDescent="0.2">
      <c r="A136" s="16" t="s">
        <v>477</v>
      </c>
      <c r="B136" s="15" t="s">
        <v>167</v>
      </c>
      <c r="C136" s="24" t="s">
        <v>478</v>
      </c>
      <c r="D136" s="316">
        <v>23518.9</v>
      </c>
      <c r="E136" s="313">
        <v>31712.59</v>
      </c>
      <c r="F136" s="26" t="s">
        <v>826</v>
      </c>
      <c r="G136" s="26">
        <v>0</v>
      </c>
    </row>
    <row r="137" spans="1:7" x14ac:dyDescent="0.2">
      <c r="A137" s="16" t="s">
        <v>479</v>
      </c>
      <c r="B137" s="15" t="s">
        <v>167</v>
      </c>
      <c r="C137" s="24" t="s">
        <v>480</v>
      </c>
      <c r="D137" s="316">
        <v>13628.49</v>
      </c>
      <c r="E137" s="313">
        <v>18376.48</v>
      </c>
      <c r="F137" s="26">
        <v>19796</v>
      </c>
      <c r="G137" s="26">
        <v>25657.462991010299</v>
      </c>
    </row>
    <row r="138" spans="1:7" x14ac:dyDescent="0.2">
      <c r="A138" s="16" t="s">
        <v>481</v>
      </c>
      <c r="B138" s="15" t="s">
        <v>167</v>
      </c>
      <c r="C138" s="24" t="s">
        <v>482</v>
      </c>
      <c r="D138" s="316">
        <v>0</v>
      </c>
      <c r="E138" s="313">
        <v>0</v>
      </c>
      <c r="F138" s="26">
        <v>18160</v>
      </c>
      <c r="G138" s="26">
        <v>0</v>
      </c>
    </row>
    <row r="139" spans="1:7" x14ac:dyDescent="0.2">
      <c r="A139" s="16" t="s">
        <v>483</v>
      </c>
      <c r="B139" s="15" t="s">
        <v>167</v>
      </c>
      <c r="C139" s="24" t="s">
        <v>484</v>
      </c>
      <c r="D139" s="316">
        <v>23678.23</v>
      </c>
      <c r="E139" s="313">
        <v>31927.42</v>
      </c>
      <c r="F139" s="26">
        <v>17505</v>
      </c>
      <c r="G139" s="26">
        <v>20433.848945727208</v>
      </c>
    </row>
    <row r="140" spans="1:7" x14ac:dyDescent="0.2">
      <c r="A140" s="16" t="s">
        <v>485</v>
      </c>
      <c r="B140" s="15" t="s">
        <v>168</v>
      </c>
      <c r="C140" s="24" t="s">
        <v>486</v>
      </c>
      <c r="D140" s="316">
        <v>128184.45</v>
      </c>
      <c r="E140" s="313">
        <v>172842.29</v>
      </c>
      <c r="F140" s="26">
        <v>192383</v>
      </c>
      <c r="G140" s="26">
        <v>229049.70990326139</v>
      </c>
    </row>
    <row r="141" spans="1:7" x14ac:dyDescent="0.2">
      <c r="A141" s="16" t="s">
        <v>487</v>
      </c>
      <c r="B141" s="15" t="s">
        <v>168</v>
      </c>
      <c r="C141" s="24" t="s">
        <v>488</v>
      </c>
      <c r="D141" s="316">
        <v>330517.40999999997</v>
      </c>
      <c r="E141" s="313">
        <v>445665.5</v>
      </c>
      <c r="F141" s="26">
        <v>325808</v>
      </c>
      <c r="G141" s="26">
        <v>298499.48469171039</v>
      </c>
    </row>
    <row r="142" spans="1:7" x14ac:dyDescent="0.2">
      <c r="A142" s="16" t="s">
        <v>489</v>
      </c>
      <c r="B142" s="15" t="s">
        <v>169</v>
      </c>
      <c r="C142" s="24" t="s">
        <v>490</v>
      </c>
      <c r="D142" s="316">
        <v>25466.09</v>
      </c>
      <c r="E142" s="313">
        <v>34338.15</v>
      </c>
      <c r="F142" s="26">
        <v>33783</v>
      </c>
      <c r="G142" s="26">
        <v>30760.35514653087</v>
      </c>
    </row>
    <row r="143" spans="1:7" x14ac:dyDescent="0.2">
      <c r="A143" s="16" t="s">
        <v>491</v>
      </c>
      <c r="B143" s="15" t="s">
        <v>169</v>
      </c>
      <c r="C143" s="24" t="s">
        <v>492</v>
      </c>
      <c r="D143" s="316">
        <v>20982.55</v>
      </c>
      <c r="E143" s="313">
        <v>28292.6</v>
      </c>
      <c r="F143" s="26">
        <v>35772</v>
      </c>
      <c r="G143" s="26">
        <v>11263.691043752884</v>
      </c>
    </row>
    <row r="144" spans="1:7" x14ac:dyDescent="0.2">
      <c r="A144" s="16" t="s">
        <v>493</v>
      </c>
      <c r="B144" s="15" t="s">
        <v>170</v>
      </c>
      <c r="C144" s="24" t="s">
        <v>494</v>
      </c>
      <c r="D144" s="316">
        <v>0</v>
      </c>
      <c r="E144" s="313">
        <v>0</v>
      </c>
      <c r="F144" s="26" t="s">
        <v>826</v>
      </c>
      <c r="G144" s="26">
        <v>938.78939772747549</v>
      </c>
    </row>
    <row r="145" spans="1:7" x14ac:dyDescent="0.2">
      <c r="A145" s="16" t="s">
        <v>495</v>
      </c>
      <c r="B145" s="15" t="s">
        <v>170</v>
      </c>
      <c r="C145" s="24" t="s">
        <v>496</v>
      </c>
      <c r="D145" s="316">
        <v>16785.169999999998</v>
      </c>
      <c r="E145" s="313">
        <v>22632.91</v>
      </c>
      <c r="F145" s="26">
        <v>48879</v>
      </c>
      <c r="G145" s="26">
        <v>39457.013496326894</v>
      </c>
    </row>
    <row r="146" spans="1:7" x14ac:dyDescent="0.2">
      <c r="A146" s="16" t="s">
        <v>497</v>
      </c>
      <c r="B146" s="15" t="s">
        <v>170</v>
      </c>
      <c r="C146" s="24" t="s">
        <v>498</v>
      </c>
      <c r="D146" s="316">
        <v>11027.43</v>
      </c>
      <c r="E146" s="313">
        <v>14869.25</v>
      </c>
      <c r="F146" s="26">
        <v>16844</v>
      </c>
      <c r="G146" s="26">
        <v>15193.169298965393</v>
      </c>
    </row>
    <row r="147" spans="1:7" x14ac:dyDescent="0.2">
      <c r="A147" s="16" t="s">
        <v>499</v>
      </c>
      <c r="B147" s="15" t="s">
        <v>171</v>
      </c>
      <c r="C147" s="24" t="s">
        <v>500</v>
      </c>
      <c r="D147" s="316">
        <v>22970.67</v>
      </c>
      <c r="E147" s="313">
        <v>30973.360000000001</v>
      </c>
      <c r="F147" s="26">
        <v>31771</v>
      </c>
      <c r="G147" s="26">
        <v>37589.899313257127</v>
      </c>
    </row>
    <row r="148" spans="1:7" x14ac:dyDescent="0.2">
      <c r="A148" s="16" t="s">
        <v>501</v>
      </c>
      <c r="B148" s="15" t="s">
        <v>171</v>
      </c>
      <c r="C148" s="24" t="s">
        <v>502</v>
      </c>
      <c r="D148" s="316">
        <v>50728.89</v>
      </c>
      <c r="E148" s="313">
        <v>68402.19</v>
      </c>
      <c r="F148" s="26">
        <v>27564</v>
      </c>
      <c r="G148" s="26">
        <v>25405.417702172883</v>
      </c>
    </row>
    <row r="149" spans="1:7" x14ac:dyDescent="0.2">
      <c r="A149" s="16" t="s">
        <v>503</v>
      </c>
      <c r="B149" s="15" t="s">
        <v>171</v>
      </c>
      <c r="C149" s="24" t="s">
        <v>504</v>
      </c>
      <c r="D149" s="316">
        <v>21096.28</v>
      </c>
      <c r="E149" s="313">
        <v>28445.96</v>
      </c>
      <c r="F149" s="26">
        <v>56660</v>
      </c>
      <c r="G149" s="26">
        <v>23222.618969621493</v>
      </c>
    </row>
    <row r="150" spans="1:7" x14ac:dyDescent="0.2">
      <c r="A150" s="16" t="s">
        <v>505</v>
      </c>
      <c r="B150" s="15" t="s">
        <v>172</v>
      </c>
      <c r="C150" s="24" t="s">
        <v>506</v>
      </c>
      <c r="D150" s="316">
        <v>0</v>
      </c>
      <c r="E150" s="313">
        <v>0</v>
      </c>
      <c r="F150" s="26" t="s">
        <v>826</v>
      </c>
      <c r="G150" s="26">
        <v>0</v>
      </c>
    </row>
    <row r="151" spans="1:7" x14ac:dyDescent="0.2">
      <c r="A151" s="16" t="s">
        <v>507</v>
      </c>
      <c r="B151" s="15" t="s">
        <v>172</v>
      </c>
      <c r="C151" s="24" t="s">
        <v>508</v>
      </c>
      <c r="D151" s="316">
        <v>0</v>
      </c>
      <c r="E151" s="313">
        <v>0</v>
      </c>
      <c r="F151" s="26" t="s">
        <v>826</v>
      </c>
      <c r="G151" s="26">
        <v>0</v>
      </c>
    </row>
    <row r="152" spans="1:7" x14ac:dyDescent="0.2">
      <c r="A152" s="16" t="s">
        <v>509</v>
      </c>
      <c r="B152" s="15" t="s">
        <v>172</v>
      </c>
      <c r="C152" s="24" t="s">
        <v>510</v>
      </c>
      <c r="D152" s="316">
        <v>31276.14</v>
      </c>
      <c r="E152" s="313">
        <v>42172.35</v>
      </c>
      <c r="F152" s="26">
        <v>31487</v>
      </c>
      <c r="G152" s="26">
        <v>15229.384475681018</v>
      </c>
    </row>
    <row r="153" spans="1:7" x14ac:dyDescent="0.2">
      <c r="A153" s="16" t="s">
        <v>511</v>
      </c>
      <c r="B153" s="15" t="s">
        <v>173</v>
      </c>
      <c r="C153" s="24" t="s">
        <v>512</v>
      </c>
      <c r="D153" s="316">
        <v>0</v>
      </c>
      <c r="E153" s="313">
        <v>0</v>
      </c>
      <c r="F153" s="26" t="s">
        <v>826</v>
      </c>
      <c r="G153" s="26">
        <v>0</v>
      </c>
    </row>
    <row r="154" spans="1:7" x14ac:dyDescent="0.2">
      <c r="A154" s="16" t="s">
        <v>513</v>
      </c>
      <c r="B154" s="15" t="s">
        <v>174</v>
      </c>
      <c r="C154" s="24" t="s">
        <v>514</v>
      </c>
      <c r="D154" s="316">
        <v>23002.65</v>
      </c>
      <c r="E154" s="313">
        <v>31016.48</v>
      </c>
      <c r="F154" s="26">
        <v>39917</v>
      </c>
      <c r="G154" s="26">
        <v>41688.589515221516</v>
      </c>
    </row>
    <row r="155" spans="1:7" x14ac:dyDescent="0.2">
      <c r="A155" s="16" t="s">
        <v>515</v>
      </c>
      <c r="B155" s="15" t="s">
        <v>174</v>
      </c>
      <c r="C155" s="24" t="s">
        <v>516</v>
      </c>
      <c r="D155" s="316">
        <v>4591.2299999999996</v>
      </c>
      <c r="E155" s="313">
        <v>6190.76</v>
      </c>
      <c r="F155" s="26">
        <v>7391</v>
      </c>
      <c r="G155" s="26">
        <v>9038.2328143741233</v>
      </c>
    </row>
    <row r="156" spans="1:7" x14ac:dyDescent="0.2">
      <c r="A156" s="16" t="s">
        <v>517</v>
      </c>
      <c r="B156" s="15" t="s">
        <v>175</v>
      </c>
      <c r="C156" s="24" t="s">
        <v>518</v>
      </c>
      <c r="D156" s="316">
        <v>146446.32999999999</v>
      </c>
      <c r="E156" s="313">
        <v>197466.38</v>
      </c>
      <c r="F156" s="26">
        <v>145108</v>
      </c>
      <c r="G156" s="26">
        <v>74158.492492432153</v>
      </c>
    </row>
    <row r="157" spans="1:7" x14ac:dyDescent="0.2">
      <c r="A157" s="16" t="s">
        <v>519</v>
      </c>
      <c r="B157" s="15" t="s">
        <v>175</v>
      </c>
      <c r="C157" s="24" t="s">
        <v>520</v>
      </c>
      <c r="D157" s="316">
        <v>7369.55</v>
      </c>
      <c r="E157" s="313">
        <v>9937</v>
      </c>
      <c r="F157" s="26">
        <v>9859</v>
      </c>
      <c r="G157" s="26">
        <v>21560.580564690503</v>
      </c>
    </row>
    <row r="158" spans="1:7" x14ac:dyDescent="0.2">
      <c r="A158" s="16" t="s">
        <v>521</v>
      </c>
      <c r="B158" s="15" t="s">
        <v>176</v>
      </c>
      <c r="C158" s="24" t="s">
        <v>522</v>
      </c>
      <c r="D158" s="316">
        <v>83935.6</v>
      </c>
      <c r="E158" s="313">
        <v>113177.7</v>
      </c>
      <c r="F158" s="26">
        <v>76704</v>
      </c>
      <c r="G158" s="26">
        <v>57442.361920768279</v>
      </c>
    </row>
    <row r="159" spans="1:7" x14ac:dyDescent="0.2">
      <c r="A159" s="16" t="s">
        <v>523</v>
      </c>
      <c r="B159" s="15" t="s">
        <v>177</v>
      </c>
      <c r="C159" s="24" t="s">
        <v>524</v>
      </c>
      <c r="D159" s="316">
        <v>7222.47</v>
      </c>
      <c r="E159" s="313">
        <v>9738.69</v>
      </c>
      <c r="F159" s="26" t="s">
        <v>826</v>
      </c>
      <c r="G159" s="26">
        <v>4227.2356210212447</v>
      </c>
    </row>
    <row r="160" spans="1:7" x14ac:dyDescent="0.2">
      <c r="A160" s="16" t="s">
        <v>525</v>
      </c>
      <c r="B160" s="15" t="s">
        <v>177</v>
      </c>
      <c r="C160" s="24" t="s">
        <v>526</v>
      </c>
      <c r="D160" s="316">
        <v>34521.67</v>
      </c>
      <c r="E160" s="313">
        <v>46548.59</v>
      </c>
      <c r="F160" s="26">
        <v>40648</v>
      </c>
      <c r="G160" s="26">
        <v>27602.534021871594</v>
      </c>
    </row>
    <row r="161" spans="1:7" x14ac:dyDescent="0.2">
      <c r="A161" s="16" t="s">
        <v>527</v>
      </c>
      <c r="B161" s="15" t="s">
        <v>178</v>
      </c>
      <c r="C161" s="24" t="s">
        <v>528</v>
      </c>
      <c r="D161" s="316">
        <v>42926.239999999998</v>
      </c>
      <c r="E161" s="313">
        <v>57881.2</v>
      </c>
      <c r="F161" s="26">
        <v>39396</v>
      </c>
      <c r="G161" s="26">
        <v>36025.217534068259</v>
      </c>
    </row>
    <row r="162" spans="1:7" x14ac:dyDescent="0.2">
      <c r="A162" s="16" t="s">
        <v>529</v>
      </c>
      <c r="B162" s="15" t="s">
        <v>178</v>
      </c>
      <c r="C162" s="24" t="s">
        <v>530</v>
      </c>
      <c r="D162" s="316">
        <v>4994.18</v>
      </c>
      <c r="E162" s="313">
        <v>6734.09</v>
      </c>
      <c r="F162" s="26">
        <v>14935</v>
      </c>
      <c r="G162" s="26">
        <v>8299.2177721500957</v>
      </c>
    </row>
    <row r="163" spans="1:7" x14ac:dyDescent="0.2">
      <c r="A163" s="16" t="s">
        <v>531</v>
      </c>
      <c r="B163" s="15" t="s">
        <v>178</v>
      </c>
      <c r="C163" s="24" t="s">
        <v>532</v>
      </c>
      <c r="D163" s="316">
        <v>22528.36</v>
      </c>
      <c r="E163" s="313">
        <v>30376.959999999999</v>
      </c>
      <c r="F163" s="26">
        <v>16159</v>
      </c>
      <c r="G163" s="26">
        <v>11401.482551635487</v>
      </c>
    </row>
    <row r="164" spans="1:7" x14ac:dyDescent="0.2">
      <c r="A164" s="16" t="s">
        <v>533</v>
      </c>
      <c r="B164" s="15" t="s">
        <v>178</v>
      </c>
      <c r="C164" s="24" t="s">
        <v>534</v>
      </c>
      <c r="D164" s="316">
        <v>0</v>
      </c>
      <c r="E164" s="313">
        <v>0</v>
      </c>
      <c r="F164" s="26">
        <v>4148</v>
      </c>
      <c r="G164" s="26">
        <v>13890.090935076365</v>
      </c>
    </row>
    <row r="165" spans="1:7" x14ac:dyDescent="0.2">
      <c r="A165" s="16" t="s">
        <v>535</v>
      </c>
      <c r="B165" s="15" t="s">
        <v>178</v>
      </c>
      <c r="C165" s="24" t="s">
        <v>536</v>
      </c>
      <c r="D165" s="316">
        <v>4558.51</v>
      </c>
      <c r="E165" s="313">
        <v>6146.64</v>
      </c>
      <c r="F165" s="26">
        <v>14948</v>
      </c>
      <c r="G165" s="26">
        <v>19827.31106555714</v>
      </c>
    </row>
    <row r="166" spans="1:7" x14ac:dyDescent="0.2">
      <c r="A166" s="16" t="s">
        <v>537</v>
      </c>
      <c r="B166" s="15" t="s">
        <v>179</v>
      </c>
      <c r="C166" s="24" t="s">
        <v>538</v>
      </c>
      <c r="D166" s="316">
        <v>97637.09</v>
      </c>
      <c r="E166" s="313">
        <v>131652.60999999999</v>
      </c>
      <c r="F166" s="26">
        <v>43360</v>
      </c>
      <c r="G166" s="26">
        <v>48688.802932486382</v>
      </c>
    </row>
    <row r="167" spans="1:7" x14ac:dyDescent="0.2">
      <c r="A167" s="16" t="s">
        <v>539</v>
      </c>
      <c r="B167" s="15" t="s">
        <v>179</v>
      </c>
      <c r="C167" s="24" t="s">
        <v>540</v>
      </c>
      <c r="D167" s="316">
        <v>66457.86</v>
      </c>
      <c r="E167" s="313">
        <v>89610.94</v>
      </c>
      <c r="F167" s="26">
        <v>54126</v>
      </c>
      <c r="G167" s="26">
        <v>91127.693984096753</v>
      </c>
    </row>
    <row r="168" spans="1:7" x14ac:dyDescent="0.2">
      <c r="A168" s="16" t="s">
        <v>541</v>
      </c>
      <c r="B168" s="15" t="s">
        <v>179</v>
      </c>
      <c r="C168" s="24" t="s">
        <v>542</v>
      </c>
      <c r="D168" s="316">
        <v>74577.88</v>
      </c>
      <c r="E168" s="313">
        <v>100559.87</v>
      </c>
      <c r="F168" s="26">
        <v>48361</v>
      </c>
      <c r="G168" s="26">
        <v>3216.1804924900575</v>
      </c>
    </row>
    <row r="169" spans="1:7" x14ac:dyDescent="0.2">
      <c r="A169" s="16" t="s">
        <v>543</v>
      </c>
      <c r="B169" s="15" t="s">
        <v>179</v>
      </c>
      <c r="C169" s="24" t="s">
        <v>544</v>
      </c>
      <c r="D169" s="316">
        <v>112449.27</v>
      </c>
      <c r="E169" s="313">
        <v>151625.18</v>
      </c>
      <c r="F169" s="26">
        <v>279025</v>
      </c>
      <c r="G169" s="26">
        <v>123008.86513906503</v>
      </c>
    </row>
    <row r="170" spans="1:7" x14ac:dyDescent="0.2">
      <c r="A170" s="16" t="s">
        <v>545</v>
      </c>
      <c r="B170" s="15" t="s">
        <v>179</v>
      </c>
      <c r="C170" s="24" t="s">
        <v>546</v>
      </c>
      <c r="D170" s="316">
        <v>142333.87</v>
      </c>
      <c r="E170" s="313">
        <v>191921.19</v>
      </c>
      <c r="F170" s="26">
        <v>228835</v>
      </c>
      <c r="G170" s="26">
        <v>147271.19255754582</v>
      </c>
    </row>
    <row r="171" spans="1:7" x14ac:dyDescent="0.2">
      <c r="A171" s="16" t="s">
        <v>210</v>
      </c>
      <c r="B171" s="15" t="s">
        <v>179</v>
      </c>
      <c r="C171" s="24" t="s">
        <v>547</v>
      </c>
      <c r="D171" s="316">
        <v>390276.36</v>
      </c>
      <c r="E171" s="313">
        <v>526243.71</v>
      </c>
      <c r="F171" s="26">
        <v>161585</v>
      </c>
      <c r="G171" s="26">
        <v>118604.73744326262</v>
      </c>
    </row>
    <row r="172" spans="1:7" x14ac:dyDescent="0.2">
      <c r="A172" s="16" t="s">
        <v>548</v>
      </c>
      <c r="B172" s="15" t="s">
        <v>179</v>
      </c>
      <c r="C172" s="24" t="s">
        <v>549</v>
      </c>
      <c r="D172" s="316">
        <v>135273.82</v>
      </c>
      <c r="E172" s="313">
        <v>182401.5</v>
      </c>
      <c r="F172" s="26">
        <v>145622</v>
      </c>
      <c r="G172" s="26">
        <v>121962.9078937836</v>
      </c>
    </row>
    <row r="173" spans="1:7" x14ac:dyDescent="0.2">
      <c r="A173" s="16" t="s">
        <v>550</v>
      </c>
      <c r="B173" s="15" t="s">
        <v>179</v>
      </c>
      <c r="C173" s="24" t="s">
        <v>551</v>
      </c>
      <c r="D173" s="316">
        <v>11497.69</v>
      </c>
      <c r="E173" s="313">
        <v>15503.34</v>
      </c>
      <c r="F173" s="26">
        <v>5975</v>
      </c>
      <c r="G173" s="26">
        <v>23382.790284070597</v>
      </c>
    </row>
    <row r="174" spans="1:7" x14ac:dyDescent="0.2">
      <c r="A174" s="16" t="s">
        <v>552</v>
      </c>
      <c r="B174" s="15" t="s">
        <v>179</v>
      </c>
      <c r="C174" s="24" t="s">
        <v>553</v>
      </c>
      <c r="D174" s="316">
        <v>21217.1</v>
      </c>
      <c r="E174" s="313">
        <v>28608.87</v>
      </c>
      <c r="F174" s="26">
        <v>21442</v>
      </c>
      <c r="G174" s="26">
        <v>46370.10970194581</v>
      </c>
    </row>
    <row r="175" spans="1:7" x14ac:dyDescent="0.2">
      <c r="A175" s="16" t="s">
        <v>554</v>
      </c>
      <c r="B175" s="15" t="s">
        <v>179</v>
      </c>
      <c r="C175" s="24" t="s">
        <v>555</v>
      </c>
      <c r="D175" s="316">
        <v>19628.240000000002</v>
      </c>
      <c r="E175" s="313">
        <v>26466.46</v>
      </c>
      <c r="F175" s="26">
        <v>703</v>
      </c>
      <c r="G175" s="26">
        <v>29640.273232391311</v>
      </c>
    </row>
    <row r="176" spans="1:7" x14ac:dyDescent="0.2">
      <c r="A176" s="16" t="s">
        <v>556</v>
      </c>
      <c r="B176" s="15" t="s">
        <v>179</v>
      </c>
      <c r="C176" s="24" t="s">
        <v>557</v>
      </c>
      <c r="D176" s="316">
        <v>0</v>
      </c>
      <c r="E176" s="313">
        <v>0</v>
      </c>
      <c r="F176" s="26" t="s">
        <v>826</v>
      </c>
      <c r="G176" s="26">
        <v>0</v>
      </c>
    </row>
    <row r="177" spans="1:7" x14ac:dyDescent="0.2">
      <c r="A177" s="16" t="s">
        <v>558</v>
      </c>
      <c r="B177" s="15" t="s">
        <v>179</v>
      </c>
      <c r="C177" s="24" t="s">
        <v>559</v>
      </c>
      <c r="D177" s="316">
        <v>16669.5</v>
      </c>
      <c r="E177" s="313">
        <v>22476.94</v>
      </c>
      <c r="F177" s="26">
        <v>16088</v>
      </c>
      <c r="G177" s="26">
        <v>20245.168548192232</v>
      </c>
    </row>
    <row r="178" spans="1:7" x14ac:dyDescent="0.2">
      <c r="A178" s="18" t="s">
        <v>560</v>
      </c>
      <c r="B178" s="15" t="s">
        <v>180</v>
      </c>
      <c r="C178" s="24" t="s">
        <v>561</v>
      </c>
      <c r="D178" s="316">
        <v>8563.1200000000008</v>
      </c>
      <c r="E178" s="313">
        <v>11546.4</v>
      </c>
      <c r="F178" s="26">
        <v>1960</v>
      </c>
      <c r="G178" s="26">
        <v>101323.06522118444</v>
      </c>
    </row>
    <row r="179" spans="1:7" x14ac:dyDescent="0.2">
      <c r="A179" s="18" t="s">
        <v>562</v>
      </c>
      <c r="B179" s="15" t="s">
        <v>180</v>
      </c>
      <c r="C179" s="24" t="s">
        <v>563</v>
      </c>
      <c r="D179" s="316">
        <v>2807.28</v>
      </c>
      <c r="E179" s="313">
        <v>3785.3</v>
      </c>
      <c r="F179" s="26">
        <v>14932</v>
      </c>
      <c r="G179" s="26">
        <v>8015.2752343728453</v>
      </c>
    </row>
    <row r="180" spans="1:7" x14ac:dyDescent="0.2">
      <c r="A180" s="18" t="s">
        <v>564</v>
      </c>
      <c r="B180" s="15" t="s">
        <v>180</v>
      </c>
      <c r="C180" s="24" t="s">
        <v>565</v>
      </c>
      <c r="D180" s="316">
        <v>0</v>
      </c>
      <c r="E180" s="313">
        <v>0</v>
      </c>
      <c r="F180" s="26">
        <v>12924</v>
      </c>
      <c r="G180" s="26">
        <v>15850.37668760134</v>
      </c>
    </row>
    <row r="181" spans="1:7" x14ac:dyDescent="0.2">
      <c r="A181" s="18" t="s">
        <v>566</v>
      </c>
      <c r="B181" s="15" t="s">
        <v>180</v>
      </c>
      <c r="C181" s="24" t="s">
        <v>567</v>
      </c>
      <c r="D181" s="316">
        <v>7822.1</v>
      </c>
      <c r="E181" s="313">
        <v>10547.22</v>
      </c>
      <c r="F181" s="26">
        <v>9218</v>
      </c>
      <c r="G181" s="26">
        <v>13560.966591689012</v>
      </c>
    </row>
    <row r="182" spans="1:7" x14ac:dyDescent="0.2">
      <c r="A182" s="18" t="s">
        <v>568</v>
      </c>
      <c r="B182" s="15"/>
      <c r="C182" s="24" t="s">
        <v>569</v>
      </c>
      <c r="D182" s="317">
        <v>92375.43</v>
      </c>
      <c r="E182" s="313">
        <v>124557.86000000002</v>
      </c>
      <c r="F182" s="26" t="s">
        <v>826</v>
      </c>
      <c r="G182" s="26">
        <v>201144.14465183308</v>
      </c>
    </row>
    <row r="183" spans="1:7" x14ac:dyDescent="0.2">
      <c r="A183" s="38" t="s">
        <v>570</v>
      </c>
      <c r="B183" s="34"/>
      <c r="C183" s="34" t="s">
        <v>571</v>
      </c>
      <c r="D183" s="316" t="s">
        <v>826</v>
      </c>
      <c r="E183" s="313" t="s">
        <v>826</v>
      </c>
      <c r="F183" s="26">
        <v>0</v>
      </c>
      <c r="G183" s="26">
        <v>0</v>
      </c>
    </row>
    <row r="184" spans="1:7" x14ac:dyDescent="0.2">
      <c r="A184" s="38" t="s">
        <v>572</v>
      </c>
      <c r="B184" s="34"/>
      <c r="C184" s="34" t="s">
        <v>573</v>
      </c>
      <c r="D184" s="316" t="s">
        <v>826</v>
      </c>
      <c r="E184" s="313" t="s">
        <v>826</v>
      </c>
      <c r="F184" s="26">
        <v>0</v>
      </c>
      <c r="G184" s="26">
        <v>0</v>
      </c>
    </row>
    <row r="185" spans="1:7" x14ac:dyDescent="0.2">
      <c r="A185" s="38" t="s">
        <v>574</v>
      </c>
      <c r="B185" s="34"/>
      <c r="C185" s="34" t="s">
        <v>575</v>
      </c>
      <c r="D185" s="316" t="s">
        <v>826</v>
      </c>
      <c r="E185" s="313" t="s">
        <v>826</v>
      </c>
      <c r="F185" s="26">
        <v>0</v>
      </c>
      <c r="G185" s="26">
        <v>0</v>
      </c>
    </row>
    <row r="186" spans="1:7" x14ac:dyDescent="0.2">
      <c r="A186" s="38" t="s">
        <v>576</v>
      </c>
      <c r="B186" s="34"/>
      <c r="C186" s="34" t="s">
        <v>577</v>
      </c>
      <c r="D186" s="316" t="s">
        <v>826</v>
      </c>
      <c r="E186" s="313" t="s">
        <v>826</v>
      </c>
      <c r="F186" s="26">
        <v>0</v>
      </c>
      <c r="G186" s="26">
        <v>0</v>
      </c>
    </row>
    <row r="187" spans="1:7" x14ac:dyDescent="0.2">
      <c r="A187" s="38" t="s">
        <v>578</v>
      </c>
      <c r="B187" s="34"/>
      <c r="C187" s="34" t="s">
        <v>579</v>
      </c>
      <c r="D187" s="316" t="s">
        <v>826</v>
      </c>
      <c r="E187" s="313" t="s">
        <v>826</v>
      </c>
      <c r="F187" s="26">
        <v>0</v>
      </c>
      <c r="G187" s="26">
        <v>0</v>
      </c>
    </row>
    <row r="188" spans="1:7" x14ac:dyDescent="0.2">
      <c r="A188" s="39" t="s">
        <v>580</v>
      </c>
      <c r="B188" s="34"/>
      <c r="C188" s="34" t="s">
        <v>581</v>
      </c>
      <c r="D188" s="316" t="s">
        <v>826</v>
      </c>
      <c r="E188" s="313" t="s">
        <v>826</v>
      </c>
      <c r="F188" s="26">
        <v>0</v>
      </c>
      <c r="G188" s="26">
        <v>0</v>
      </c>
    </row>
    <row r="189" spans="1:7" x14ac:dyDescent="0.2">
      <c r="A189" s="38" t="s">
        <v>582</v>
      </c>
      <c r="B189" s="34"/>
      <c r="C189" s="34" t="s">
        <v>583</v>
      </c>
      <c r="D189" s="316" t="s">
        <v>826</v>
      </c>
      <c r="E189" s="313" t="s">
        <v>826</v>
      </c>
      <c r="F189" s="26">
        <v>0</v>
      </c>
      <c r="G189" s="26">
        <v>0</v>
      </c>
    </row>
    <row r="190" spans="1:7" x14ac:dyDescent="0.2">
      <c r="A190" s="38" t="s">
        <v>584</v>
      </c>
      <c r="B190" s="34"/>
      <c r="C190" s="34" t="s">
        <v>585</v>
      </c>
      <c r="D190" s="316" t="s">
        <v>826</v>
      </c>
      <c r="E190" s="313" t="s">
        <v>826</v>
      </c>
      <c r="F190" s="26">
        <v>0</v>
      </c>
      <c r="G190" s="26">
        <v>0</v>
      </c>
    </row>
    <row r="191" spans="1:7" x14ac:dyDescent="0.2">
      <c r="A191" s="38" t="s">
        <v>586</v>
      </c>
      <c r="B191" s="34"/>
      <c r="C191" s="34" t="s">
        <v>587</v>
      </c>
      <c r="D191" s="316" t="s">
        <v>826</v>
      </c>
      <c r="E191" s="313" t="s">
        <v>826</v>
      </c>
      <c r="F191" s="26">
        <v>0</v>
      </c>
      <c r="G191" s="26">
        <v>0</v>
      </c>
    </row>
    <row r="192" spans="1:7" x14ac:dyDescent="0.2">
      <c r="A192" s="38" t="s">
        <v>588</v>
      </c>
      <c r="B192" s="34"/>
      <c r="C192" s="34" t="s">
        <v>589</v>
      </c>
      <c r="D192" s="316" t="s">
        <v>826</v>
      </c>
      <c r="E192" s="313" t="s">
        <v>826</v>
      </c>
      <c r="F192" s="26">
        <v>0</v>
      </c>
      <c r="G192" s="26" t="s">
        <v>826</v>
      </c>
    </row>
    <row r="193" spans="1:7" x14ac:dyDescent="0.2">
      <c r="A193" s="38" t="s">
        <v>590</v>
      </c>
      <c r="B193" s="34"/>
      <c r="C193" s="34" t="s">
        <v>591</v>
      </c>
      <c r="D193" s="316" t="s">
        <v>826</v>
      </c>
      <c r="E193" s="313" t="s">
        <v>826</v>
      </c>
      <c r="F193" s="26">
        <v>0</v>
      </c>
      <c r="G193" s="26">
        <v>0</v>
      </c>
    </row>
    <row r="194" spans="1:7" x14ac:dyDescent="0.2">
      <c r="A194" s="38" t="s">
        <v>592</v>
      </c>
      <c r="B194" s="34"/>
      <c r="C194" s="34" t="s">
        <v>593</v>
      </c>
      <c r="D194" s="316" t="s">
        <v>826</v>
      </c>
      <c r="E194" s="313" t="s">
        <v>826</v>
      </c>
      <c r="F194" s="26">
        <v>0</v>
      </c>
      <c r="G194" s="26">
        <v>0</v>
      </c>
    </row>
    <row r="195" spans="1:7" x14ac:dyDescent="0.2">
      <c r="A195" s="40" t="s">
        <v>594</v>
      </c>
      <c r="B195" s="34"/>
      <c r="C195" s="34" t="s">
        <v>595</v>
      </c>
      <c r="D195" s="316" t="s">
        <v>826</v>
      </c>
      <c r="E195" s="313" t="s">
        <v>826</v>
      </c>
      <c r="F195" s="26">
        <v>0</v>
      </c>
      <c r="G195" s="26">
        <v>0</v>
      </c>
    </row>
    <row r="196" spans="1:7" x14ac:dyDescent="0.2">
      <c r="A196" s="41" t="s">
        <v>596</v>
      </c>
      <c r="B196" s="34"/>
      <c r="C196" s="34" t="s">
        <v>597</v>
      </c>
      <c r="D196" s="316" t="s">
        <v>826</v>
      </c>
      <c r="E196" s="313" t="s">
        <v>826</v>
      </c>
      <c r="F196" s="26">
        <v>0</v>
      </c>
      <c r="G196" s="26">
        <v>0</v>
      </c>
    </row>
    <row r="197" spans="1:7" x14ac:dyDescent="0.2">
      <c r="A197" s="38" t="s">
        <v>598</v>
      </c>
      <c r="B197" s="34"/>
      <c r="C197" s="34" t="s">
        <v>599</v>
      </c>
      <c r="D197" s="316" t="s">
        <v>826</v>
      </c>
      <c r="E197" s="313" t="s">
        <v>826</v>
      </c>
      <c r="F197" s="26">
        <v>0</v>
      </c>
      <c r="G197" s="26">
        <v>0</v>
      </c>
    </row>
    <row r="198" spans="1:7" x14ac:dyDescent="0.2">
      <c r="A198" s="38" t="s">
        <v>600</v>
      </c>
      <c r="B198" s="34"/>
      <c r="C198" s="34" t="s">
        <v>601</v>
      </c>
      <c r="D198" s="316" t="s">
        <v>826</v>
      </c>
      <c r="E198" s="313" t="s">
        <v>826</v>
      </c>
      <c r="F198" s="26" t="s">
        <v>826</v>
      </c>
      <c r="G198" s="26">
        <v>0</v>
      </c>
    </row>
    <row r="199" spans="1:7" x14ac:dyDescent="0.2">
      <c r="A199" s="38" t="s">
        <v>602</v>
      </c>
      <c r="B199" s="34"/>
      <c r="C199" s="34" t="s">
        <v>603</v>
      </c>
      <c r="D199" s="316" t="s">
        <v>826</v>
      </c>
      <c r="E199" s="313" t="s">
        <v>826</v>
      </c>
      <c r="F199" s="26" t="s">
        <v>826</v>
      </c>
      <c r="G199" s="26">
        <v>0</v>
      </c>
    </row>
    <row r="200" spans="1:7" x14ac:dyDescent="0.2">
      <c r="A200" s="39" t="s">
        <v>604</v>
      </c>
      <c r="B200" s="34"/>
      <c r="C200" s="34" t="s">
        <v>605</v>
      </c>
      <c r="D200" s="316" t="s">
        <v>826</v>
      </c>
      <c r="E200" s="313" t="s">
        <v>826</v>
      </c>
      <c r="F200" s="26" t="s">
        <v>826</v>
      </c>
      <c r="G200" s="26">
        <v>0</v>
      </c>
    </row>
    <row r="201" spans="1:7" x14ac:dyDescent="0.2">
      <c r="A201" s="39" t="s">
        <v>606</v>
      </c>
      <c r="B201" s="34"/>
      <c r="C201" s="34" t="s">
        <v>607</v>
      </c>
      <c r="D201" s="316" t="s">
        <v>826</v>
      </c>
      <c r="E201" s="313" t="s">
        <v>826</v>
      </c>
      <c r="F201" s="26" t="s">
        <v>826</v>
      </c>
      <c r="G201" s="26">
        <v>0</v>
      </c>
    </row>
    <row r="202" spans="1:7" x14ac:dyDescent="0.2">
      <c r="A202" s="39" t="s">
        <v>624</v>
      </c>
      <c r="B202" s="34"/>
      <c r="C202" s="34" t="s">
        <v>625</v>
      </c>
      <c r="D202" s="316" t="s">
        <v>826</v>
      </c>
      <c r="E202" s="313" t="s">
        <v>826</v>
      </c>
      <c r="F202" s="26" t="s">
        <v>826</v>
      </c>
      <c r="G202" s="26">
        <v>0</v>
      </c>
    </row>
    <row r="203" spans="1:7" ht="13.5" thickBot="1" x14ac:dyDescent="0.25">
      <c r="A203" s="39" t="s">
        <v>631</v>
      </c>
      <c r="B203" s="34"/>
      <c r="C203" s="34" t="s">
        <v>632</v>
      </c>
      <c r="D203" s="318" t="s">
        <v>826</v>
      </c>
      <c r="E203" s="314" t="s">
        <v>826</v>
      </c>
      <c r="F203" s="26" t="s">
        <v>826</v>
      </c>
      <c r="G203" s="26">
        <v>0</v>
      </c>
    </row>
    <row r="204" spans="1:7" ht="13.5" thickBot="1" x14ac:dyDescent="0.25">
      <c r="A204" s="19"/>
      <c r="B204" s="20"/>
      <c r="C204" s="20"/>
      <c r="D204" s="27">
        <f>SUM(D4:D203)</f>
        <v>31993182.000000011</v>
      </c>
      <c r="E204" s="311">
        <f>SUM(E4:E203)</f>
        <v>43139201.629999988</v>
      </c>
      <c r="F204" s="27">
        <f>SUM(F4:F203)</f>
        <v>30409006</v>
      </c>
      <c r="G204" s="27">
        <f>SUM(G4:G203)</f>
        <v>28644361.000000007</v>
      </c>
    </row>
    <row r="205" spans="1:7" x14ac:dyDescent="0.2">
      <c r="A205" s="42"/>
    </row>
    <row r="206" spans="1:7" ht="13.5" thickBot="1" x14ac:dyDescent="0.25">
      <c r="A206" s="42"/>
    </row>
    <row r="207" spans="1:7" ht="13.5" thickBot="1" x14ac:dyDescent="0.25">
      <c r="A207" s="43"/>
      <c r="B207" s="44"/>
      <c r="C207" s="45" t="s">
        <v>775</v>
      </c>
      <c r="D207" s="45"/>
      <c r="E207" s="45"/>
      <c r="F207" s="27"/>
      <c r="G207" s="27">
        <f>+E204</f>
        <v>43139201.629999988</v>
      </c>
    </row>
  </sheetData>
  <conditionalFormatting sqref="F4:G203">
    <cfRule type="cellIs" dxfId="0" priority="1" operator="equal">
      <formula>0</formula>
    </cfRule>
  </conditionalFormatting>
  <printOptions horizontalCentered="1"/>
  <pageMargins left="0.5" right="0.5" top="0.5" bottom="1" header="0.5" footer="0.5"/>
  <pageSetup fitToHeight="0" orientation="landscape" r:id="rId1"/>
  <headerFooter scaleWithDoc="0" alignWithMargins="0">
    <oddFooter>&amp;C&amp;P&amp;RCDE, School Finance and Operations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O44"/>
  <sheetViews>
    <sheetView zoomScale="80" workbookViewId="0">
      <selection activeCell="I46" sqref="I46"/>
    </sheetView>
  </sheetViews>
  <sheetFormatPr defaultRowHeight="12.75" x14ac:dyDescent="0.2"/>
  <cols>
    <col min="1" max="2" width="13.42578125" customWidth="1"/>
    <col min="3" max="3" width="21" customWidth="1"/>
    <col min="4" max="4" width="31.7109375" customWidth="1"/>
    <col min="5" max="5" width="13" customWidth="1"/>
    <col min="6" max="7" width="16.42578125" customWidth="1"/>
    <col min="8" max="8" width="19.28515625" customWidth="1"/>
    <col min="9" max="9" width="18" customWidth="1"/>
    <col min="10" max="10" width="17.42578125" customWidth="1"/>
    <col min="11" max="11" width="24.140625" bestFit="1" customWidth="1"/>
    <col min="12" max="14" width="16.42578125" customWidth="1"/>
    <col min="15" max="15" width="12.42578125" customWidth="1"/>
    <col min="16" max="16" width="9.85546875" bestFit="1" customWidth="1"/>
  </cols>
  <sheetData>
    <row r="1" spans="1:15" x14ac:dyDescent="0.2">
      <c r="B1" t="s">
        <v>630</v>
      </c>
      <c r="E1" s="177" t="s">
        <v>773</v>
      </c>
    </row>
    <row r="2" spans="1:15" x14ac:dyDescent="0.2">
      <c r="A2" s="7"/>
      <c r="B2" s="7"/>
    </row>
    <row r="6" spans="1:15" ht="13.5" thickBot="1" x14ac:dyDescent="0.25"/>
    <row r="7" spans="1:15" x14ac:dyDescent="0.2">
      <c r="A7" s="167"/>
      <c r="B7" s="168"/>
      <c r="C7" s="168"/>
      <c r="D7" s="273"/>
      <c r="E7" s="168"/>
      <c r="F7" s="168"/>
      <c r="G7" s="168"/>
      <c r="H7" s="168"/>
      <c r="I7" s="168"/>
      <c r="J7" s="168"/>
      <c r="K7" s="169" t="s">
        <v>0</v>
      </c>
      <c r="L7" s="168"/>
      <c r="M7" s="168"/>
      <c r="N7" s="170"/>
    </row>
    <row r="8" spans="1:15" x14ac:dyDescent="0.2">
      <c r="A8" s="42"/>
      <c r="B8" s="68"/>
      <c r="C8" s="68"/>
      <c r="D8" s="52"/>
      <c r="E8" s="68"/>
      <c r="F8" s="204"/>
      <c r="G8" s="205"/>
      <c r="H8" s="205"/>
      <c r="I8" s="205" t="s">
        <v>1</v>
      </c>
      <c r="J8" s="206"/>
      <c r="K8" s="207" t="s">
        <v>1</v>
      </c>
      <c r="L8" s="206"/>
      <c r="M8" s="205"/>
      <c r="N8" s="274"/>
    </row>
    <row r="9" spans="1:15" x14ac:dyDescent="0.2">
      <c r="A9" s="42"/>
      <c r="B9" s="68"/>
      <c r="C9" s="68"/>
      <c r="D9" s="52"/>
      <c r="E9" s="68"/>
      <c r="F9" s="208"/>
      <c r="G9" s="205" t="s">
        <v>822</v>
      </c>
      <c r="H9" s="205" t="s">
        <v>822</v>
      </c>
      <c r="I9" s="205" t="s">
        <v>2</v>
      </c>
      <c r="J9" s="205"/>
      <c r="K9" s="207" t="s">
        <v>3</v>
      </c>
      <c r="L9" s="205"/>
      <c r="M9" s="8"/>
      <c r="N9" s="275"/>
    </row>
    <row r="10" spans="1:15" x14ac:dyDescent="0.2">
      <c r="A10" s="42"/>
      <c r="B10" s="68"/>
      <c r="C10" s="68"/>
      <c r="D10" s="52"/>
      <c r="E10" s="68"/>
      <c r="F10" s="209" t="s">
        <v>823</v>
      </c>
      <c r="G10" s="205" t="s">
        <v>4</v>
      </c>
      <c r="H10" s="205" t="s">
        <v>5</v>
      </c>
      <c r="I10" s="205" t="s">
        <v>6</v>
      </c>
      <c r="J10" s="205" t="s">
        <v>7</v>
      </c>
      <c r="K10" s="207" t="s">
        <v>8</v>
      </c>
      <c r="L10" s="205"/>
      <c r="M10" s="8"/>
      <c r="N10" s="275"/>
    </row>
    <row r="11" spans="1:15" x14ac:dyDescent="0.2">
      <c r="A11" s="171" t="s">
        <v>4</v>
      </c>
      <c r="B11" s="68"/>
      <c r="C11" s="68"/>
      <c r="D11" s="52"/>
      <c r="E11" s="68"/>
      <c r="F11" s="208" t="s">
        <v>4</v>
      </c>
      <c r="G11" s="205" t="s">
        <v>9</v>
      </c>
      <c r="H11" s="205" t="s">
        <v>9</v>
      </c>
      <c r="I11" s="205" t="s">
        <v>10</v>
      </c>
      <c r="J11" s="205" t="s">
        <v>11</v>
      </c>
      <c r="K11" s="207" t="s">
        <v>4</v>
      </c>
      <c r="L11" s="205" t="s">
        <v>12</v>
      </c>
      <c r="M11" s="205" t="s">
        <v>9</v>
      </c>
      <c r="N11" s="276" t="s">
        <v>13</v>
      </c>
    </row>
    <row r="12" spans="1:15" ht="13.5" thickBot="1" x14ac:dyDescent="0.25">
      <c r="A12" s="172" t="s">
        <v>824</v>
      </c>
      <c r="B12" s="173" t="s">
        <v>14</v>
      </c>
      <c r="C12" s="173" t="s">
        <v>5</v>
      </c>
      <c r="D12" s="277" t="s">
        <v>211</v>
      </c>
      <c r="E12" s="173" t="s">
        <v>15</v>
      </c>
      <c r="F12" s="46" t="s">
        <v>16</v>
      </c>
      <c r="G12" s="174" t="s">
        <v>17</v>
      </c>
      <c r="H12" s="174" t="s">
        <v>17</v>
      </c>
      <c r="I12" s="174" t="s">
        <v>18</v>
      </c>
      <c r="J12" s="174" t="s">
        <v>19</v>
      </c>
      <c r="K12" s="175" t="s">
        <v>19</v>
      </c>
      <c r="L12" s="174" t="s">
        <v>9</v>
      </c>
      <c r="M12" s="174" t="s">
        <v>20</v>
      </c>
      <c r="N12" s="278" t="s">
        <v>21</v>
      </c>
    </row>
    <row r="13" spans="1:15" x14ac:dyDescent="0.2">
      <c r="B13" s="7"/>
      <c r="C13" s="7"/>
      <c r="D13" s="166"/>
      <c r="E13" s="7"/>
      <c r="F13" s="210"/>
      <c r="G13" s="8"/>
      <c r="H13" s="8"/>
      <c r="I13" s="7"/>
      <c r="J13" s="8"/>
      <c r="K13" s="211"/>
      <c r="L13" s="7"/>
      <c r="M13" s="8"/>
      <c r="N13" s="7"/>
    </row>
    <row r="14" spans="1:15" x14ac:dyDescent="0.2">
      <c r="B14" s="7"/>
      <c r="C14" s="7"/>
      <c r="D14" s="166"/>
      <c r="E14" s="7"/>
      <c r="F14" s="210"/>
      <c r="G14" s="8"/>
      <c r="H14" s="8"/>
      <c r="I14" s="7"/>
      <c r="J14" s="8"/>
      <c r="K14" s="211"/>
      <c r="L14" s="7"/>
      <c r="M14" s="8"/>
      <c r="N14" s="7"/>
    </row>
    <row r="15" spans="1:15" x14ac:dyDescent="0.2">
      <c r="A15" s="279" t="s">
        <v>761</v>
      </c>
      <c r="B15" s="280" t="s">
        <v>22</v>
      </c>
      <c r="C15" s="280" t="s">
        <v>23</v>
      </c>
      <c r="D15" s="281">
        <v>1360</v>
      </c>
      <c r="E15" s="280" t="s">
        <v>24</v>
      </c>
      <c r="F15" s="282">
        <v>34</v>
      </c>
      <c r="G15" s="283">
        <v>25344.2716808</v>
      </c>
      <c r="H15" s="283">
        <v>10788.55445774</v>
      </c>
      <c r="I15" s="283">
        <f>G15-H15</f>
        <v>14555.717223060001</v>
      </c>
      <c r="J15" s="283">
        <f t="shared" ref="J15:J25" si="0">I15*F15</f>
        <v>494894.38558404002</v>
      </c>
      <c r="K15" s="284">
        <f t="shared" ref="K15:K25" si="1">ROUND((200-F15)/200,4)</f>
        <v>0.83</v>
      </c>
      <c r="L15" s="283">
        <f t="shared" ref="L15:L25" si="2">ROUND(J15*K15,2)</f>
        <v>410762.34</v>
      </c>
      <c r="M15" s="285">
        <f t="shared" ref="M15:M25" si="3">ROUND(L15*0.35,2)</f>
        <v>143766.82</v>
      </c>
      <c r="N15" s="286">
        <f t="shared" ref="N15:N24" si="4">ROUND(M15*$M$30,2)</f>
        <v>0</v>
      </c>
      <c r="O15" s="9"/>
    </row>
    <row r="16" spans="1:15" x14ac:dyDescent="0.2">
      <c r="A16" s="287" t="s">
        <v>762</v>
      </c>
      <c r="B16" s="7" t="s">
        <v>25</v>
      </c>
      <c r="C16" s="7" t="s">
        <v>26</v>
      </c>
      <c r="D16" s="166">
        <v>1390</v>
      </c>
      <c r="E16" s="7" t="s">
        <v>27</v>
      </c>
      <c r="F16" s="210">
        <v>71.5</v>
      </c>
      <c r="G16" s="8">
        <v>22594.7647602</v>
      </c>
      <c r="H16" s="8">
        <v>12074.330616699999</v>
      </c>
      <c r="I16" s="8">
        <f t="shared" ref="I16:I25" si="5">G16-H16</f>
        <v>10520.434143500001</v>
      </c>
      <c r="J16" s="8">
        <f t="shared" si="0"/>
        <v>752211.04126025003</v>
      </c>
      <c r="K16" s="211">
        <f t="shared" si="1"/>
        <v>0.64249999999999996</v>
      </c>
      <c r="L16" s="8">
        <f t="shared" si="2"/>
        <v>483295.59</v>
      </c>
      <c r="M16" s="212">
        <f t="shared" si="3"/>
        <v>169153.46</v>
      </c>
      <c r="N16" s="288">
        <f t="shared" si="4"/>
        <v>0</v>
      </c>
      <c r="O16" s="9"/>
    </row>
    <row r="17" spans="1:15" x14ac:dyDescent="0.2">
      <c r="A17" s="287" t="s">
        <v>531</v>
      </c>
      <c r="B17" s="7" t="s">
        <v>28</v>
      </c>
      <c r="C17" s="7" t="s">
        <v>29</v>
      </c>
      <c r="D17" s="166">
        <v>1520</v>
      </c>
      <c r="E17" s="7" t="s">
        <v>30</v>
      </c>
      <c r="F17" s="210">
        <v>101</v>
      </c>
      <c r="G17" s="8">
        <v>22573.095381070001</v>
      </c>
      <c r="H17" s="8">
        <v>10714.46861672</v>
      </c>
      <c r="I17" s="8">
        <f t="shared" si="5"/>
        <v>11858.626764350001</v>
      </c>
      <c r="J17" s="8">
        <f t="shared" si="0"/>
        <v>1197721.3031993501</v>
      </c>
      <c r="K17" s="211">
        <f t="shared" si="1"/>
        <v>0.495</v>
      </c>
      <c r="L17" s="8">
        <f t="shared" si="2"/>
        <v>592872.05000000005</v>
      </c>
      <c r="M17" s="212">
        <f t="shared" si="3"/>
        <v>207505.22</v>
      </c>
      <c r="N17" s="288">
        <f t="shared" si="4"/>
        <v>0</v>
      </c>
      <c r="O17" s="9"/>
    </row>
    <row r="18" spans="1:15" x14ac:dyDescent="0.2">
      <c r="A18" s="287" t="s">
        <v>770</v>
      </c>
      <c r="B18" s="7" t="s">
        <v>31</v>
      </c>
      <c r="C18" s="7" t="s">
        <v>32</v>
      </c>
      <c r="D18" s="166">
        <v>1550</v>
      </c>
      <c r="E18" s="7" t="s">
        <v>771</v>
      </c>
      <c r="F18" s="210">
        <v>88</v>
      </c>
      <c r="G18" s="8">
        <v>21995.44539266</v>
      </c>
      <c r="H18" s="8">
        <v>10221.394942069999</v>
      </c>
      <c r="I18" s="8">
        <f t="shared" si="5"/>
        <v>11774.050450590001</v>
      </c>
      <c r="J18" s="8">
        <f t="shared" si="0"/>
        <v>1036116.4396519201</v>
      </c>
      <c r="K18" s="211">
        <f t="shared" si="1"/>
        <v>0.56000000000000005</v>
      </c>
      <c r="L18" s="8">
        <f t="shared" si="2"/>
        <v>580225.21</v>
      </c>
      <c r="M18" s="212">
        <f t="shared" si="3"/>
        <v>203078.82</v>
      </c>
      <c r="N18" s="288">
        <f t="shared" si="4"/>
        <v>0</v>
      </c>
      <c r="O18" s="9"/>
    </row>
    <row r="19" spans="1:15" x14ac:dyDescent="0.2">
      <c r="A19" s="287" t="s">
        <v>349</v>
      </c>
      <c r="B19" s="7" t="s">
        <v>33</v>
      </c>
      <c r="C19" s="7" t="s">
        <v>34</v>
      </c>
      <c r="D19" s="166">
        <v>1828</v>
      </c>
      <c r="E19" s="7" t="s">
        <v>35</v>
      </c>
      <c r="F19" s="210">
        <v>123</v>
      </c>
      <c r="G19" s="8">
        <v>20355.13833487</v>
      </c>
      <c r="H19" s="8">
        <v>10421.67427283</v>
      </c>
      <c r="I19" s="8">
        <f>G19-H19</f>
        <v>9933.4640620400005</v>
      </c>
      <c r="J19" s="8">
        <f>I19*F19</f>
        <v>1221816.07963092</v>
      </c>
      <c r="K19" s="211">
        <f>ROUND((200-F19)/200,4)</f>
        <v>0.38500000000000001</v>
      </c>
      <c r="L19" s="8">
        <f>ROUND(J19*K19,2)</f>
        <v>470399.19</v>
      </c>
      <c r="M19" s="212">
        <f>ROUND(L19*0.35,2)</f>
        <v>164639.72</v>
      </c>
      <c r="N19" s="288">
        <f t="shared" si="4"/>
        <v>0</v>
      </c>
      <c r="O19" s="9"/>
    </row>
    <row r="20" spans="1:15" x14ac:dyDescent="0.2">
      <c r="A20" s="287" t="s">
        <v>763</v>
      </c>
      <c r="B20" s="7" t="s">
        <v>33</v>
      </c>
      <c r="C20" s="7" t="s">
        <v>34</v>
      </c>
      <c r="D20" s="166">
        <v>1828</v>
      </c>
      <c r="E20" s="7" t="s">
        <v>36</v>
      </c>
      <c r="F20" s="210">
        <v>104</v>
      </c>
      <c r="G20" s="8">
        <v>21037.656492869999</v>
      </c>
      <c r="H20" s="8">
        <v>10421.67427283</v>
      </c>
      <c r="I20" s="8">
        <f t="shared" si="5"/>
        <v>10615.982220039999</v>
      </c>
      <c r="J20" s="8">
        <f t="shared" si="0"/>
        <v>1104062.1508841598</v>
      </c>
      <c r="K20" s="211">
        <f t="shared" si="1"/>
        <v>0.48</v>
      </c>
      <c r="L20" s="8">
        <f t="shared" si="2"/>
        <v>529949.82999999996</v>
      </c>
      <c r="M20" s="212">
        <f t="shared" si="3"/>
        <v>185482.44</v>
      </c>
      <c r="N20" s="288">
        <f t="shared" si="4"/>
        <v>0</v>
      </c>
      <c r="O20" s="9"/>
    </row>
    <row r="21" spans="1:15" x14ac:dyDescent="0.2">
      <c r="A21" s="287" t="s">
        <v>764</v>
      </c>
      <c r="B21" s="7" t="s">
        <v>37</v>
      </c>
      <c r="C21" s="7" t="s">
        <v>38</v>
      </c>
      <c r="D21" s="166">
        <v>2000</v>
      </c>
      <c r="E21" s="7" t="s">
        <v>39</v>
      </c>
      <c r="F21" s="210">
        <v>11.5</v>
      </c>
      <c r="G21" s="8">
        <v>24097.051567779999</v>
      </c>
      <c r="H21" s="8">
        <v>9894.6004115600008</v>
      </c>
      <c r="I21" s="8">
        <f t="shared" si="5"/>
        <v>14202.451156219999</v>
      </c>
      <c r="J21" s="8">
        <f t="shared" si="0"/>
        <v>163328.18829652999</v>
      </c>
      <c r="K21" s="211">
        <f t="shared" si="1"/>
        <v>0.9425</v>
      </c>
      <c r="L21" s="8">
        <f t="shared" si="2"/>
        <v>153936.82</v>
      </c>
      <c r="M21" s="212">
        <f t="shared" si="3"/>
        <v>53877.89</v>
      </c>
      <c r="N21" s="288">
        <f t="shared" si="4"/>
        <v>0</v>
      </c>
      <c r="O21" s="9"/>
    </row>
    <row r="22" spans="1:15" x14ac:dyDescent="0.2">
      <c r="A22" s="287" t="s">
        <v>765</v>
      </c>
      <c r="B22" s="7" t="s">
        <v>622</v>
      </c>
      <c r="C22" s="7" t="s">
        <v>622</v>
      </c>
      <c r="D22" s="166">
        <v>2020</v>
      </c>
      <c r="E22" s="7" t="s">
        <v>623</v>
      </c>
      <c r="F22" s="210">
        <v>11</v>
      </c>
      <c r="G22" s="8">
        <v>23942.653772810001</v>
      </c>
      <c r="H22" s="8">
        <v>10224.698481089999</v>
      </c>
      <c r="I22" s="8">
        <f t="shared" si="5"/>
        <v>13717.955291720002</v>
      </c>
      <c r="J22" s="8">
        <f t="shared" si="0"/>
        <v>150897.50820892002</v>
      </c>
      <c r="K22" s="211">
        <f t="shared" si="1"/>
        <v>0.94499999999999995</v>
      </c>
      <c r="L22" s="8">
        <f>ROUND(J22*K22,2)</f>
        <v>142598.15</v>
      </c>
      <c r="M22" s="212">
        <f>ROUND(L22*0.35,2)</f>
        <v>49909.35</v>
      </c>
      <c r="N22" s="288">
        <f t="shared" si="4"/>
        <v>0</v>
      </c>
      <c r="O22" s="9"/>
    </row>
    <row r="23" spans="1:15" x14ac:dyDescent="0.2">
      <c r="A23" s="287" t="s">
        <v>766</v>
      </c>
      <c r="B23" s="7" t="s">
        <v>40</v>
      </c>
      <c r="C23" s="7" t="s">
        <v>41</v>
      </c>
      <c r="D23" s="166">
        <v>2610</v>
      </c>
      <c r="E23" s="7" t="s">
        <v>42</v>
      </c>
      <c r="F23" s="210">
        <v>26</v>
      </c>
      <c r="G23" s="8">
        <v>24745.535323209999</v>
      </c>
      <c r="H23" s="8">
        <v>12258.1183886</v>
      </c>
      <c r="I23" s="8">
        <f t="shared" si="5"/>
        <v>12487.416934609999</v>
      </c>
      <c r="J23" s="8">
        <f t="shared" si="0"/>
        <v>324672.84029985999</v>
      </c>
      <c r="K23" s="211">
        <f t="shared" si="1"/>
        <v>0.87</v>
      </c>
      <c r="L23" s="8">
        <f t="shared" si="2"/>
        <v>282465.37</v>
      </c>
      <c r="M23" s="212">
        <f t="shared" si="3"/>
        <v>98862.88</v>
      </c>
      <c r="N23" s="288">
        <f t="shared" si="4"/>
        <v>0</v>
      </c>
      <c r="O23" s="9"/>
    </row>
    <row r="24" spans="1:15" x14ac:dyDescent="0.2">
      <c r="A24" s="287" t="s">
        <v>767</v>
      </c>
      <c r="B24" s="7" t="s">
        <v>40</v>
      </c>
      <c r="C24" s="7" t="s">
        <v>41</v>
      </c>
      <c r="D24" s="166">
        <v>2610</v>
      </c>
      <c r="E24" s="7" t="s">
        <v>43</v>
      </c>
      <c r="F24" s="210">
        <v>135</v>
      </c>
      <c r="G24" s="8">
        <v>24615.41927513</v>
      </c>
      <c r="H24" s="8">
        <v>12258.1183886</v>
      </c>
      <c r="I24" s="8">
        <f t="shared" si="5"/>
        <v>12357.30088653</v>
      </c>
      <c r="J24" s="8">
        <f t="shared" si="0"/>
        <v>1668235.61968155</v>
      </c>
      <c r="K24" s="211">
        <f t="shared" si="1"/>
        <v>0.32500000000000001</v>
      </c>
      <c r="L24" s="8">
        <f t="shared" si="2"/>
        <v>542176.57999999996</v>
      </c>
      <c r="M24" s="212">
        <f t="shared" si="3"/>
        <v>189761.8</v>
      </c>
      <c r="N24" s="288">
        <f t="shared" si="4"/>
        <v>0</v>
      </c>
      <c r="O24" s="9"/>
    </row>
    <row r="25" spans="1:15" x14ac:dyDescent="0.2">
      <c r="A25" s="289" t="s">
        <v>758</v>
      </c>
      <c r="B25" s="290" t="s">
        <v>44</v>
      </c>
      <c r="C25" s="290" t="s">
        <v>45</v>
      </c>
      <c r="D25" s="291">
        <v>2700</v>
      </c>
      <c r="E25" s="290" t="s">
        <v>46</v>
      </c>
      <c r="F25" s="292">
        <v>88</v>
      </c>
      <c r="G25" s="293">
        <v>21688.568952810001</v>
      </c>
      <c r="H25" s="293">
        <v>10037.19233987</v>
      </c>
      <c r="I25" s="293">
        <f t="shared" si="5"/>
        <v>11651.376612940001</v>
      </c>
      <c r="J25" s="293">
        <f t="shared" si="0"/>
        <v>1025321.1419387201</v>
      </c>
      <c r="K25" s="294">
        <f t="shared" si="1"/>
        <v>0.56000000000000005</v>
      </c>
      <c r="L25" s="293">
        <f t="shared" si="2"/>
        <v>574179.83999999997</v>
      </c>
      <c r="M25" s="295">
        <f t="shared" si="3"/>
        <v>200962.94</v>
      </c>
      <c r="N25" s="296">
        <f>ROUND(M25*$M$30,2)-0.02</f>
        <v>-0.02</v>
      </c>
      <c r="O25" s="9"/>
    </row>
    <row r="26" spans="1:15" x14ac:dyDescent="0.2">
      <c r="B26" s="7"/>
      <c r="C26" s="7"/>
      <c r="D26" s="166"/>
      <c r="E26" s="7"/>
      <c r="F26" s="297"/>
      <c r="G26" s="8"/>
      <c r="H26" s="8"/>
      <c r="I26" s="8"/>
      <c r="J26" s="8"/>
      <c r="K26" s="211"/>
      <c r="L26" s="8"/>
      <c r="M26" s="8"/>
      <c r="N26" s="298"/>
      <c r="O26" s="9"/>
    </row>
    <row r="27" spans="1:15" x14ac:dyDescent="0.2">
      <c r="B27" s="7"/>
      <c r="C27" s="7"/>
      <c r="D27" s="166"/>
      <c r="E27" s="7"/>
      <c r="F27" s="213"/>
      <c r="G27" s="8"/>
      <c r="H27" s="8"/>
      <c r="I27" s="8"/>
      <c r="J27" s="8"/>
      <c r="K27" s="211"/>
      <c r="L27" s="8"/>
      <c r="M27" s="8"/>
      <c r="N27" s="298"/>
    </row>
    <row r="28" spans="1:15" x14ac:dyDescent="0.2">
      <c r="A28" s="299"/>
      <c r="B28" s="300"/>
      <c r="C28" s="300"/>
      <c r="D28" s="301"/>
      <c r="E28" s="300" t="s">
        <v>47</v>
      </c>
      <c r="F28" s="302">
        <f>SUM(F15:F27)</f>
        <v>793</v>
      </c>
      <c r="G28" s="303"/>
      <c r="H28" s="303"/>
      <c r="I28" s="303"/>
      <c r="J28" s="303"/>
      <c r="K28" s="304"/>
      <c r="L28" s="303"/>
      <c r="M28" s="303">
        <f>ROUND(SUM(M15:M25),2)</f>
        <v>1667001.34</v>
      </c>
      <c r="N28" s="305">
        <f>SUM(N15:N25)</f>
        <v>-0.02</v>
      </c>
    </row>
    <row r="29" spans="1:15" x14ac:dyDescent="0.2">
      <c r="B29" s="7"/>
      <c r="C29" s="7"/>
      <c r="D29" s="166"/>
      <c r="E29" s="7"/>
      <c r="F29" s="213"/>
      <c r="G29" s="8"/>
      <c r="H29" s="8"/>
      <c r="I29" s="8"/>
      <c r="J29" s="8"/>
      <c r="K29" s="211"/>
      <c r="L29" s="8"/>
      <c r="M29" s="8"/>
      <c r="N29" s="306"/>
    </row>
    <row r="30" spans="1:15" x14ac:dyDescent="0.2">
      <c r="B30" s="7"/>
      <c r="C30" s="7"/>
      <c r="D30" s="166"/>
      <c r="E30" s="7"/>
      <c r="F30" s="210"/>
      <c r="G30" s="8"/>
      <c r="H30" s="8"/>
      <c r="I30" s="8"/>
      <c r="J30" s="8"/>
      <c r="K30" s="211"/>
      <c r="L30" s="8"/>
      <c r="M30" s="8"/>
      <c r="N30" s="8"/>
    </row>
    <row r="31" spans="1:15" x14ac:dyDescent="0.2">
      <c r="B31" s="7"/>
      <c r="C31" s="7"/>
      <c r="D31" s="166"/>
      <c r="E31" s="7"/>
      <c r="F31" s="210"/>
      <c r="G31" s="8"/>
      <c r="H31" s="8"/>
      <c r="I31" s="8"/>
      <c r="J31" s="8"/>
      <c r="K31" s="8" t="s">
        <v>825</v>
      </c>
      <c r="M31" s="8">
        <v>1604359</v>
      </c>
      <c r="N31" s="214"/>
    </row>
    <row r="32" spans="1:15" x14ac:dyDescent="0.2">
      <c r="B32" s="7"/>
      <c r="C32" s="7"/>
      <c r="D32" s="166"/>
      <c r="E32" s="7"/>
      <c r="F32" s="210"/>
      <c r="G32" s="8"/>
      <c r="H32" s="8"/>
      <c r="I32" s="8"/>
      <c r="J32" s="8"/>
      <c r="K32" s="8"/>
      <c r="M32" s="8"/>
      <c r="N32" s="215"/>
    </row>
    <row r="33" spans="2:14" x14ac:dyDescent="0.2">
      <c r="B33" s="7"/>
      <c r="C33" s="7"/>
      <c r="D33" s="166"/>
      <c r="E33" s="7"/>
      <c r="F33" s="210"/>
      <c r="G33" s="8"/>
      <c r="H33" s="8"/>
      <c r="I33" s="8"/>
      <c r="J33" s="8"/>
      <c r="K33" s="8" t="s">
        <v>48</v>
      </c>
      <c r="M33" s="8">
        <f>M28-M31</f>
        <v>62642.340000000084</v>
      </c>
      <c r="N33" s="8"/>
    </row>
    <row r="34" spans="2:14" x14ac:dyDescent="0.2">
      <c r="B34" s="7"/>
      <c r="C34" s="7"/>
      <c r="D34" s="166"/>
      <c r="E34" s="7"/>
      <c r="F34" s="210"/>
      <c r="G34" s="8"/>
      <c r="H34" s="8"/>
      <c r="I34" s="8"/>
      <c r="J34" s="8"/>
      <c r="K34" s="8"/>
      <c r="M34" s="8"/>
      <c r="N34" s="8"/>
    </row>
    <row r="35" spans="2:14" x14ac:dyDescent="0.2">
      <c r="B35" s="7"/>
      <c r="C35" s="7" t="s">
        <v>116</v>
      </c>
      <c r="D35" s="166"/>
      <c r="E35" s="7"/>
      <c r="F35" s="210"/>
      <c r="G35" s="8"/>
      <c r="H35" s="8"/>
      <c r="I35" s="8"/>
      <c r="J35" s="8"/>
      <c r="K35" s="8" t="s">
        <v>49</v>
      </c>
      <c r="M35" s="307">
        <f>ROUND(M31/M28,8)</f>
        <v>0.96242214000000004</v>
      </c>
      <c r="N35" s="8"/>
    </row>
    <row r="36" spans="2:14" x14ac:dyDescent="0.2">
      <c r="D36" s="149"/>
    </row>
    <row r="37" spans="2:14" x14ac:dyDescent="0.2">
      <c r="J37" s="7"/>
      <c r="K37" s="8"/>
      <c r="L37" s="8"/>
      <c r="M37" s="8"/>
    </row>
    <row r="38" spans="2:14" x14ac:dyDescent="0.2">
      <c r="J38" s="8"/>
      <c r="K38" s="8"/>
      <c r="L38" s="8"/>
    </row>
    <row r="39" spans="2:14" x14ac:dyDescent="0.2">
      <c r="K39" s="7"/>
      <c r="L39" s="8"/>
      <c r="M39" s="8"/>
    </row>
    <row r="44" spans="2:14" x14ac:dyDescent="0.2">
      <c r="F44" s="10"/>
    </row>
  </sheetData>
  <hyperlinks>
    <hyperlink ref="E1" r:id="rId1" display="https://advance.lexis.com/api/document/collection/statutes-legislation/id/61P5-WTJ1-DYDC-J3KH-00008-00?cite=C.R.S.%2022-54-122&amp;context=1000516" xr:uid="{6B92ABC3-AD61-40EE-8F27-294A8E2A70D8}"/>
  </hyperlinks>
  <printOptions horizontalCentered="1"/>
  <pageMargins left="0.5" right="0.5" top="0.75" bottom="1" header="0.5" footer="0.5"/>
  <pageSetup scale="58" orientation="landscape" r:id="rId2"/>
  <headerFooter alignWithMargins="0">
    <oddHeader>&amp;C&amp;"Arial,Bold"&amp;14Small Attendance Center Payments 
FY 2016-17</oddHeader>
    <oddFooter>&amp;C&amp;P&amp;RCDE, School Finance and Operations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Summary</vt:lpstr>
      <vt:lpstr>ECEA</vt:lpstr>
      <vt:lpstr>ELPA</vt:lpstr>
      <vt:lpstr>Transportation</vt:lpstr>
      <vt:lpstr>CTA</vt:lpstr>
      <vt:lpstr>Small Attendance Center</vt:lpstr>
      <vt:lpstr>'Small Attendance Center'!Print_Area</vt:lpstr>
      <vt:lpstr>CTA!Print_Titles</vt:lpstr>
      <vt:lpstr>ECEA!Print_Titles</vt:lpstr>
      <vt:lpstr>ELPA!Print_Titles</vt:lpstr>
      <vt:lpstr>Transportation!Print_Titles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Christel_M</dc:creator>
  <cp:lastModifiedBy>Wiedemer, Kelly</cp:lastModifiedBy>
  <cp:lastPrinted>2013-09-06T18:35:23Z</cp:lastPrinted>
  <dcterms:created xsi:type="dcterms:W3CDTF">2011-02-25T20:36:54Z</dcterms:created>
  <dcterms:modified xsi:type="dcterms:W3CDTF">2025-09-19T22:20:08Z</dcterms:modified>
</cp:coreProperties>
</file>