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Categorical Payments\FY25 Categorical worksheets\"/>
    </mc:Choice>
  </mc:AlternateContent>
  <xr:revisionPtr revIDLastSave="0" documentId="13_ncr:1_{0D1F732D-3A68-4E79-A6B5-1D7C02527139}" xr6:coauthVersionLast="47" xr6:coauthVersionMax="47" xr10:uidLastSave="{00000000-0000-0000-0000-000000000000}"/>
  <bookViews>
    <workbookView xWindow="1005" yWindow="-120" windowWidth="27915" windowHeight="18240" tabRatio="1000" activeTab="3" xr2:uid="{00000000-000D-0000-FFFF-FFFF00000000}"/>
  </bookViews>
  <sheets>
    <sheet name="Summary Comparison" sheetId="14" r:id="rId1"/>
    <sheet name="SpEd" sheetId="1" r:id="rId2"/>
    <sheet name="GT" sheetId="7" r:id="rId3"/>
    <sheet name="ELPA" sheetId="4" r:id="rId4"/>
    <sheet name="Transportation" sheetId="5" r:id="rId5"/>
    <sheet name="Small Attendance" sheetId="6" r:id="rId6"/>
    <sheet name="CTA" sheetId="8" r:id="rId7"/>
    <sheet name="Comp Health" sheetId="11" r:id="rId8"/>
    <sheet name="Expelled At-Risk" sheetId="12" r:id="rId9"/>
  </sheets>
  <definedNames>
    <definedName name="_xlnm._FilterDatabase" localSheetId="7" hidden="1">'Comp Health'!$A$6:$I$208</definedName>
    <definedName name="_xlnm._FilterDatabase" localSheetId="5" hidden="1">'Small Attendance'!$A$3:$F$205</definedName>
    <definedName name="_xlnm._FilterDatabase" localSheetId="1" hidden="1">SpEd!$A$7:$AB$207</definedName>
    <definedName name="_xlnm.Print_Area" localSheetId="0">'Summary Comparison'!$A$2:$H$22</definedName>
    <definedName name="_xlnm.Print_Titles" localSheetId="7">'Comp Health'!$6:$7</definedName>
    <definedName name="_xlnm.Print_Titles" localSheetId="6">CTA!$5:$7</definedName>
    <definedName name="_xlnm.Print_Titles" localSheetId="3">ELPA!$5:$7</definedName>
    <definedName name="_xlnm.Print_Titles" localSheetId="8">'Expelled At-Risk'!$6:$7</definedName>
    <definedName name="_xlnm.Print_Titles" localSheetId="2">GT!$5:$7</definedName>
    <definedName name="_xlnm.Print_Titles" localSheetId="5">'Small Attendance'!$3:$4</definedName>
    <definedName name="_xlnm.Print_Titles" localSheetId="1">SpEd!$5:$7</definedName>
    <definedName name="_xlnm.Print_Titles" localSheetId="4">Transportation!$6:$8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9" i="1" l="1"/>
  <c r="AB9" i="1" s="1"/>
  <c r="AA10" i="1"/>
  <c r="AA11" i="1"/>
  <c r="AA12" i="1"/>
  <c r="AB12" i="1" s="1"/>
  <c r="AA13" i="1"/>
  <c r="AB13" i="1" s="1"/>
  <c r="AA14" i="1"/>
  <c r="AB14" i="1" s="1"/>
  <c r="AA15" i="1"/>
  <c r="AA16" i="1"/>
  <c r="AA17" i="1"/>
  <c r="AA18" i="1"/>
  <c r="AA19" i="1"/>
  <c r="AA20" i="1"/>
  <c r="AA21" i="1"/>
  <c r="AA22" i="1"/>
  <c r="AB22" i="1" s="1"/>
  <c r="AA23" i="1"/>
  <c r="AA24" i="1"/>
  <c r="AB24" i="1" s="1"/>
  <c r="AA25" i="1"/>
  <c r="AA26" i="1"/>
  <c r="AA27" i="1"/>
  <c r="AA28" i="1"/>
  <c r="AB28" i="1" s="1"/>
  <c r="AA29" i="1"/>
  <c r="AB29" i="1" s="1"/>
  <c r="AA30" i="1"/>
  <c r="AB30" i="1" s="1"/>
  <c r="AA31" i="1"/>
  <c r="AA32" i="1"/>
  <c r="AA33" i="1"/>
  <c r="AA34" i="1"/>
  <c r="AA35" i="1"/>
  <c r="AA36" i="1"/>
  <c r="AA37" i="1"/>
  <c r="AA38" i="1"/>
  <c r="AB38" i="1" s="1"/>
  <c r="AA39" i="1"/>
  <c r="AA40" i="1"/>
  <c r="AB40" i="1" s="1"/>
  <c r="AA41" i="1"/>
  <c r="AA42" i="1"/>
  <c r="AA43" i="1"/>
  <c r="AA44" i="1"/>
  <c r="AB44" i="1" s="1"/>
  <c r="AA45" i="1"/>
  <c r="AB45" i="1" s="1"/>
  <c r="AA46" i="1"/>
  <c r="AB46" i="1" s="1"/>
  <c r="AA47" i="1"/>
  <c r="AA48" i="1"/>
  <c r="AA49" i="1"/>
  <c r="AA50" i="1"/>
  <c r="AA51" i="1"/>
  <c r="AA52" i="1"/>
  <c r="AA53" i="1"/>
  <c r="AA54" i="1"/>
  <c r="AB54" i="1" s="1"/>
  <c r="AA55" i="1"/>
  <c r="AA56" i="1"/>
  <c r="AB56" i="1" s="1"/>
  <c r="AA57" i="1"/>
  <c r="AA58" i="1"/>
  <c r="AA59" i="1"/>
  <c r="AA60" i="1"/>
  <c r="AB60" i="1" s="1"/>
  <c r="AA61" i="1"/>
  <c r="AB61" i="1" s="1"/>
  <c r="AA62" i="1"/>
  <c r="AB62" i="1" s="1"/>
  <c r="AA63" i="1"/>
  <c r="AA64" i="1"/>
  <c r="AA65" i="1"/>
  <c r="AA66" i="1"/>
  <c r="AA67" i="1"/>
  <c r="AA68" i="1"/>
  <c r="AA69" i="1"/>
  <c r="AA70" i="1"/>
  <c r="AB70" i="1" s="1"/>
  <c r="AA71" i="1"/>
  <c r="AA72" i="1"/>
  <c r="AB72" i="1" s="1"/>
  <c r="AA73" i="1"/>
  <c r="AA74" i="1"/>
  <c r="AA75" i="1"/>
  <c r="AA76" i="1"/>
  <c r="AB76" i="1" s="1"/>
  <c r="AA77" i="1"/>
  <c r="AB77" i="1" s="1"/>
  <c r="AA78" i="1"/>
  <c r="AB78" i="1" s="1"/>
  <c r="AA79" i="1"/>
  <c r="AA80" i="1"/>
  <c r="AA81" i="1"/>
  <c r="AA82" i="1"/>
  <c r="AA83" i="1"/>
  <c r="AA84" i="1"/>
  <c r="AA85" i="1"/>
  <c r="AA86" i="1"/>
  <c r="AB86" i="1" s="1"/>
  <c r="AA87" i="1"/>
  <c r="AA88" i="1"/>
  <c r="AB88" i="1" s="1"/>
  <c r="AA89" i="1"/>
  <c r="AA90" i="1"/>
  <c r="AA91" i="1"/>
  <c r="AA92" i="1"/>
  <c r="AB92" i="1" s="1"/>
  <c r="AA93" i="1"/>
  <c r="AB93" i="1" s="1"/>
  <c r="AA94" i="1"/>
  <c r="AB94" i="1" s="1"/>
  <c r="AA95" i="1"/>
  <c r="AA96" i="1"/>
  <c r="AA97" i="1"/>
  <c r="AA98" i="1"/>
  <c r="AA99" i="1"/>
  <c r="AA100" i="1"/>
  <c r="AA101" i="1"/>
  <c r="AA102" i="1"/>
  <c r="AB102" i="1" s="1"/>
  <c r="AA103" i="1"/>
  <c r="AA104" i="1"/>
  <c r="AB104" i="1" s="1"/>
  <c r="AA105" i="1"/>
  <c r="AA106" i="1"/>
  <c r="AA107" i="1"/>
  <c r="AA108" i="1"/>
  <c r="AB108" i="1" s="1"/>
  <c r="AA109" i="1"/>
  <c r="AB109" i="1" s="1"/>
  <c r="AA110" i="1"/>
  <c r="AB110" i="1" s="1"/>
  <c r="AA111" i="1"/>
  <c r="AA112" i="1"/>
  <c r="AA113" i="1"/>
  <c r="AA114" i="1"/>
  <c r="AA115" i="1"/>
  <c r="AA116" i="1"/>
  <c r="AA117" i="1"/>
  <c r="AA118" i="1"/>
  <c r="AB118" i="1" s="1"/>
  <c r="AA119" i="1"/>
  <c r="AA120" i="1"/>
  <c r="AB120" i="1" s="1"/>
  <c r="AA121" i="1"/>
  <c r="AA122" i="1"/>
  <c r="AA123" i="1"/>
  <c r="AA124" i="1"/>
  <c r="AB124" i="1" s="1"/>
  <c r="AA125" i="1"/>
  <c r="AB125" i="1" s="1"/>
  <c r="AA126" i="1"/>
  <c r="AB126" i="1" s="1"/>
  <c r="AA127" i="1"/>
  <c r="AA128" i="1"/>
  <c r="AA129" i="1"/>
  <c r="AA130" i="1"/>
  <c r="AA131" i="1"/>
  <c r="AA132" i="1"/>
  <c r="AA133" i="1"/>
  <c r="AA134" i="1"/>
  <c r="AB134" i="1" s="1"/>
  <c r="AA135" i="1"/>
  <c r="AA136" i="1"/>
  <c r="AB136" i="1" s="1"/>
  <c r="AA137" i="1"/>
  <c r="AA138" i="1"/>
  <c r="AA139" i="1"/>
  <c r="AA140" i="1"/>
  <c r="AB140" i="1" s="1"/>
  <c r="AA141" i="1"/>
  <c r="AB141" i="1" s="1"/>
  <c r="AA142" i="1"/>
  <c r="AB142" i="1" s="1"/>
  <c r="AA143" i="1"/>
  <c r="AA144" i="1"/>
  <c r="AA145" i="1"/>
  <c r="AA146" i="1"/>
  <c r="AA147" i="1"/>
  <c r="AA148" i="1"/>
  <c r="AA149" i="1"/>
  <c r="AA150" i="1"/>
  <c r="AB150" i="1" s="1"/>
  <c r="AA151" i="1"/>
  <c r="AA152" i="1"/>
  <c r="AB152" i="1" s="1"/>
  <c r="AA153" i="1"/>
  <c r="AA154" i="1"/>
  <c r="AA155" i="1"/>
  <c r="AA156" i="1"/>
  <c r="AB156" i="1" s="1"/>
  <c r="AA157" i="1"/>
  <c r="AB157" i="1" s="1"/>
  <c r="AA158" i="1"/>
  <c r="AB158" i="1" s="1"/>
  <c r="AA159" i="1"/>
  <c r="AA160" i="1"/>
  <c r="AA161" i="1"/>
  <c r="AA162" i="1"/>
  <c r="AA163" i="1"/>
  <c r="AA164" i="1"/>
  <c r="AA165" i="1"/>
  <c r="AA166" i="1"/>
  <c r="AB166" i="1" s="1"/>
  <c r="AA167" i="1"/>
  <c r="AA168" i="1"/>
  <c r="AB168" i="1" s="1"/>
  <c r="AA169" i="1"/>
  <c r="AA170" i="1"/>
  <c r="AA171" i="1"/>
  <c r="AA172" i="1"/>
  <c r="AB172" i="1" s="1"/>
  <c r="AA173" i="1"/>
  <c r="AB173" i="1" s="1"/>
  <c r="AA174" i="1"/>
  <c r="AB174" i="1" s="1"/>
  <c r="AA175" i="1"/>
  <c r="AB175" i="1" s="1"/>
  <c r="AA176" i="1"/>
  <c r="AA177" i="1"/>
  <c r="AA178" i="1"/>
  <c r="AA179" i="1"/>
  <c r="AA180" i="1"/>
  <c r="AA181" i="1"/>
  <c r="AA182" i="1"/>
  <c r="AB182" i="1" s="1"/>
  <c r="AA183" i="1"/>
  <c r="AA184" i="1"/>
  <c r="AB184" i="1" s="1"/>
  <c r="AA185" i="1"/>
  <c r="AA186" i="1"/>
  <c r="AA187" i="1"/>
  <c r="AA188" i="1"/>
  <c r="AB188" i="1" s="1"/>
  <c r="AA189" i="1"/>
  <c r="AB189" i="1" s="1"/>
  <c r="AA190" i="1"/>
  <c r="AB190" i="1" s="1"/>
  <c r="AA191" i="1"/>
  <c r="AB191" i="1" s="1"/>
  <c r="AA192" i="1"/>
  <c r="AA193" i="1"/>
  <c r="AA194" i="1"/>
  <c r="AA195" i="1"/>
  <c r="AA196" i="1"/>
  <c r="AA197" i="1"/>
  <c r="AA198" i="1"/>
  <c r="AB198" i="1" s="1"/>
  <c r="AA199" i="1"/>
  <c r="AA200" i="1"/>
  <c r="AB200" i="1" s="1"/>
  <c r="AA201" i="1"/>
  <c r="AA202" i="1"/>
  <c r="AA203" i="1"/>
  <c r="AA204" i="1"/>
  <c r="AB204" i="1" s="1"/>
  <c r="AA205" i="1"/>
  <c r="AB205" i="1" s="1"/>
  <c r="AA206" i="1"/>
  <c r="AB206" i="1" s="1"/>
  <c r="AA207" i="1"/>
  <c r="AB207" i="1" s="1"/>
  <c r="AA208" i="1"/>
  <c r="AA8" i="1"/>
  <c r="Q5" i="1"/>
  <c r="AB8" i="1"/>
  <c r="AB10" i="1"/>
  <c r="AB11" i="1"/>
  <c r="AB15" i="1"/>
  <c r="AB16" i="1"/>
  <c r="AB17" i="1"/>
  <c r="AB18" i="1"/>
  <c r="AB19" i="1"/>
  <c r="AB20" i="1"/>
  <c r="AB21" i="1"/>
  <c r="AB23" i="1"/>
  <c r="AB25" i="1"/>
  <c r="AB26" i="1"/>
  <c r="AB27" i="1"/>
  <c r="AB31" i="1"/>
  <c r="AB32" i="1"/>
  <c r="AB33" i="1"/>
  <c r="AB34" i="1"/>
  <c r="AB35" i="1"/>
  <c r="AB36" i="1"/>
  <c r="AB37" i="1"/>
  <c r="AB39" i="1"/>
  <c r="AB41" i="1"/>
  <c r="AB42" i="1"/>
  <c r="AB43" i="1"/>
  <c r="AB47" i="1"/>
  <c r="AB48" i="1"/>
  <c r="AB49" i="1"/>
  <c r="AB50" i="1"/>
  <c r="AB51" i="1"/>
  <c r="AB52" i="1"/>
  <c r="AB53" i="1"/>
  <c r="AB55" i="1"/>
  <c r="AB57" i="1"/>
  <c r="AB58" i="1"/>
  <c r="AB59" i="1"/>
  <c r="AB63" i="1"/>
  <c r="AB64" i="1"/>
  <c r="AB65" i="1"/>
  <c r="AB66" i="1"/>
  <c r="AB67" i="1"/>
  <c r="AB68" i="1"/>
  <c r="AB69" i="1"/>
  <c r="AB71" i="1"/>
  <c r="AB73" i="1"/>
  <c r="AB74" i="1"/>
  <c r="AB75" i="1"/>
  <c r="AB79" i="1"/>
  <c r="AB80" i="1"/>
  <c r="AB81" i="1"/>
  <c r="AB82" i="1"/>
  <c r="AB83" i="1"/>
  <c r="AB84" i="1"/>
  <c r="AB85" i="1"/>
  <c r="AB87" i="1"/>
  <c r="AB89" i="1"/>
  <c r="AB90" i="1"/>
  <c r="AB91" i="1"/>
  <c r="AB95" i="1"/>
  <c r="AB96" i="1"/>
  <c r="AB97" i="1"/>
  <c r="AB98" i="1"/>
  <c r="AB99" i="1"/>
  <c r="AB100" i="1"/>
  <c r="AB101" i="1"/>
  <c r="AB103" i="1"/>
  <c r="AB105" i="1"/>
  <c r="AB106" i="1"/>
  <c r="AB107" i="1"/>
  <c r="AB111" i="1"/>
  <c r="AB112" i="1"/>
  <c r="AB113" i="1"/>
  <c r="AB114" i="1"/>
  <c r="AB115" i="1"/>
  <c r="AB116" i="1"/>
  <c r="AB117" i="1"/>
  <c r="AB119" i="1"/>
  <c r="AB121" i="1"/>
  <c r="AB122" i="1"/>
  <c r="AB123" i="1"/>
  <c r="AB127" i="1"/>
  <c r="AB128" i="1"/>
  <c r="AB129" i="1"/>
  <c r="AB130" i="1"/>
  <c r="AB131" i="1"/>
  <c r="AB132" i="1"/>
  <c r="AB133" i="1"/>
  <c r="AB135" i="1"/>
  <c r="AB137" i="1"/>
  <c r="AB138" i="1"/>
  <c r="AB139" i="1"/>
  <c r="AB143" i="1"/>
  <c r="AB144" i="1"/>
  <c r="AB145" i="1"/>
  <c r="AB146" i="1"/>
  <c r="AB147" i="1"/>
  <c r="AB148" i="1"/>
  <c r="AB149" i="1"/>
  <c r="AB151" i="1"/>
  <c r="AB153" i="1"/>
  <c r="AB154" i="1"/>
  <c r="AB155" i="1"/>
  <c r="AB159" i="1"/>
  <c r="AB160" i="1"/>
  <c r="AB161" i="1"/>
  <c r="AB162" i="1"/>
  <c r="AB163" i="1"/>
  <c r="AB164" i="1"/>
  <c r="AB165" i="1"/>
  <c r="AB167" i="1"/>
  <c r="AB169" i="1"/>
  <c r="AB170" i="1"/>
  <c r="AB171" i="1"/>
  <c r="AB176" i="1"/>
  <c r="AB177" i="1"/>
  <c r="AB178" i="1"/>
  <c r="AB179" i="1"/>
  <c r="AB180" i="1"/>
  <c r="AB181" i="1"/>
  <c r="AB183" i="1"/>
  <c r="AB185" i="1"/>
  <c r="AB186" i="1"/>
  <c r="AB187" i="1"/>
  <c r="AB192" i="1"/>
  <c r="AB193" i="1"/>
  <c r="AB194" i="1"/>
  <c r="AB195" i="1"/>
  <c r="AB196" i="1"/>
  <c r="AB197" i="1"/>
  <c r="AB199" i="1"/>
  <c r="AB201" i="1"/>
  <c r="AB202" i="1"/>
  <c r="AB203" i="1"/>
  <c r="D205" i="6" l="1"/>
  <c r="F205" i="6"/>
  <c r="I5" i="1" l="1"/>
  <c r="Q209" i="1" l="1"/>
  <c r="I209" i="1"/>
  <c r="P208" i="7" l="1"/>
  <c r="Y186"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7" i="1"/>
  <c r="Y188" i="1"/>
  <c r="Y189" i="1"/>
  <c r="Y190" i="1"/>
  <c r="Y191" i="1"/>
  <c r="Y192" i="1"/>
  <c r="Y193" i="1"/>
  <c r="Y194" i="1"/>
  <c r="Y195" i="1"/>
  <c r="Y196" i="1"/>
  <c r="Y197" i="1"/>
  <c r="Y198" i="1"/>
  <c r="Y199" i="1"/>
  <c r="Y200" i="1"/>
  <c r="Y201" i="1"/>
  <c r="Y202" i="1"/>
  <c r="Y203" i="1"/>
  <c r="Y204" i="1"/>
  <c r="Y205" i="1"/>
  <c r="Y206" i="1"/>
  <c r="Y207" i="1"/>
  <c r="Y208" i="1"/>
  <c r="Y9" i="1"/>
  <c r="L6" i="5" l="1"/>
  <c r="K6" i="5"/>
  <c r="J6" i="5"/>
  <c r="E209" i="4" l="1"/>
  <c r="O208" i="8" l="1"/>
  <c r="E209" i="5" l="1"/>
  <c r="J5" i="8" l="1"/>
  <c r="I5" i="8"/>
  <c r="G5" i="8"/>
  <c r="O5" i="4"/>
  <c r="N5" i="4"/>
  <c r="M5" i="4"/>
  <c r="L5" i="4"/>
  <c r="J5" i="4"/>
  <c r="I5" i="4"/>
  <c r="H5" i="4"/>
  <c r="J5" i="7"/>
  <c r="I5" i="7"/>
  <c r="G5" i="7"/>
  <c r="S5" i="1"/>
  <c r="R5" i="1"/>
  <c r="P5" i="1"/>
  <c r="O5" i="1"/>
  <c r="K5" i="1"/>
  <c r="J5" i="1"/>
  <c r="J6" i="12" l="1"/>
  <c r="I6" i="12"/>
  <c r="F6" i="12"/>
  <c r="E6" i="12"/>
  <c r="N207" i="8" l="1"/>
  <c r="P20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9" i="5"/>
  <c r="G6" i="11"/>
  <c r="M207" i="8" l="1"/>
  <c r="T187" i="4"/>
  <c r="T188" i="4"/>
  <c r="T189" i="4"/>
  <c r="T190" i="4"/>
  <c r="T191" i="4"/>
  <c r="T192" i="4"/>
  <c r="T193" i="4"/>
  <c r="T194" i="4"/>
  <c r="T195" i="4"/>
  <c r="T196" i="4"/>
  <c r="T198" i="4"/>
  <c r="T199" i="4"/>
  <c r="T200" i="4"/>
  <c r="T201" i="4"/>
  <c r="T202" i="4"/>
  <c r="T203" i="4"/>
  <c r="T204" i="4"/>
  <c r="T205" i="4"/>
  <c r="T206" i="4"/>
  <c r="T207" i="4"/>
  <c r="T197" i="4" l="1"/>
  <c r="Y8" i="1" l="1"/>
  <c r="T8" i="1" l="1"/>
  <c r="U8" i="1"/>
  <c r="Z8" i="1" l="1"/>
  <c r="J209" i="1" l="1"/>
  <c r="N209" i="7" l="1"/>
  <c r="J208" i="12" l="1"/>
  <c r="I208" i="12"/>
  <c r="E208" i="12" l="1"/>
  <c r="D209" i="8" l="1"/>
  <c r="C8" i="14" s="1"/>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10" i="5"/>
  <c r="Q9" i="5"/>
  <c r="Q209" i="5" l="1"/>
  <c r="O209" i="5"/>
  <c r="P209" i="4" l="1"/>
  <c r="L6" i="12" l="1"/>
  <c r="M6" i="12" s="1"/>
  <c r="N6" i="12" l="1"/>
  <c r="M208" i="12" l="1"/>
  <c r="O8" i="12"/>
  <c r="O206" i="12"/>
  <c r="O205" i="12"/>
  <c r="O204" i="12"/>
  <c r="O202" i="12"/>
  <c r="O201" i="12"/>
  <c r="O200" i="12"/>
  <c r="O199" i="12"/>
  <c r="O198" i="12"/>
  <c r="O197" i="12"/>
  <c r="O196" i="12"/>
  <c r="O195" i="12"/>
  <c r="O185" i="12"/>
  <c r="O184" i="12"/>
  <c r="O183" i="12"/>
  <c r="O182" i="12"/>
  <c r="O181" i="12"/>
  <c r="O180" i="12"/>
  <c r="O179" i="12"/>
  <c r="O178" i="12"/>
  <c r="O177" i="12"/>
  <c r="O176" i="12"/>
  <c r="O174" i="12"/>
  <c r="O173" i="12"/>
  <c r="O172" i="12"/>
  <c r="O171" i="12"/>
  <c r="O170" i="12"/>
  <c r="O169" i="12"/>
  <c r="O168" i="12"/>
  <c r="O166" i="12"/>
  <c r="O165" i="12"/>
  <c r="O162" i="12"/>
  <c r="O160" i="12"/>
  <c r="O159" i="12"/>
  <c r="O158" i="12"/>
  <c r="O157" i="12"/>
  <c r="O155" i="12"/>
  <c r="O153" i="12"/>
  <c r="O152" i="12"/>
  <c r="O150" i="12"/>
  <c r="O148" i="12"/>
  <c r="O147" i="12"/>
  <c r="O146" i="12"/>
  <c r="O145" i="12"/>
  <c r="O143" i="12"/>
  <c r="O142" i="12"/>
  <c r="O140" i="12"/>
  <c r="O139" i="12"/>
  <c r="O138" i="12"/>
  <c r="O135" i="12"/>
  <c r="O134" i="12"/>
  <c r="O133" i="12"/>
  <c r="O132" i="12"/>
  <c r="O131" i="12"/>
  <c r="O130" i="12"/>
  <c r="O129" i="12"/>
  <c r="O128" i="12"/>
  <c r="O127" i="12"/>
  <c r="O126" i="12"/>
  <c r="O125" i="12"/>
  <c r="O124" i="12"/>
  <c r="O123" i="12"/>
  <c r="O122" i="12"/>
  <c r="O119" i="12"/>
  <c r="O117" i="12"/>
  <c r="O116" i="12"/>
  <c r="O114" i="12"/>
  <c r="O113" i="12"/>
  <c r="O110" i="12"/>
  <c r="O109" i="12"/>
  <c r="O108" i="12"/>
  <c r="O107" i="12"/>
  <c r="O106" i="12"/>
  <c r="O105" i="12"/>
  <c r="O104" i="12"/>
  <c r="O103" i="12"/>
  <c r="O102" i="12"/>
  <c r="O101" i="12"/>
  <c r="O95" i="12"/>
  <c r="O92" i="12"/>
  <c r="O91" i="12"/>
  <c r="O90" i="12"/>
  <c r="O89" i="12"/>
  <c r="O88" i="12"/>
  <c r="O86" i="12"/>
  <c r="O84" i="12"/>
  <c r="O83" i="12"/>
  <c r="O82" i="12"/>
  <c r="O81" i="12"/>
  <c r="O79" i="12"/>
  <c r="O78" i="12"/>
  <c r="O77" i="12"/>
  <c r="O76" i="12"/>
  <c r="O75" i="12"/>
  <c r="O74" i="12"/>
  <c r="O73" i="12"/>
  <c r="O72" i="12"/>
  <c r="O70" i="12"/>
  <c r="O69" i="12"/>
  <c r="O67" i="12"/>
  <c r="O66" i="12"/>
  <c r="O64" i="12"/>
  <c r="O62" i="12"/>
  <c r="O61" i="12"/>
  <c r="O60" i="12"/>
  <c r="O58" i="12"/>
  <c r="O55" i="12"/>
  <c r="O54" i="12"/>
  <c r="O53" i="12"/>
  <c r="O52" i="12"/>
  <c r="O51" i="12"/>
  <c r="O50" i="12"/>
  <c r="O48" i="12"/>
  <c r="O45" i="12"/>
  <c r="O44" i="12"/>
  <c r="O43" i="12"/>
  <c r="O40" i="12"/>
  <c r="O39" i="12"/>
  <c r="O38" i="12"/>
  <c r="O37" i="12"/>
  <c r="O36" i="12"/>
  <c r="O35" i="12"/>
  <c r="O31" i="12"/>
  <c r="O30" i="12"/>
  <c r="O29" i="12"/>
  <c r="O28" i="12"/>
  <c r="O27" i="12"/>
  <c r="O26" i="12"/>
  <c r="O25" i="12"/>
  <c r="O23" i="12"/>
  <c r="O21" i="12"/>
  <c r="O15" i="12"/>
  <c r="O13" i="12"/>
  <c r="O12" i="12"/>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1" i="11"/>
  <c r="H170" i="11"/>
  <c r="H169" i="11"/>
  <c r="H168" i="11"/>
  <c r="H166" i="11"/>
  <c r="H165" i="11"/>
  <c r="H162" i="11"/>
  <c r="H161" i="11"/>
  <c r="H160" i="11"/>
  <c r="H159" i="11"/>
  <c r="H158" i="11"/>
  <c r="H157" i="11"/>
  <c r="H155" i="11"/>
  <c r="H154" i="11"/>
  <c r="H150" i="11"/>
  <c r="H149" i="11"/>
  <c r="H148" i="11"/>
  <c r="H147" i="11"/>
  <c r="H146" i="11"/>
  <c r="H145" i="11"/>
  <c r="H144" i="11"/>
  <c r="H143" i="11"/>
  <c r="H142" i="11"/>
  <c r="H141" i="11"/>
  <c r="H140" i="11"/>
  <c r="H139" i="11"/>
  <c r="H138" i="11"/>
  <c r="H137" i="11"/>
  <c r="H136" i="11"/>
  <c r="H135"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3" i="11"/>
  <c r="H102" i="11"/>
  <c r="H100" i="11"/>
  <c r="H99" i="11"/>
  <c r="H96" i="11"/>
  <c r="H95" i="11"/>
  <c r="H94" i="11"/>
  <c r="H92" i="11"/>
  <c r="H91" i="11"/>
  <c r="H90" i="11"/>
  <c r="H89" i="11"/>
  <c r="H88" i="11"/>
  <c r="H87" i="11"/>
  <c r="H86" i="11"/>
  <c r="H84" i="11"/>
  <c r="H82" i="11"/>
  <c r="H81" i="11"/>
  <c r="H80" i="11"/>
  <c r="H78" i="11"/>
  <c r="H77" i="11"/>
  <c r="H76" i="11"/>
  <c r="H75" i="11"/>
  <c r="H74" i="11"/>
  <c r="H73" i="11"/>
  <c r="H72" i="11"/>
  <c r="H71" i="11"/>
  <c r="H70" i="11"/>
  <c r="H69" i="11"/>
  <c r="H67" i="11"/>
  <c r="H66" i="11"/>
  <c r="H65" i="11"/>
  <c r="H64" i="11"/>
  <c r="H63"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2" i="11"/>
  <c r="H31" i="11"/>
  <c r="H30" i="11"/>
  <c r="H29" i="11"/>
  <c r="H28" i="11"/>
  <c r="H27" i="11"/>
  <c r="H26" i="11"/>
  <c r="H25" i="11"/>
  <c r="H23" i="11"/>
  <c r="H21" i="11"/>
  <c r="H20" i="11"/>
  <c r="H19" i="11"/>
  <c r="H16" i="11"/>
  <c r="H15" i="11"/>
  <c r="H14" i="11"/>
  <c r="H13" i="11"/>
  <c r="H12" i="11"/>
  <c r="H11" i="11"/>
  <c r="H10" i="11"/>
  <c r="H9" i="11"/>
  <c r="H8" i="11"/>
  <c r="M206" i="8" l="1"/>
  <c r="O206" i="8"/>
  <c r="N206" i="8"/>
  <c r="U206" i="4"/>
  <c r="M206" i="7"/>
  <c r="U206" i="1"/>
  <c r="T206" i="1"/>
  <c r="J209" i="5"/>
  <c r="I209" i="5"/>
  <c r="Z206" i="1" l="1"/>
  <c r="P206" i="8"/>
  <c r="O206" i="7"/>
  <c r="P206" i="7" s="1"/>
  <c r="V206" i="4"/>
  <c r="W206" i="4" l="1"/>
  <c r="H101" i="11"/>
  <c r="O87" i="12"/>
  <c r="O46" i="12"/>
  <c r="O20" i="12"/>
  <c r="O112" i="12"/>
  <c r="O161" i="12"/>
  <c r="O192" i="12"/>
  <c r="O190" i="12"/>
  <c r="O167" i="12"/>
  <c r="H167" i="11"/>
  <c r="O59" i="12"/>
  <c r="O97" i="12"/>
  <c r="O71" i="12"/>
  <c r="O56" i="12"/>
  <c r="O207" i="12"/>
  <c r="O65" i="12"/>
  <c r="O24" i="12"/>
  <c r="O100" i="12"/>
  <c r="O32" i="12"/>
  <c r="O63" i="12"/>
  <c r="O136" i="12"/>
  <c r="O115" i="12"/>
  <c r="H164" i="11"/>
  <c r="O154" i="12"/>
  <c r="O68" i="12"/>
  <c r="M11" i="8"/>
  <c r="O22" i="12" l="1"/>
  <c r="O17" i="12"/>
  <c r="H18" i="11"/>
  <c r="H151" i="11"/>
  <c r="O47" i="12"/>
  <c r="O96" i="12"/>
  <c r="O144" i="12"/>
  <c r="O141" i="12"/>
  <c r="O41" i="12"/>
  <c r="O57" i="12"/>
  <c r="O191" i="12"/>
  <c r="O151" i="12"/>
  <c r="H104" i="11"/>
  <c r="H68" i="11"/>
  <c r="O98" i="12"/>
  <c r="O33" i="12"/>
  <c r="O156" i="12"/>
  <c r="O193" i="12"/>
  <c r="O14" i="12"/>
  <c r="O175" i="12"/>
  <c r="O11" i="12"/>
  <c r="O19" i="12"/>
  <c r="O120" i="12"/>
  <c r="O164" i="12"/>
  <c r="O189" i="12"/>
  <c r="O18" i="12"/>
  <c r="O121" i="12"/>
  <c r="O194" i="12"/>
  <c r="O203" i="12"/>
  <c r="O80" i="12"/>
  <c r="O186" i="12"/>
  <c r="O42" i="12"/>
  <c r="O99" i="12"/>
  <c r="O163" i="12"/>
  <c r="O9" i="12"/>
  <c r="O118" i="12"/>
  <c r="O93" i="12"/>
  <c r="O149" i="12"/>
  <c r="O34" i="12"/>
  <c r="O85" i="12"/>
  <c r="O49" i="12"/>
  <c r="O16" i="12"/>
  <c r="O94" i="12"/>
  <c r="O187" i="12"/>
  <c r="O188" i="12"/>
  <c r="O111" i="12"/>
  <c r="O137" i="12"/>
  <c r="H134" i="11"/>
  <c r="H173" i="11"/>
  <c r="H62" i="11"/>
  <c r="H83" i="11"/>
  <c r="H163" i="11"/>
  <c r="H24" i="11"/>
  <c r="H172" i="11"/>
  <c r="H152" i="11"/>
  <c r="H93" i="11"/>
  <c r="H85" i="11"/>
  <c r="H153" i="11"/>
  <c r="H79" i="11"/>
  <c r="H22" i="11"/>
  <c r="H17" i="11"/>
  <c r="H33" i="11"/>
  <c r="H97" i="11"/>
  <c r="H156" i="11"/>
  <c r="H98" i="11"/>
  <c r="E6" i="5"/>
  <c r="F6" i="5" l="1"/>
  <c r="G6" i="5" s="1"/>
  <c r="H208" i="11"/>
  <c r="G208" i="11"/>
  <c r="F11" i="14" l="1"/>
  <c r="U5" i="1" l="1"/>
  <c r="M5" i="1"/>
  <c r="T5" i="1"/>
  <c r="L5" i="1"/>
  <c r="M9" i="8" l="1"/>
  <c r="M207" i="7" l="1"/>
  <c r="M204" i="7"/>
  <c r="M200" i="7"/>
  <c r="M199" i="7"/>
  <c r="M196" i="7"/>
  <c r="M193" i="7"/>
  <c r="M185" i="7"/>
  <c r="M184" i="7"/>
  <c r="M183" i="7"/>
  <c r="M182" i="7"/>
  <c r="M181" i="7"/>
  <c r="M180" i="7"/>
  <c r="M179" i="7"/>
  <c r="M178" i="7"/>
  <c r="M176" i="7"/>
  <c r="M174" i="7"/>
  <c r="M172" i="7"/>
  <c r="M171" i="7"/>
  <c r="M170" i="7"/>
  <c r="M169" i="7"/>
  <c r="M168" i="7"/>
  <c r="M167" i="7"/>
  <c r="M166" i="7"/>
  <c r="M165" i="7"/>
  <c r="M164" i="7"/>
  <c r="M163" i="7"/>
  <c r="M161" i="7"/>
  <c r="M160" i="7"/>
  <c r="M159" i="7"/>
  <c r="M158" i="7"/>
  <c r="M157" i="7"/>
  <c r="M156" i="7"/>
  <c r="M155" i="7"/>
  <c r="M154" i="7"/>
  <c r="M149" i="7"/>
  <c r="M148" i="7"/>
  <c r="M147" i="7"/>
  <c r="M146" i="7"/>
  <c r="M143" i="7"/>
  <c r="M142" i="7"/>
  <c r="M141" i="7"/>
  <c r="M140" i="7"/>
  <c r="M138" i="7"/>
  <c r="M137" i="7"/>
  <c r="M136" i="7"/>
  <c r="M135" i="7"/>
  <c r="M134" i="7"/>
  <c r="M133" i="7"/>
  <c r="M132" i="7"/>
  <c r="M131" i="7"/>
  <c r="M130" i="7"/>
  <c r="M129" i="7"/>
  <c r="M128" i="7"/>
  <c r="M127" i="7"/>
  <c r="M126" i="7"/>
  <c r="M125" i="7"/>
  <c r="M123" i="7"/>
  <c r="M122" i="7"/>
  <c r="M119" i="7"/>
  <c r="M116" i="7"/>
  <c r="M114" i="7"/>
  <c r="M113" i="7"/>
  <c r="M112" i="7"/>
  <c r="M111" i="7"/>
  <c r="M110" i="7"/>
  <c r="M108" i="7"/>
  <c r="M107" i="7"/>
  <c r="M106" i="7"/>
  <c r="M105" i="7"/>
  <c r="M104" i="7"/>
  <c r="M103" i="7"/>
  <c r="M102" i="7"/>
  <c r="M101" i="7"/>
  <c r="M100" i="7"/>
  <c r="M96" i="7"/>
  <c r="M95" i="7"/>
  <c r="M92" i="7"/>
  <c r="M91" i="7"/>
  <c r="M90" i="7"/>
  <c r="M89" i="7"/>
  <c r="M88" i="7"/>
  <c r="M87" i="7"/>
  <c r="M86" i="7"/>
  <c r="M83" i="7"/>
  <c r="M82" i="7"/>
  <c r="M81" i="7"/>
  <c r="M77" i="7"/>
  <c r="M76" i="7"/>
  <c r="M74" i="7"/>
  <c r="M73" i="7"/>
  <c r="M72" i="7"/>
  <c r="M70" i="7"/>
  <c r="M69" i="7"/>
  <c r="M66" i="7"/>
  <c r="M65" i="7"/>
  <c r="M64" i="7"/>
  <c r="M62" i="7"/>
  <c r="M56" i="7"/>
  <c r="M55" i="7"/>
  <c r="M54" i="7"/>
  <c r="M53" i="7"/>
  <c r="M52" i="7"/>
  <c r="M48" i="7"/>
  <c r="M45" i="7"/>
  <c r="M44" i="7"/>
  <c r="M43" i="7"/>
  <c r="M42" i="7"/>
  <c r="M41" i="7"/>
  <c r="M40" i="7"/>
  <c r="M39" i="7"/>
  <c r="M38" i="7"/>
  <c r="M37" i="7"/>
  <c r="M36" i="7"/>
  <c r="M34" i="7"/>
  <c r="M31" i="7"/>
  <c r="M30" i="7"/>
  <c r="M29" i="7"/>
  <c r="M28" i="7"/>
  <c r="M27" i="7"/>
  <c r="M26" i="7"/>
  <c r="M25" i="7"/>
  <c r="M23" i="7"/>
  <c r="M16" i="7"/>
  <c r="M15" i="7"/>
  <c r="M12" i="7"/>
  <c r="T181" i="4"/>
  <c r="T136" i="4"/>
  <c r="T95" i="4"/>
  <c r="T87" i="4"/>
  <c r="T48" i="4"/>
  <c r="T131" i="4" l="1"/>
  <c r="T147" i="4"/>
  <c r="T161" i="4"/>
  <c r="T73" i="4"/>
  <c r="T81" i="4"/>
  <c r="T53" i="4"/>
  <c r="T88" i="4"/>
  <c r="T155" i="4"/>
  <c r="T105" i="4"/>
  <c r="T29" i="4"/>
  <c r="T106" i="4"/>
  <c r="T45" i="4"/>
  <c r="T26" i="4"/>
  <c r="T55" i="4"/>
  <c r="T41" i="4"/>
  <c r="T70" i="4"/>
  <c r="T56" i="4"/>
  <c r="T39" i="4"/>
  <c r="T66" i="4"/>
  <c r="T167" i="4"/>
  <c r="T108" i="4"/>
  <c r="T116" i="4"/>
  <c r="T25" i="4"/>
  <c r="T36" i="4"/>
  <c r="T62" i="4"/>
  <c r="T32" i="4"/>
  <c r="F208" i="11" l="1"/>
  <c r="F209" i="8"/>
  <c r="L209" i="5"/>
  <c r="K209" i="5"/>
  <c r="F6" i="14" s="1"/>
  <c r="H209" i="1" l="1"/>
  <c r="M150" i="7" l="1"/>
  <c r="T64" i="4"/>
  <c r="T40" i="4"/>
  <c r="T162" i="4"/>
  <c r="T12" i="4"/>
  <c r="T164" i="4"/>
  <c r="T58" i="4"/>
  <c r="T21" i="4"/>
  <c r="T176" i="4"/>
  <c r="T83" i="4"/>
  <c r="T104" i="4"/>
  <c r="T27" i="4"/>
  <c r="T160" i="4"/>
  <c r="T110" i="4"/>
  <c r="T94" i="4"/>
  <c r="T101" i="4"/>
  <c r="T34" i="4"/>
  <c r="T72" i="4"/>
  <c r="T139" i="4"/>
  <c r="T123" i="4"/>
  <c r="T37" i="4"/>
  <c r="T11" i="4"/>
  <c r="T169" i="4"/>
  <c r="T31" i="4"/>
  <c r="T141" i="4"/>
  <c r="T42" i="4"/>
  <c r="T159" i="4"/>
  <c r="T166" i="4"/>
  <c r="T124" i="4"/>
  <c r="T144" i="4"/>
  <c r="T85" i="4"/>
  <c r="T99" i="4"/>
  <c r="T86" i="4"/>
  <c r="T122" i="4"/>
  <c r="T61" i="4"/>
  <c r="T185" i="4"/>
  <c r="T135" i="4"/>
  <c r="T78" i="4"/>
  <c r="T49" i="4"/>
  <c r="T154" i="4"/>
  <c r="T114" i="4"/>
  <c r="T20" i="4"/>
  <c r="T150" i="4"/>
  <c r="T14" i="4"/>
  <c r="T179" i="4"/>
  <c r="T44" i="4"/>
  <c r="T111" i="4"/>
  <c r="T157" i="4"/>
  <c r="T163" i="4"/>
  <c r="T71" i="4"/>
  <c r="T182" i="4"/>
  <c r="T33" i="4"/>
  <c r="T69" i="4"/>
  <c r="T125" i="4"/>
  <c r="T148" i="4"/>
  <c r="T165" i="4"/>
  <c r="T50" i="4"/>
  <c r="T38" i="4"/>
  <c r="T102" i="4"/>
  <c r="T171" i="4"/>
  <c r="T173" i="4"/>
  <c r="T117" i="4"/>
  <c r="T140" i="4"/>
  <c r="T23" i="4"/>
  <c r="T112" i="4"/>
  <c r="T138" i="4"/>
  <c r="T67" i="4"/>
  <c r="T97" i="4"/>
  <c r="T180" i="4"/>
  <c r="G209" i="4"/>
  <c r="M205" i="8" l="1"/>
  <c r="O205" i="8"/>
  <c r="N205" i="8"/>
  <c r="U205" i="4"/>
  <c r="U205" i="1"/>
  <c r="T205" i="1"/>
  <c r="V205" i="4" l="1"/>
  <c r="W205" i="4" s="1"/>
  <c r="P205" i="8"/>
  <c r="L208" i="12" l="1"/>
  <c r="T63" i="4"/>
  <c r="T100" i="4"/>
  <c r="T103" i="4"/>
  <c r="T118" i="4"/>
  <c r="T9" i="4"/>
  <c r="T59" i="4"/>
  <c r="T145" i="4"/>
  <c r="T177" i="4"/>
  <c r="T92" i="4"/>
  <c r="T153" i="4"/>
  <c r="T126" i="4"/>
  <c r="T13" i="4"/>
  <c r="T43" i="4"/>
  <c r="T10" i="4"/>
  <c r="T65" i="4"/>
  <c r="T52" i="4"/>
  <c r="T130" i="4"/>
  <c r="T115" i="4"/>
  <c r="T76" i="4"/>
  <c r="T35" i="4"/>
  <c r="T170" i="4"/>
  <c r="T121" i="4"/>
  <c r="T24" i="4"/>
  <c r="T158" i="4"/>
  <c r="T18" i="4"/>
  <c r="T120" i="4"/>
  <c r="T174" i="4"/>
  <c r="T183" i="4"/>
  <c r="T175" i="4"/>
  <c r="T98" i="4"/>
  <c r="T96" i="4"/>
  <c r="T17" i="4"/>
  <c r="T15" i="4"/>
  <c r="T60" i="4"/>
  <c r="T93" i="4"/>
  <c r="T28" i="4"/>
  <c r="T57" i="4"/>
  <c r="T16" i="4"/>
  <c r="T152" i="4"/>
  <c r="T107" i="4"/>
  <c r="T146" i="4"/>
  <c r="T79" i="4"/>
  <c r="T68" i="4"/>
  <c r="T75" i="4"/>
  <c r="T168" i="4"/>
  <c r="T74" i="4"/>
  <c r="T129" i="4"/>
  <c r="T46" i="4"/>
  <c r="T80" i="4"/>
  <c r="T156" i="4"/>
  <c r="T82" i="4"/>
  <c r="T149" i="4"/>
  <c r="T137" i="4"/>
  <c r="T133" i="4"/>
  <c r="T172" i="4"/>
  <c r="T143" i="4"/>
  <c r="T178" i="4"/>
  <c r="T109" i="4"/>
  <c r="T142" i="4"/>
  <c r="T91" i="4"/>
  <c r="T51" i="4"/>
  <c r="T30" i="4"/>
  <c r="T127" i="4"/>
  <c r="T128" i="4"/>
  <c r="T151" i="4"/>
  <c r="T134" i="4"/>
  <c r="T132" i="4"/>
  <c r="T119" i="4"/>
  <c r="T113" i="4"/>
  <c r="T77" i="4"/>
  <c r="T84" i="4"/>
  <c r="T22" i="4"/>
  <c r="T184" i="4"/>
  <c r="T89" i="4"/>
  <c r="T90" i="4"/>
  <c r="T54" i="4"/>
  <c r="T19" i="4"/>
  <c r="M8" i="7"/>
  <c r="M99" i="7"/>
  <c r="M78" i="7"/>
  <c r="M18" i="7"/>
  <c r="M192" i="7"/>
  <c r="M47" i="7"/>
  <c r="M190" i="7"/>
  <c r="M10" i="7"/>
  <c r="M194" i="7"/>
  <c r="M33" i="7"/>
  <c r="M63" i="7"/>
  <c r="M191" i="7"/>
  <c r="M177" i="7"/>
  <c r="M46" i="7"/>
  <c r="M14" i="7"/>
  <c r="M152" i="7"/>
  <c r="M120" i="7"/>
  <c r="M187" i="7"/>
  <c r="M24" i="7"/>
  <c r="M139" i="7"/>
  <c r="M80" i="7"/>
  <c r="M188" i="7"/>
  <c r="M93" i="7"/>
  <c r="M198" i="7"/>
  <c r="M75" i="7"/>
  <c r="M9" i="7"/>
  <c r="M58" i="7"/>
  <c r="O205" i="7"/>
  <c r="M205" i="7"/>
  <c r="M68" i="7"/>
  <c r="M117" i="7"/>
  <c r="M162" i="7"/>
  <c r="M84" i="7"/>
  <c r="M21" i="7"/>
  <c r="M71" i="7"/>
  <c r="M145" i="7"/>
  <c r="M49" i="7"/>
  <c r="M11" i="7"/>
  <c r="M144" i="7"/>
  <c r="M67" i="7"/>
  <c r="M115" i="7"/>
  <c r="M175" i="7"/>
  <c r="M51" i="7"/>
  <c r="M201" i="7"/>
  <c r="M19" i="7"/>
  <c r="M59" i="7"/>
  <c r="M50" i="7"/>
  <c r="M85" i="7"/>
  <c r="M189" i="7"/>
  <c r="M79" i="7"/>
  <c r="M57" i="7"/>
  <c r="M124" i="7"/>
  <c r="M13" i="7"/>
  <c r="M195" i="7"/>
  <c r="M202" i="7"/>
  <c r="M151" i="7"/>
  <c r="M60" i="7"/>
  <c r="M197" i="7"/>
  <c r="M35" i="7"/>
  <c r="M203" i="7"/>
  <c r="M118" i="7"/>
  <c r="M153" i="7"/>
  <c r="M97" i="7"/>
  <c r="M94" i="7"/>
  <c r="M20" i="7"/>
  <c r="M61" i="7"/>
  <c r="M22" i="7"/>
  <c r="M32" i="7"/>
  <c r="M173" i="7"/>
  <c r="M109" i="7"/>
  <c r="M186" i="7"/>
  <c r="M17" i="7"/>
  <c r="M121" i="7"/>
  <c r="M98" i="7"/>
  <c r="P205" i="7" l="1"/>
  <c r="N208" i="12"/>
  <c r="M209" i="7"/>
  <c r="I209" i="4"/>
  <c r="N209" i="4"/>
  <c r="T186" i="4"/>
  <c r="M209" i="4"/>
  <c r="T47" i="4"/>
  <c r="T8" i="4"/>
  <c r="H209" i="4"/>
  <c r="J209" i="7"/>
  <c r="G209" i="7"/>
  <c r="Z205" i="1"/>
  <c r="F9" i="14" l="1"/>
  <c r="O10" i="12"/>
  <c r="O208" i="12" s="1"/>
  <c r="T209" i="4"/>
  <c r="D209" i="7" l="1"/>
  <c r="D209" i="4" l="1"/>
  <c r="C5" i="14" l="1"/>
  <c r="U8" i="4" l="1"/>
  <c r="M204" i="8" l="1"/>
  <c r="M203" i="8"/>
  <c r="M202" i="8"/>
  <c r="M201" i="8"/>
  <c r="M200" i="8"/>
  <c r="M199" i="8"/>
  <c r="M198" i="8"/>
  <c r="M197" i="8"/>
  <c r="M196" i="8"/>
  <c r="M195" i="8"/>
  <c r="M194" i="8"/>
  <c r="M193" i="8"/>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0" i="8"/>
  <c r="M8" i="8"/>
  <c r="B12" i="14"/>
  <c r="O207" i="8"/>
  <c r="O204" i="8"/>
  <c r="N204" i="8"/>
  <c r="O203" i="8"/>
  <c r="N203" i="8"/>
  <c r="O202" i="8"/>
  <c r="N202" i="8"/>
  <c r="O201" i="8"/>
  <c r="N201" i="8"/>
  <c r="O199" i="8"/>
  <c r="N199" i="8"/>
  <c r="O198" i="8"/>
  <c r="N198" i="8"/>
  <c r="O196" i="8"/>
  <c r="N196" i="8"/>
  <c r="O194" i="8"/>
  <c r="N194" i="8"/>
  <c r="O193" i="8"/>
  <c r="N193" i="8"/>
  <c r="O192" i="8"/>
  <c r="N192" i="8"/>
  <c r="O191" i="8"/>
  <c r="N191" i="8"/>
  <c r="O188" i="8"/>
  <c r="N188" i="8"/>
  <c r="O187" i="8"/>
  <c r="N187" i="8"/>
  <c r="O185" i="8"/>
  <c r="N185" i="8"/>
  <c r="O184" i="8"/>
  <c r="N184" i="8"/>
  <c r="O181" i="8"/>
  <c r="N181" i="8"/>
  <c r="O176" i="8"/>
  <c r="N176" i="8"/>
  <c r="O172" i="8"/>
  <c r="N172" i="8"/>
  <c r="O169" i="8"/>
  <c r="N169" i="8"/>
  <c r="O166" i="8"/>
  <c r="N166" i="8"/>
  <c r="O163" i="8"/>
  <c r="N163" i="8"/>
  <c r="O160" i="8"/>
  <c r="N160" i="8"/>
  <c r="O159" i="8"/>
  <c r="N159" i="8"/>
  <c r="O158" i="8"/>
  <c r="N158" i="8"/>
  <c r="O157" i="8"/>
  <c r="N157" i="8"/>
  <c r="O156" i="8"/>
  <c r="N156" i="8"/>
  <c r="O155" i="8"/>
  <c r="N155" i="8"/>
  <c r="O152" i="8"/>
  <c r="N152" i="8"/>
  <c r="O150" i="8"/>
  <c r="N150" i="8"/>
  <c r="O148" i="8"/>
  <c r="N148" i="8"/>
  <c r="O147" i="8"/>
  <c r="N147" i="8"/>
  <c r="O142" i="8"/>
  <c r="N142" i="8"/>
  <c r="O140" i="8"/>
  <c r="N140" i="8"/>
  <c r="O139" i="8"/>
  <c r="N139" i="8"/>
  <c r="O136" i="8"/>
  <c r="N136" i="8"/>
  <c r="O135" i="8"/>
  <c r="N135" i="8"/>
  <c r="O134" i="8"/>
  <c r="N134" i="8"/>
  <c r="O132" i="8"/>
  <c r="N132" i="8"/>
  <c r="O131" i="8"/>
  <c r="N131" i="8"/>
  <c r="O129" i="8"/>
  <c r="N129" i="8"/>
  <c r="O128" i="8"/>
  <c r="N128" i="8"/>
  <c r="O127" i="8"/>
  <c r="N127" i="8"/>
  <c r="O122" i="8"/>
  <c r="N122" i="8"/>
  <c r="O120" i="8"/>
  <c r="N120" i="8"/>
  <c r="O119" i="8"/>
  <c r="N119" i="8"/>
  <c r="O117" i="8"/>
  <c r="N117" i="8"/>
  <c r="O116" i="8"/>
  <c r="N116" i="8"/>
  <c r="O113" i="8"/>
  <c r="N113" i="8"/>
  <c r="O110" i="8"/>
  <c r="N110" i="8"/>
  <c r="O109" i="8"/>
  <c r="N109" i="8"/>
  <c r="O108" i="8"/>
  <c r="N108" i="8"/>
  <c r="O107" i="8"/>
  <c r="N107" i="8"/>
  <c r="O106" i="8"/>
  <c r="N106" i="8"/>
  <c r="O104" i="8"/>
  <c r="N104" i="8"/>
  <c r="O103" i="8"/>
  <c r="N103" i="8"/>
  <c r="O101" i="8"/>
  <c r="O96" i="8"/>
  <c r="N96" i="8"/>
  <c r="O95" i="8"/>
  <c r="N95" i="8"/>
  <c r="O94" i="8"/>
  <c r="N94" i="8"/>
  <c r="O92" i="8"/>
  <c r="N92" i="8"/>
  <c r="O91" i="8"/>
  <c r="N91" i="8"/>
  <c r="O90" i="8"/>
  <c r="N90" i="8"/>
  <c r="O89" i="8"/>
  <c r="N89" i="8"/>
  <c r="O88" i="8"/>
  <c r="N88" i="8"/>
  <c r="O87" i="8"/>
  <c r="N87" i="8"/>
  <c r="O82" i="8"/>
  <c r="N82" i="8"/>
  <c r="O81" i="8"/>
  <c r="N81" i="8"/>
  <c r="O79" i="8"/>
  <c r="N79" i="8"/>
  <c r="O78" i="8"/>
  <c r="O77" i="8"/>
  <c r="N77" i="8"/>
  <c r="O76" i="8"/>
  <c r="N76" i="8"/>
  <c r="O74" i="8"/>
  <c r="N74" i="8"/>
  <c r="O73" i="8"/>
  <c r="N73" i="8"/>
  <c r="O69" i="8"/>
  <c r="N69" i="8"/>
  <c r="O66" i="8"/>
  <c r="N66" i="8"/>
  <c r="O62" i="8"/>
  <c r="N62" i="8"/>
  <c r="O61" i="8"/>
  <c r="N61" i="8"/>
  <c r="O56" i="8"/>
  <c r="N56" i="8"/>
  <c r="O55" i="8"/>
  <c r="N55" i="8"/>
  <c r="O54" i="8"/>
  <c r="N54" i="8"/>
  <c r="O53" i="8"/>
  <c r="N53" i="8"/>
  <c r="O52" i="8"/>
  <c r="N52" i="8"/>
  <c r="O50" i="8"/>
  <c r="N50" i="8"/>
  <c r="O48" i="8"/>
  <c r="N48" i="8"/>
  <c r="O44" i="8"/>
  <c r="N44" i="8"/>
  <c r="O43" i="8"/>
  <c r="N43" i="8"/>
  <c r="O42" i="8"/>
  <c r="N42" i="8"/>
  <c r="O40" i="8"/>
  <c r="N40" i="8"/>
  <c r="O39" i="8"/>
  <c r="N39" i="8"/>
  <c r="O38" i="8"/>
  <c r="N38" i="8"/>
  <c r="O37" i="8"/>
  <c r="N37" i="8"/>
  <c r="O36" i="8"/>
  <c r="N36" i="8"/>
  <c r="O35" i="8"/>
  <c r="N35" i="8"/>
  <c r="O34" i="8"/>
  <c r="N34" i="8"/>
  <c r="O33" i="8"/>
  <c r="N33" i="8"/>
  <c r="O29" i="8"/>
  <c r="N29" i="8"/>
  <c r="O28" i="8"/>
  <c r="N28" i="8"/>
  <c r="O26" i="8"/>
  <c r="N26" i="8"/>
  <c r="N25" i="8"/>
  <c r="O24" i="8"/>
  <c r="N24" i="8"/>
  <c r="O23" i="8"/>
  <c r="N23" i="8"/>
  <c r="O22" i="8"/>
  <c r="N22" i="8"/>
  <c r="O21" i="8"/>
  <c r="N21" i="8"/>
  <c r="O20" i="8"/>
  <c r="N20" i="8"/>
  <c r="O18" i="8"/>
  <c r="N18" i="8"/>
  <c r="N17" i="8"/>
  <c r="O15" i="8"/>
  <c r="N15" i="8"/>
  <c r="O13" i="8"/>
  <c r="N13" i="8"/>
  <c r="O12" i="8"/>
  <c r="N12" i="8"/>
  <c r="O8" i="8"/>
  <c r="N162" i="8"/>
  <c r="O17" i="8"/>
  <c r="O162" i="8"/>
  <c r="N149" i="8"/>
  <c r="O75" i="8"/>
  <c r="N75" i="8"/>
  <c r="N138" i="8"/>
  <c r="O204" i="7"/>
  <c r="P204" i="7" s="1"/>
  <c r="O200" i="7"/>
  <c r="P200" i="7" s="1"/>
  <c r="O199" i="7"/>
  <c r="P199" i="7" s="1"/>
  <c r="O196" i="7"/>
  <c r="P196" i="7" s="1"/>
  <c r="O184" i="7"/>
  <c r="P184" i="7" s="1"/>
  <c r="O181" i="7"/>
  <c r="P181" i="7" s="1"/>
  <c r="O147" i="7"/>
  <c r="P147" i="7" s="1"/>
  <c r="O146" i="7"/>
  <c r="P146" i="7" s="1"/>
  <c r="O123" i="7"/>
  <c r="P123" i="7" s="1"/>
  <c r="O122" i="7"/>
  <c r="P122" i="7" s="1"/>
  <c r="O103" i="7"/>
  <c r="P103" i="7" s="1"/>
  <c r="O101" i="7"/>
  <c r="P101" i="7" s="1"/>
  <c r="O77" i="7"/>
  <c r="P77" i="7" s="1"/>
  <c r="O70" i="7"/>
  <c r="P70" i="7" s="1"/>
  <c r="O66" i="7"/>
  <c r="P66" i="7" s="1"/>
  <c r="O63" i="7"/>
  <c r="P63" i="7" s="1"/>
  <c r="O56" i="7"/>
  <c r="P56" i="7" s="1"/>
  <c r="O40" i="7"/>
  <c r="P40" i="7" s="1"/>
  <c r="O29" i="7"/>
  <c r="P29" i="7" s="1"/>
  <c r="O26" i="7"/>
  <c r="P26" i="7" s="1"/>
  <c r="O16" i="7"/>
  <c r="P16" i="7" s="1"/>
  <c r="O13" i="7"/>
  <c r="P13" i="7" s="1"/>
  <c r="F209" i="7"/>
  <c r="U207" i="4"/>
  <c r="U204" i="4"/>
  <c r="U203" i="4"/>
  <c r="U202" i="4"/>
  <c r="U201" i="4"/>
  <c r="U200" i="4"/>
  <c r="U199" i="4"/>
  <c r="U198" i="4"/>
  <c r="U196" i="4"/>
  <c r="U191" i="4"/>
  <c r="U188" i="4"/>
  <c r="U185" i="4"/>
  <c r="U181" i="4"/>
  <c r="U180" i="4"/>
  <c r="U179" i="4"/>
  <c r="U169" i="4"/>
  <c r="U168" i="4"/>
  <c r="U167" i="4"/>
  <c r="U166" i="4"/>
  <c r="U164" i="4"/>
  <c r="U163" i="4"/>
  <c r="U161" i="4"/>
  <c r="U159" i="4"/>
  <c r="U158" i="4"/>
  <c r="U155" i="4"/>
  <c r="U154" i="4"/>
  <c r="U148" i="4"/>
  <c r="U147" i="4"/>
  <c r="U143" i="4"/>
  <c r="U140" i="4"/>
  <c r="U138" i="4"/>
  <c r="U136" i="4"/>
  <c r="U135" i="4"/>
  <c r="U134" i="4"/>
  <c r="U133" i="4"/>
  <c r="U132" i="4"/>
  <c r="U131" i="4"/>
  <c r="U130" i="4"/>
  <c r="U129" i="4"/>
  <c r="U127" i="4"/>
  <c r="U122" i="4"/>
  <c r="U119" i="4"/>
  <c r="U116" i="4"/>
  <c r="U114" i="4"/>
  <c r="U113" i="4"/>
  <c r="U112" i="4"/>
  <c r="U111" i="4"/>
  <c r="U110" i="4"/>
  <c r="U108" i="4"/>
  <c r="U107" i="4"/>
  <c r="U106" i="4"/>
  <c r="U105" i="4"/>
  <c r="U104" i="4"/>
  <c r="U103" i="4"/>
  <c r="U102" i="4"/>
  <c r="U101" i="4"/>
  <c r="U100" i="4"/>
  <c r="U96" i="4"/>
  <c r="U95" i="4"/>
  <c r="U94" i="4"/>
  <c r="U90" i="4"/>
  <c r="U89" i="4"/>
  <c r="U88" i="4"/>
  <c r="U87" i="4"/>
  <c r="U83" i="4"/>
  <c r="U81" i="4"/>
  <c r="U77" i="4"/>
  <c r="U73" i="4"/>
  <c r="U72" i="4"/>
  <c r="U71" i="4"/>
  <c r="U69" i="4"/>
  <c r="U66" i="4"/>
  <c r="U65" i="4"/>
  <c r="U56" i="4"/>
  <c r="U55" i="4"/>
  <c r="U54" i="4"/>
  <c r="U53" i="4"/>
  <c r="U52" i="4"/>
  <c r="U51" i="4"/>
  <c r="U48" i="4"/>
  <c r="U45" i="4"/>
  <c r="U44" i="4"/>
  <c r="U41" i="4"/>
  <c r="U40" i="4"/>
  <c r="U39" i="4"/>
  <c r="U38" i="4"/>
  <c r="U36" i="4"/>
  <c r="U34" i="4"/>
  <c r="U31" i="4"/>
  <c r="U30" i="4"/>
  <c r="U29" i="4"/>
  <c r="U28" i="4"/>
  <c r="U27" i="4"/>
  <c r="U26" i="4"/>
  <c r="U25" i="4"/>
  <c r="U24" i="4"/>
  <c r="U23" i="4"/>
  <c r="U21" i="4"/>
  <c r="U16" i="4"/>
  <c r="U13" i="4"/>
  <c r="U12" i="4"/>
  <c r="U207" i="1"/>
  <c r="T207" i="1"/>
  <c r="U204" i="1"/>
  <c r="T204" i="1"/>
  <c r="U203" i="1"/>
  <c r="T203" i="1"/>
  <c r="U201" i="1"/>
  <c r="T201" i="1"/>
  <c r="U200" i="1"/>
  <c r="T200" i="1"/>
  <c r="U199" i="1"/>
  <c r="T199" i="1"/>
  <c r="U198" i="1"/>
  <c r="T198" i="1"/>
  <c r="U197" i="1"/>
  <c r="T197" i="1"/>
  <c r="U196" i="1"/>
  <c r="T196" i="1"/>
  <c r="U195" i="1"/>
  <c r="U194" i="1"/>
  <c r="T194" i="1"/>
  <c r="U193" i="1"/>
  <c r="T193" i="1"/>
  <c r="U192" i="1"/>
  <c r="T192" i="1"/>
  <c r="U191" i="1"/>
  <c r="T191" i="1"/>
  <c r="U190" i="1"/>
  <c r="T190" i="1"/>
  <c r="U189" i="1"/>
  <c r="T189" i="1"/>
  <c r="U188" i="1"/>
  <c r="T188" i="1"/>
  <c r="U186" i="1"/>
  <c r="T186" i="1"/>
  <c r="U185" i="1"/>
  <c r="T185" i="1"/>
  <c r="U184" i="1"/>
  <c r="T184" i="1"/>
  <c r="U183" i="1"/>
  <c r="T183" i="1"/>
  <c r="U182" i="1"/>
  <c r="T182" i="1"/>
  <c r="U181" i="1"/>
  <c r="T181" i="1"/>
  <c r="U180" i="1"/>
  <c r="T180" i="1"/>
  <c r="U179" i="1"/>
  <c r="T179" i="1"/>
  <c r="U178" i="1"/>
  <c r="T178" i="1"/>
  <c r="U177" i="1"/>
  <c r="T177" i="1"/>
  <c r="U176" i="1"/>
  <c r="T176" i="1"/>
  <c r="U175" i="1"/>
  <c r="T175" i="1"/>
  <c r="U174" i="1"/>
  <c r="T174" i="1"/>
  <c r="U173" i="1"/>
  <c r="T173" i="1"/>
  <c r="U172" i="1"/>
  <c r="T172" i="1"/>
  <c r="U171" i="1"/>
  <c r="T171" i="1"/>
  <c r="U170" i="1"/>
  <c r="T170" i="1"/>
  <c r="U169" i="1"/>
  <c r="U168" i="1"/>
  <c r="T168" i="1"/>
  <c r="U167" i="1"/>
  <c r="T167" i="1"/>
  <c r="U166" i="1"/>
  <c r="T166" i="1"/>
  <c r="U165" i="1"/>
  <c r="T165" i="1"/>
  <c r="U164" i="1"/>
  <c r="T164" i="1"/>
  <c r="U163" i="1"/>
  <c r="T163" i="1"/>
  <c r="U162" i="1"/>
  <c r="T162" i="1"/>
  <c r="U161" i="1"/>
  <c r="T161" i="1"/>
  <c r="U160" i="1"/>
  <c r="T160" i="1"/>
  <c r="U159" i="1"/>
  <c r="T159" i="1"/>
  <c r="U158" i="1"/>
  <c r="T158" i="1"/>
  <c r="U157" i="1"/>
  <c r="T157" i="1"/>
  <c r="U156" i="1"/>
  <c r="T156" i="1"/>
  <c r="U155" i="1"/>
  <c r="T155" i="1"/>
  <c r="U154" i="1"/>
  <c r="T154" i="1"/>
  <c r="U153" i="1"/>
  <c r="T153" i="1"/>
  <c r="U152" i="1"/>
  <c r="T152" i="1"/>
  <c r="U151" i="1"/>
  <c r="T151" i="1"/>
  <c r="U150" i="1"/>
  <c r="T150" i="1"/>
  <c r="U149" i="1"/>
  <c r="T149" i="1"/>
  <c r="U148" i="1"/>
  <c r="T148" i="1"/>
  <c r="U147" i="1"/>
  <c r="T147" i="1"/>
  <c r="U146" i="1"/>
  <c r="T146" i="1"/>
  <c r="U145" i="1"/>
  <c r="T145" i="1"/>
  <c r="U144" i="1"/>
  <c r="T144" i="1"/>
  <c r="U143" i="1"/>
  <c r="T143" i="1"/>
  <c r="U142" i="1"/>
  <c r="T142" i="1"/>
  <c r="U140" i="1"/>
  <c r="T140" i="1"/>
  <c r="U139" i="1"/>
  <c r="T139" i="1"/>
  <c r="U138" i="1"/>
  <c r="T138" i="1"/>
  <c r="U137" i="1"/>
  <c r="T137" i="1"/>
  <c r="U136" i="1"/>
  <c r="T136" i="1"/>
  <c r="U135" i="1"/>
  <c r="T135" i="1"/>
  <c r="U134" i="1"/>
  <c r="T134" i="1"/>
  <c r="U133" i="1"/>
  <c r="T133" i="1"/>
  <c r="U132" i="1"/>
  <c r="T132" i="1"/>
  <c r="U131" i="1"/>
  <c r="T131" i="1"/>
  <c r="U130" i="1"/>
  <c r="T130" i="1"/>
  <c r="U129" i="1"/>
  <c r="T129" i="1"/>
  <c r="U128" i="1"/>
  <c r="T128" i="1"/>
  <c r="U127" i="1"/>
  <c r="T127" i="1"/>
  <c r="U126" i="1"/>
  <c r="T126" i="1"/>
  <c r="U125" i="1"/>
  <c r="T125" i="1"/>
  <c r="U124" i="1"/>
  <c r="T124" i="1"/>
  <c r="U123" i="1"/>
  <c r="T123" i="1"/>
  <c r="U122" i="1"/>
  <c r="T122" i="1"/>
  <c r="U121" i="1"/>
  <c r="T121" i="1"/>
  <c r="U120" i="1"/>
  <c r="T120" i="1"/>
  <c r="U119" i="1"/>
  <c r="U118" i="1"/>
  <c r="T118" i="1"/>
  <c r="U117" i="1"/>
  <c r="T117" i="1"/>
  <c r="U116" i="1"/>
  <c r="T116" i="1"/>
  <c r="U115" i="1"/>
  <c r="T115" i="1"/>
  <c r="U114" i="1"/>
  <c r="T114" i="1"/>
  <c r="U113" i="1"/>
  <c r="T113" i="1"/>
  <c r="U112" i="1"/>
  <c r="T112" i="1"/>
  <c r="U110" i="1"/>
  <c r="T110" i="1"/>
  <c r="U109" i="1"/>
  <c r="T109" i="1"/>
  <c r="U108" i="1"/>
  <c r="U107" i="1"/>
  <c r="T107" i="1"/>
  <c r="U106" i="1"/>
  <c r="T106" i="1"/>
  <c r="U105" i="1"/>
  <c r="T105" i="1"/>
  <c r="U104" i="1"/>
  <c r="T104" i="1"/>
  <c r="U103" i="1"/>
  <c r="T103" i="1"/>
  <c r="U102" i="1"/>
  <c r="T102" i="1"/>
  <c r="U101" i="1"/>
  <c r="T101" i="1"/>
  <c r="U100" i="1"/>
  <c r="T100" i="1"/>
  <c r="U99" i="1"/>
  <c r="T99" i="1"/>
  <c r="U98" i="1"/>
  <c r="T98" i="1"/>
  <c r="U97" i="1"/>
  <c r="T97" i="1"/>
  <c r="U96" i="1"/>
  <c r="T96" i="1"/>
  <c r="U95" i="1"/>
  <c r="T95" i="1"/>
  <c r="U94" i="1"/>
  <c r="T94" i="1"/>
  <c r="U93" i="1"/>
  <c r="T93" i="1"/>
  <c r="U92" i="1"/>
  <c r="T92" i="1"/>
  <c r="U91" i="1"/>
  <c r="U90" i="1"/>
  <c r="T90" i="1"/>
  <c r="U89" i="1"/>
  <c r="T89" i="1"/>
  <c r="U88" i="1"/>
  <c r="U87" i="1"/>
  <c r="T87" i="1"/>
  <c r="U86" i="1"/>
  <c r="T86" i="1"/>
  <c r="U85" i="1"/>
  <c r="T85" i="1"/>
  <c r="U84" i="1"/>
  <c r="T84" i="1"/>
  <c r="U83" i="1"/>
  <c r="T83" i="1"/>
  <c r="U82" i="1"/>
  <c r="T82" i="1"/>
  <c r="U81" i="1"/>
  <c r="T81" i="1"/>
  <c r="U80" i="1"/>
  <c r="T80" i="1"/>
  <c r="U79" i="1"/>
  <c r="T79" i="1"/>
  <c r="U78" i="1"/>
  <c r="T78" i="1"/>
  <c r="U77" i="1"/>
  <c r="T77" i="1"/>
  <c r="U76" i="1"/>
  <c r="T76" i="1"/>
  <c r="U75" i="1"/>
  <c r="T75" i="1"/>
  <c r="U74" i="1"/>
  <c r="T74" i="1"/>
  <c r="U73" i="1"/>
  <c r="T73" i="1"/>
  <c r="U72" i="1"/>
  <c r="T72" i="1"/>
  <c r="U71" i="1"/>
  <c r="T71" i="1"/>
  <c r="U70" i="1"/>
  <c r="T70" i="1"/>
  <c r="U69" i="1"/>
  <c r="T69" i="1"/>
  <c r="U67" i="1"/>
  <c r="T67" i="1"/>
  <c r="U66" i="1"/>
  <c r="T66" i="1"/>
  <c r="U65" i="1"/>
  <c r="T65" i="1"/>
  <c r="U64" i="1"/>
  <c r="T64" i="1"/>
  <c r="U63" i="1"/>
  <c r="T63" i="1"/>
  <c r="U62" i="1"/>
  <c r="T62" i="1"/>
  <c r="U61" i="1"/>
  <c r="T61" i="1"/>
  <c r="U60" i="1"/>
  <c r="T60" i="1"/>
  <c r="U59" i="1"/>
  <c r="T59" i="1"/>
  <c r="U58" i="1"/>
  <c r="T58" i="1"/>
  <c r="U57" i="1"/>
  <c r="T57" i="1"/>
  <c r="U56" i="1"/>
  <c r="T56" i="1"/>
  <c r="U55" i="1"/>
  <c r="T55" i="1"/>
  <c r="U54" i="1"/>
  <c r="T54" i="1"/>
  <c r="U53" i="1"/>
  <c r="T53" i="1"/>
  <c r="U52" i="1"/>
  <c r="T52" i="1"/>
  <c r="U51" i="1"/>
  <c r="T51" i="1"/>
  <c r="U50" i="1"/>
  <c r="T50" i="1"/>
  <c r="U49" i="1"/>
  <c r="T49" i="1"/>
  <c r="U48" i="1"/>
  <c r="T48" i="1"/>
  <c r="U47" i="1"/>
  <c r="T47" i="1"/>
  <c r="U46" i="1"/>
  <c r="T46" i="1"/>
  <c r="U45" i="1"/>
  <c r="T45" i="1"/>
  <c r="U44" i="1"/>
  <c r="T44" i="1"/>
  <c r="U43" i="1"/>
  <c r="T43" i="1"/>
  <c r="U42" i="1"/>
  <c r="T42" i="1"/>
  <c r="U41" i="1"/>
  <c r="T41" i="1"/>
  <c r="U40" i="1"/>
  <c r="T40" i="1"/>
  <c r="U39" i="1"/>
  <c r="T39" i="1"/>
  <c r="U38" i="1"/>
  <c r="U37" i="1"/>
  <c r="T37" i="1"/>
  <c r="U36" i="1"/>
  <c r="T36" i="1"/>
  <c r="U35" i="1"/>
  <c r="T35" i="1"/>
  <c r="U34" i="1"/>
  <c r="T34" i="1"/>
  <c r="U33" i="1"/>
  <c r="T33" i="1"/>
  <c r="U32" i="1"/>
  <c r="T32" i="1"/>
  <c r="U31" i="1"/>
  <c r="T31" i="1"/>
  <c r="U30" i="1"/>
  <c r="T30" i="1"/>
  <c r="U29" i="1"/>
  <c r="T29" i="1"/>
  <c r="U28" i="1"/>
  <c r="T28" i="1"/>
  <c r="U27" i="1"/>
  <c r="T27" i="1"/>
  <c r="U26" i="1"/>
  <c r="T26" i="1"/>
  <c r="U25" i="1"/>
  <c r="T25" i="1"/>
  <c r="U24" i="1"/>
  <c r="T24" i="1"/>
  <c r="U23" i="1"/>
  <c r="T23" i="1"/>
  <c r="U22" i="1"/>
  <c r="T22" i="1"/>
  <c r="U21" i="1"/>
  <c r="T21" i="1"/>
  <c r="U20" i="1"/>
  <c r="T20" i="1"/>
  <c r="U19" i="1"/>
  <c r="T19" i="1"/>
  <c r="U18" i="1"/>
  <c r="T18" i="1"/>
  <c r="U17" i="1"/>
  <c r="T17" i="1"/>
  <c r="U16" i="1"/>
  <c r="T16" i="1"/>
  <c r="U15" i="1"/>
  <c r="T15" i="1"/>
  <c r="U14" i="1"/>
  <c r="T14" i="1"/>
  <c r="U13" i="1"/>
  <c r="T13" i="1"/>
  <c r="U12" i="1"/>
  <c r="T12" i="1"/>
  <c r="U11" i="1"/>
  <c r="T11" i="1"/>
  <c r="U10" i="1"/>
  <c r="T10" i="1"/>
  <c r="U9" i="1"/>
  <c r="T9" i="1"/>
  <c r="O27" i="7"/>
  <c r="P27" i="7" s="1"/>
  <c r="O27" i="8"/>
  <c r="N27" i="8"/>
  <c r="U18" i="4"/>
  <c r="U10" i="4"/>
  <c r="N10" i="8"/>
  <c r="U170" i="4"/>
  <c r="O167" i="8"/>
  <c r="N167" i="8"/>
  <c r="Z167" i="1"/>
  <c r="N170" i="8"/>
  <c r="O170" i="8"/>
  <c r="O10" i="8"/>
  <c r="O28" i="7"/>
  <c r="P28" i="7" s="1"/>
  <c r="U20" i="4"/>
  <c r="U177" i="4"/>
  <c r="N144" i="8"/>
  <c r="N68" i="8"/>
  <c r="N47" i="8"/>
  <c r="U144" i="4"/>
  <c r="O68" i="8"/>
  <c r="U145" i="4"/>
  <c r="N175" i="8"/>
  <c r="N71" i="8"/>
  <c r="U175" i="4"/>
  <c r="U117" i="4"/>
  <c r="O177" i="8"/>
  <c r="O175" i="8"/>
  <c r="O71" i="8"/>
  <c r="N14" i="8"/>
  <c r="U173" i="4"/>
  <c r="N173" i="8"/>
  <c r="N105" i="8"/>
  <c r="O105" i="8"/>
  <c r="V82" i="4"/>
  <c r="U82" i="4"/>
  <c r="O117" i="7"/>
  <c r="P117" i="7" s="1"/>
  <c r="O47" i="7"/>
  <c r="P47" i="7" s="1"/>
  <c r="V47" i="4"/>
  <c r="N165" i="8"/>
  <c r="N49" i="8"/>
  <c r="O144" i="8"/>
  <c r="U62" i="4"/>
  <c r="V62" i="4"/>
  <c r="U165" i="4"/>
  <c r="O165" i="8"/>
  <c r="N133" i="8"/>
  <c r="U137" i="4"/>
  <c r="N137" i="8"/>
  <c r="O168" i="7"/>
  <c r="P168" i="7" s="1"/>
  <c r="N125" i="8"/>
  <c r="O125" i="8"/>
  <c r="U125" i="4"/>
  <c r="O137" i="8"/>
  <c r="O125" i="7"/>
  <c r="P125" i="7" s="1"/>
  <c r="O168" i="8"/>
  <c r="N168" i="8"/>
  <c r="O137" i="7"/>
  <c r="P137" i="7" s="1"/>
  <c r="O133" i="7"/>
  <c r="P133" i="7" s="1"/>
  <c r="O173" i="8"/>
  <c r="O133" i="8"/>
  <c r="N41" i="8"/>
  <c r="U93" i="4"/>
  <c r="O71" i="7"/>
  <c r="P71" i="7" s="1"/>
  <c r="O65" i="8"/>
  <c r="N93" i="8"/>
  <c r="N84" i="8"/>
  <c r="U84" i="4"/>
  <c r="O41" i="7"/>
  <c r="P41" i="7" s="1"/>
  <c r="N65" i="8"/>
  <c r="N98" i="8"/>
  <c r="U98" i="4"/>
  <c r="O185" i="7"/>
  <c r="P185" i="7" s="1"/>
  <c r="O79" i="7"/>
  <c r="P79" i="7" s="1"/>
  <c r="U9" i="4"/>
  <c r="O98" i="7"/>
  <c r="P98" i="7" s="1"/>
  <c r="U80" i="4"/>
  <c r="U79" i="4"/>
  <c r="N59" i="8"/>
  <c r="N19" i="8"/>
  <c r="O62" i="7"/>
  <c r="P62" i="7" s="1"/>
  <c r="O86" i="8"/>
  <c r="U59" i="4"/>
  <c r="V86" i="4"/>
  <c r="O86" i="7"/>
  <c r="P86" i="7" s="1"/>
  <c r="N86" i="8"/>
  <c r="U86" i="4"/>
  <c r="N200" i="8"/>
  <c r="O154" i="8"/>
  <c r="N63" i="8"/>
  <c r="N164" i="8"/>
  <c r="U19" i="4"/>
  <c r="O51" i="8"/>
  <c r="O164" i="7"/>
  <c r="P164" i="7" s="1"/>
  <c r="U63" i="4"/>
  <c r="O19" i="8"/>
  <c r="U49" i="4"/>
  <c r="O84" i="8"/>
  <c r="O59" i="8"/>
  <c r="N64" i="8"/>
  <c r="O72" i="8"/>
  <c r="N143" i="8"/>
  <c r="N72" i="8"/>
  <c r="Z97" i="1"/>
  <c r="O164" i="8"/>
  <c r="O143" i="8"/>
  <c r="U42" i="4"/>
  <c r="O42" i="7"/>
  <c r="P42" i="7" s="1"/>
  <c r="N154" i="8"/>
  <c r="O154" i="7"/>
  <c r="P154" i="7" s="1"/>
  <c r="O64" i="7"/>
  <c r="P64" i="7" s="1"/>
  <c r="U43" i="4"/>
  <c r="O43" i="7"/>
  <c r="P43" i="7" s="1"/>
  <c r="V123" i="4"/>
  <c r="O136" i="7"/>
  <c r="P136" i="7" s="1"/>
  <c r="N97" i="8"/>
  <c r="N123" i="8"/>
  <c r="O179" i="7"/>
  <c r="P179" i="7" s="1"/>
  <c r="N179" i="8"/>
  <c r="U64" i="4"/>
  <c r="O123" i="8"/>
  <c r="U123" i="4"/>
  <c r="N45" i="8"/>
  <c r="N114" i="8"/>
  <c r="O118" i="8"/>
  <c r="U172" i="4"/>
  <c r="O172" i="7"/>
  <c r="P172" i="7" s="1"/>
  <c r="O146" i="8"/>
  <c r="N146" i="8"/>
  <c r="U193" i="4"/>
  <c r="O80" i="8"/>
  <c r="U118" i="4"/>
  <c r="O140" i="7"/>
  <c r="P140" i="7" s="1"/>
  <c r="P140" i="8"/>
  <c r="U150" i="4"/>
  <c r="N80" i="8"/>
  <c r="O150" i="7"/>
  <c r="P150" i="7" s="1"/>
  <c r="O45" i="8"/>
  <c r="O45" i="7"/>
  <c r="P45" i="7" s="1"/>
  <c r="O165" i="7"/>
  <c r="P165" i="7" s="1"/>
  <c r="V165" i="4"/>
  <c r="O63" i="8"/>
  <c r="N130" i="8"/>
  <c r="U146" i="4"/>
  <c r="N83" i="8"/>
  <c r="N178" i="8"/>
  <c r="O178" i="7"/>
  <c r="P178" i="7" s="1"/>
  <c r="O178" i="8"/>
  <c r="U61" i="4"/>
  <c r="N100" i="8"/>
  <c r="U85" i="4"/>
  <c r="O111" i="7"/>
  <c r="P111" i="7" s="1"/>
  <c r="T111" i="1"/>
  <c r="N111" i="8"/>
  <c r="U70" i="4"/>
  <c r="O111" i="8"/>
  <c r="N85" i="8"/>
  <c r="O49" i="8"/>
  <c r="O49" i="7"/>
  <c r="P49" i="7" s="1"/>
  <c r="V193" i="4"/>
  <c r="O85" i="8"/>
  <c r="U141" i="1"/>
  <c r="N141" i="8"/>
  <c r="U141" i="4"/>
  <c r="N67" i="8"/>
  <c r="N58" i="8"/>
  <c r="U58" i="4"/>
  <c r="O58" i="7"/>
  <c r="P58" i="7" s="1"/>
  <c r="O58" i="8"/>
  <c r="O41" i="8"/>
  <c r="N151" i="8"/>
  <c r="U151" i="4"/>
  <c r="U67" i="4"/>
  <c r="O151" i="8"/>
  <c r="O67" i="8"/>
  <c r="O193" i="7"/>
  <c r="P193" i="7" s="1"/>
  <c r="O61" i="7"/>
  <c r="P61" i="7" s="1"/>
  <c r="U32" i="4"/>
  <c r="U139" i="4"/>
  <c r="O97" i="8"/>
  <c r="U97" i="4"/>
  <c r="O173" i="7"/>
  <c r="P173" i="7" s="1"/>
  <c r="O106" i="7"/>
  <c r="P106" i="7" s="1"/>
  <c r="N99" i="8"/>
  <c r="V190" i="4"/>
  <c r="U190" i="4"/>
  <c r="N70" i="8"/>
  <c r="N190" i="8"/>
  <c r="U109" i="4"/>
  <c r="O70" i="8"/>
  <c r="O143" i="7"/>
  <c r="P143" i="7" s="1"/>
  <c r="O16" i="8"/>
  <c r="N16" i="8"/>
  <c r="N51" i="8"/>
  <c r="O99" i="8"/>
  <c r="T187" i="1"/>
  <c r="N174" i="8"/>
  <c r="O174" i="8"/>
  <c r="U33" i="4"/>
  <c r="U99" i="4"/>
  <c r="U192" i="4"/>
  <c r="O198" i="7"/>
  <c r="P198" i="7" s="1"/>
  <c r="V192" i="4"/>
  <c r="O192" i="7"/>
  <c r="P192" i="7" s="1"/>
  <c r="U128" i="4"/>
  <c r="O55" i="7"/>
  <c r="P55" i="7" s="1"/>
  <c r="U115" i="4"/>
  <c r="U50" i="4"/>
  <c r="O50" i="7"/>
  <c r="P50" i="7" s="1"/>
  <c r="O74" i="7"/>
  <c r="P74" i="7" s="1"/>
  <c r="U74" i="4"/>
  <c r="O179" i="8"/>
  <c r="O161" i="8"/>
  <c r="N161" i="8"/>
  <c r="N115" i="8"/>
  <c r="N118" i="8"/>
  <c r="O73" i="7"/>
  <c r="P73" i="7" s="1"/>
  <c r="O145" i="8"/>
  <c r="N145" i="8"/>
  <c r="O128" i="7"/>
  <c r="P128" i="7" s="1"/>
  <c r="U183" i="4"/>
  <c r="N183" i="8"/>
  <c r="O183" i="7"/>
  <c r="P183" i="7" s="1"/>
  <c r="O130" i="8"/>
  <c r="U153" i="4"/>
  <c r="O80" i="7"/>
  <c r="P80" i="7" s="1"/>
  <c r="U124" i="4"/>
  <c r="V187" i="4"/>
  <c r="U91" i="4"/>
  <c r="O158" i="7"/>
  <c r="P158" i="7" s="1"/>
  <c r="U142" i="4"/>
  <c r="U202" i="1"/>
  <c r="U157" i="4"/>
  <c r="O135" i="7"/>
  <c r="P135" i="7" s="1"/>
  <c r="U76" i="4"/>
  <c r="U162" i="4"/>
  <c r="U68" i="4"/>
  <c r="U75" i="4"/>
  <c r="U15" i="4"/>
  <c r="O191" i="7"/>
  <c r="P191" i="7" s="1"/>
  <c r="O138" i="7"/>
  <c r="P138" i="7" s="1"/>
  <c r="Z120" i="1"/>
  <c r="U120" i="4"/>
  <c r="O25" i="7"/>
  <c r="P25" i="7" s="1"/>
  <c r="N101" i="8"/>
  <c r="N180" i="8"/>
  <c r="O54" i="7"/>
  <c r="P54" i="7" s="1"/>
  <c r="N31" i="8"/>
  <c r="O180" i="8"/>
  <c r="O180" i="7"/>
  <c r="P180" i="7" s="1"/>
  <c r="U149" i="4"/>
  <c r="U156" i="4"/>
  <c r="O36" i="7"/>
  <c r="P36" i="7" s="1"/>
  <c r="Z127" i="1"/>
  <c r="O104" i="7"/>
  <c r="P104" i="7" s="1"/>
  <c r="N112" i="8"/>
  <c r="N60" i="8"/>
  <c r="N32" i="8"/>
  <c r="O195" i="8"/>
  <c r="T195" i="1"/>
  <c r="N195" i="8"/>
  <c r="O32" i="8"/>
  <c r="N102" i="8"/>
  <c r="N126" i="8"/>
  <c r="O177" i="7"/>
  <c r="P177" i="7" s="1"/>
  <c r="O126" i="8"/>
  <c r="N177" i="8"/>
  <c r="Z131" i="1"/>
  <c r="U126" i="4"/>
  <c r="T38" i="1"/>
  <c r="U11" i="4"/>
  <c r="U46" i="4"/>
  <c r="U189" i="4"/>
  <c r="O189" i="8"/>
  <c r="N171" i="8"/>
  <c r="U57" i="4"/>
  <c r="O153" i="8"/>
  <c r="O171" i="8"/>
  <c r="N189" i="8"/>
  <c r="O100" i="8"/>
  <c r="U171" i="4"/>
  <c r="N57" i="8"/>
  <c r="U78" i="4"/>
  <c r="U194" i="4"/>
  <c r="O102" i="8"/>
  <c r="O102" i="7"/>
  <c r="P102" i="7" s="1"/>
  <c r="P107" i="8"/>
  <c r="N78" i="8"/>
  <c r="O207" i="7"/>
  <c r="P207" i="7" s="1"/>
  <c r="N9" i="8"/>
  <c r="U14" i="4"/>
  <c r="O118" i="7"/>
  <c r="P118" i="7" s="1"/>
  <c r="U174" i="4"/>
  <c r="N182" i="8"/>
  <c r="N30" i="8"/>
  <c r="O30" i="8"/>
  <c r="O64" i="8"/>
  <c r="U184" i="4"/>
  <c r="P169" i="8"/>
  <c r="N121" i="8"/>
  <c r="O81" i="7"/>
  <c r="P81" i="7" s="1"/>
  <c r="O121" i="8"/>
  <c r="O159" i="7"/>
  <c r="P159" i="7" s="1"/>
  <c r="O32" i="7"/>
  <c r="P32" i="7" s="1"/>
  <c r="O25" i="8"/>
  <c r="U160" i="4"/>
  <c r="U37" i="4"/>
  <c r="O83" i="8"/>
  <c r="U121" i="4"/>
  <c r="O182" i="8"/>
  <c r="U182" i="4"/>
  <c r="N186" i="8"/>
  <c r="O186" i="8"/>
  <c r="U186" i="4"/>
  <c r="O114" i="8"/>
  <c r="N124" i="8"/>
  <c r="O46" i="8"/>
  <c r="N46" i="8"/>
  <c r="O153" i="7"/>
  <c r="P153" i="7" s="1"/>
  <c r="N153" i="8"/>
  <c r="O130" i="7"/>
  <c r="P130" i="7" s="1"/>
  <c r="O149" i="8"/>
  <c r="O115" i="8"/>
  <c r="O197" i="8"/>
  <c r="N197" i="8"/>
  <c r="H208" i="12"/>
  <c r="D9" i="14" s="1"/>
  <c r="D11" i="14"/>
  <c r="D10" i="14"/>
  <c r="O95" i="7"/>
  <c r="P95" i="7" s="1"/>
  <c r="O114" i="7"/>
  <c r="P114" i="7" s="1"/>
  <c r="O19" i="7"/>
  <c r="P19" i="7" s="1"/>
  <c r="O87" i="7"/>
  <c r="P87" i="7" s="1"/>
  <c r="O175" i="7"/>
  <c r="P175" i="7" s="1"/>
  <c r="U68" i="1"/>
  <c r="O20" i="7"/>
  <c r="P20" i="7" s="1"/>
  <c r="O167" i="7"/>
  <c r="P167" i="7" s="1"/>
  <c r="O18" i="7"/>
  <c r="P18" i="7" s="1"/>
  <c r="O22" i="7"/>
  <c r="P22" i="7" s="1"/>
  <c r="O197" i="7"/>
  <c r="P197" i="7" s="1"/>
  <c r="V197" i="4"/>
  <c r="U197" i="4"/>
  <c r="O109" i="7"/>
  <c r="P109" i="7" s="1"/>
  <c r="O46" i="7"/>
  <c r="P46" i="7" s="1"/>
  <c r="V128" i="4"/>
  <c r="V160" i="4"/>
  <c r="O160" i="7"/>
  <c r="P160" i="7" s="1"/>
  <c r="O121" i="7"/>
  <c r="P121" i="7" s="1"/>
  <c r="T169" i="1"/>
  <c r="O182" i="7"/>
  <c r="P182" i="7" s="1"/>
  <c r="O39" i="7"/>
  <c r="P39" i="7" s="1"/>
  <c r="O174" i="7"/>
  <c r="P174" i="7" s="1"/>
  <c r="O107" i="7"/>
  <c r="P107" i="7" s="1"/>
  <c r="T108" i="1"/>
  <c r="T88" i="1"/>
  <c r="O88" i="7"/>
  <c r="P88" i="7" s="1"/>
  <c r="V189" i="4"/>
  <c r="O189" i="7"/>
  <c r="P189" i="7" s="1"/>
  <c r="O134" i="7"/>
  <c r="P134" i="7" s="1"/>
  <c r="O11" i="7"/>
  <c r="P11" i="7" s="1"/>
  <c r="O131" i="7"/>
  <c r="P131" i="7" s="1"/>
  <c r="O89" i="7"/>
  <c r="P89" i="7" s="1"/>
  <c r="O57" i="7"/>
  <c r="P57" i="7" s="1"/>
  <c r="V195" i="4"/>
  <c r="O90" i="7"/>
  <c r="P90" i="7" s="1"/>
  <c r="O112" i="7"/>
  <c r="P112" i="7" s="1"/>
  <c r="O31" i="7"/>
  <c r="P31" i="7" s="1"/>
  <c r="O12" i="7"/>
  <c r="P12" i="7" s="1"/>
  <c r="O38" i="7"/>
  <c r="P38" i="7" s="1"/>
  <c r="O15" i="7"/>
  <c r="P15" i="7" s="1"/>
  <c r="U176" i="4"/>
  <c r="O68" i="7"/>
  <c r="P68" i="7" s="1"/>
  <c r="O33" i="7"/>
  <c r="P33" i="7" s="1"/>
  <c r="O8" i="7"/>
  <c r="P8" i="7" s="1"/>
  <c r="O23" i="7"/>
  <c r="P23" i="7" s="1"/>
  <c r="O34" i="7"/>
  <c r="P34" i="7" s="1"/>
  <c r="O44" i="7"/>
  <c r="P44" i="7" s="1"/>
  <c r="O162" i="7"/>
  <c r="P162" i="7" s="1"/>
  <c r="O83" i="7"/>
  <c r="P83" i="7" s="1"/>
  <c r="O132" i="7"/>
  <c r="P132" i="7" s="1"/>
  <c r="O37" i="7"/>
  <c r="P37" i="7" s="1"/>
  <c r="O52" i="7"/>
  <c r="P52" i="7" s="1"/>
  <c r="O169" i="7"/>
  <c r="P169" i="7" s="1"/>
  <c r="O30" i="7"/>
  <c r="P30" i="7" s="1"/>
  <c r="U92" i="4"/>
  <c r="O92" i="7"/>
  <c r="P92" i="7" s="1"/>
  <c r="O186" i="7"/>
  <c r="P186" i="7" s="1"/>
  <c r="O35" i="7"/>
  <c r="P35" i="7" s="1"/>
  <c r="O48" i="7"/>
  <c r="P48" i="7" s="1"/>
  <c r="O78" i="7"/>
  <c r="P78" i="7" s="1"/>
  <c r="O108" i="7"/>
  <c r="P108" i="7" s="1"/>
  <c r="O171" i="7"/>
  <c r="P171" i="7" s="1"/>
  <c r="O72" i="7"/>
  <c r="P72" i="7" s="1"/>
  <c r="O194" i="7"/>
  <c r="P194" i="7" s="1"/>
  <c r="V194" i="4"/>
  <c r="O21" i="7"/>
  <c r="P21" i="7" s="1"/>
  <c r="U35" i="4"/>
  <c r="O100" i="7"/>
  <c r="P100" i="7" s="1"/>
  <c r="O126" i="7"/>
  <c r="P126" i="7" s="1"/>
  <c r="O69" i="7"/>
  <c r="P69" i="7" s="1"/>
  <c r="O195" i="7"/>
  <c r="P195" i="7" s="1"/>
  <c r="U195" i="4"/>
  <c r="O166" i="7"/>
  <c r="P166" i="7" s="1"/>
  <c r="U152" i="4"/>
  <c r="O152" i="7"/>
  <c r="P152" i="7" s="1"/>
  <c r="O24" i="7"/>
  <c r="P24" i="7" s="1"/>
  <c r="O9" i="7"/>
  <c r="P9" i="7" s="1"/>
  <c r="O203" i="7"/>
  <c r="P203" i="7" s="1"/>
  <c r="O94" i="7"/>
  <c r="P94" i="7" s="1"/>
  <c r="O155" i="7"/>
  <c r="P155" i="7" s="1"/>
  <c r="O120" i="7"/>
  <c r="P120" i="7" s="1"/>
  <c r="O176" i="7"/>
  <c r="P176" i="7" s="1"/>
  <c r="O14" i="7"/>
  <c r="P14" i="7" s="1"/>
  <c r="O127" i="7"/>
  <c r="P127" i="7" s="1"/>
  <c r="O75" i="7"/>
  <c r="P75" i="7" s="1"/>
  <c r="O149" i="7"/>
  <c r="P149" i="7" s="1"/>
  <c r="O139" i="7"/>
  <c r="P139" i="7" s="1"/>
  <c r="O76" i="7"/>
  <c r="P76" i="7" s="1"/>
  <c r="U17" i="4"/>
  <c r="O17" i="7"/>
  <c r="P17" i="7" s="1"/>
  <c r="O157" i="7"/>
  <c r="P157" i="7" s="1"/>
  <c r="O148" i="7"/>
  <c r="P148" i="7" s="1"/>
  <c r="O202" i="7"/>
  <c r="P202" i="7" s="1"/>
  <c r="T202" i="1"/>
  <c r="O115" i="7"/>
  <c r="P115" i="7" s="1"/>
  <c r="O84" i="7"/>
  <c r="P84" i="7" s="1"/>
  <c r="T91" i="1"/>
  <c r="O91" i="7"/>
  <c r="P91" i="7" s="1"/>
  <c r="O187" i="7"/>
  <c r="P187" i="7" s="1"/>
  <c r="U187" i="1"/>
  <c r="O124" i="7"/>
  <c r="P124" i="7" s="1"/>
  <c r="U60" i="4"/>
  <c r="O60" i="7"/>
  <c r="P60" i="7" s="1"/>
  <c r="O145" i="7"/>
  <c r="P145" i="7" s="1"/>
  <c r="O99" i="7"/>
  <c r="P99" i="7" s="1"/>
  <c r="V74" i="4"/>
  <c r="O129" i="7"/>
  <c r="P129" i="7" s="1"/>
  <c r="O161" i="7"/>
  <c r="P161" i="7" s="1"/>
  <c r="V99" i="4"/>
  <c r="U187" i="4"/>
  <c r="O188" i="7"/>
  <c r="P188" i="7" s="1"/>
  <c r="O51" i="7"/>
  <c r="P51" i="7" s="1"/>
  <c r="O119" i="7"/>
  <c r="P119" i="7" s="1"/>
  <c r="O190" i="7"/>
  <c r="P190" i="7" s="1"/>
  <c r="O201" i="7"/>
  <c r="P201" i="7" s="1"/>
  <c r="O113" i="7"/>
  <c r="P113" i="7" s="1"/>
  <c r="O142" i="7"/>
  <c r="P142" i="7" s="1"/>
  <c r="O97" i="7"/>
  <c r="P97" i="7" s="1"/>
  <c r="O53" i="7"/>
  <c r="P53" i="7" s="1"/>
  <c r="O67" i="7"/>
  <c r="P67" i="7" s="1"/>
  <c r="O151" i="7"/>
  <c r="P151" i="7" s="1"/>
  <c r="O110" i="7"/>
  <c r="P110" i="7" s="1"/>
  <c r="T141" i="1"/>
  <c r="O141" i="7"/>
  <c r="P141" i="7" s="1"/>
  <c r="O85" i="7"/>
  <c r="P85" i="7" s="1"/>
  <c r="U111" i="1"/>
  <c r="U178" i="4"/>
  <c r="V63" i="4"/>
  <c r="W63" i="4" s="1"/>
  <c r="V150" i="4"/>
  <c r="O116" i="7"/>
  <c r="P116" i="7" s="1"/>
  <c r="O156" i="7"/>
  <c r="P156" i="7" s="1"/>
  <c r="O96" i="7"/>
  <c r="P96" i="7" s="1"/>
  <c r="O59" i="7"/>
  <c r="P59" i="7" s="1"/>
  <c r="O65" i="7"/>
  <c r="P65" i="7" s="1"/>
  <c r="V93" i="4"/>
  <c r="O93" i="7"/>
  <c r="P93" i="7" s="1"/>
  <c r="V173" i="4"/>
  <c r="O144" i="7"/>
  <c r="P144" i="7" s="1"/>
  <c r="V144" i="4"/>
  <c r="W144" i="4" s="1"/>
  <c r="O82" i="7"/>
  <c r="P82" i="7" s="1"/>
  <c r="O105" i="7"/>
  <c r="P105" i="7" s="1"/>
  <c r="U47" i="4"/>
  <c r="V177" i="4"/>
  <c r="W177" i="4" s="1"/>
  <c r="O163" i="7"/>
  <c r="P163" i="7" s="1"/>
  <c r="T68" i="1"/>
  <c r="O10" i="7"/>
  <c r="P10" i="7" s="1"/>
  <c r="O170" i="7"/>
  <c r="P170" i="7" s="1"/>
  <c r="U22" i="4"/>
  <c r="Z118" i="1" l="1"/>
  <c r="Z69" i="1"/>
  <c r="Z143" i="1"/>
  <c r="Z163" i="1"/>
  <c r="V141" i="4"/>
  <c r="W141" i="4" s="1"/>
  <c r="W128" i="4"/>
  <c r="W173" i="4"/>
  <c r="W194" i="4"/>
  <c r="W99" i="4"/>
  <c r="I11" i="14"/>
  <c r="J11" i="14" s="1"/>
  <c r="I9" i="14"/>
  <c r="J9" i="14" s="1"/>
  <c r="I10" i="14"/>
  <c r="J10" i="14" s="1"/>
  <c r="W74" i="4"/>
  <c r="W165" i="4"/>
  <c r="O209" i="1"/>
  <c r="P132" i="8"/>
  <c r="Z132" i="1"/>
  <c r="Z128" i="1"/>
  <c r="Z137" i="1"/>
  <c r="Z30" i="1"/>
  <c r="Z78" i="1"/>
  <c r="Z85" i="1"/>
  <c r="P109" i="8"/>
  <c r="V152" i="4"/>
  <c r="W152" i="4" s="1"/>
  <c r="P185" i="8"/>
  <c r="W193" i="4"/>
  <c r="P152" i="8"/>
  <c r="P26" i="8"/>
  <c r="P96" i="8"/>
  <c r="P136" i="8"/>
  <c r="P156" i="8"/>
  <c r="P92" i="8"/>
  <c r="P116" i="8"/>
  <c r="P108" i="8"/>
  <c r="P172" i="8"/>
  <c r="P20" i="8"/>
  <c r="P95" i="8"/>
  <c r="P158" i="8"/>
  <c r="P103" i="8"/>
  <c r="P135" i="8"/>
  <c r="P181" i="8"/>
  <c r="W150" i="4"/>
  <c r="W93" i="4"/>
  <c r="V42" i="4"/>
  <c r="W42" i="4" s="1"/>
  <c r="V175" i="4"/>
  <c r="W175" i="4" s="1"/>
  <c r="P119" i="8"/>
  <c r="P142" i="8"/>
  <c r="P150" i="8"/>
  <c r="P110" i="8"/>
  <c r="P62" i="8"/>
  <c r="W189" i="4"/>
  <c r="P37" i="8"/>
  <c r="P42" i="8"/>
  <c r="P173" i="8"/>
  <c r="P28" i="8"/>
  <c r="P39" i="8"/>
  <c r="P53" i="8"/>
  <c r="P61" i="8"/>
  <c r="W160" i="4"/>
  <c r="P22" i="8"/>
  <c r="W190" i="4"/>
  <c r="W86" i="4"/>
  <c r="W62" i="4"/>
  <c r="P72" i="8"/>
  <c r="P13" i="8"/>
  <c r="P104" i="8"/>
  <c r="P117" i="8"/>
  <c r="P71" i="8"/>
  <c r="P38" i="8"/>
  <c r="P52" i="8"/>
  <c r="P56" i="8"/>
  <c r="P69" i="8"/>
  <c r="P209" i="7"/>
  <c r="P18" i="8"/>
  <c r="U209" i="4"/>
  <c r="U211" i="4" s="1"/>
  <c r="P48" i="8"/>
  <c r="Y209" i="1"/>
  <c r="P43" i="8"/>
  <c r="M209" i="8"/>
  <c r="W192" i="4"/>
  <c r="W195" i="4"/>
  <c r="W123" i="4"/>
  <c r="W187" i="4"/>
  <c r="W82" i="4"/>
  <c r="W197" i="4"/>
  <c r="W47" i="4"/>
  <c r="V151" i="4"/>
  <c r="W151" i="4" s="1"/>
  <c r="O209" i="7"/>
  <c r="Z187" i="1"/>
  <c r="Z14" i="1"/>
  <c r="Z62" i="1"/>
  <c r="Z145" i="1"/>
  <c r="Z144" i="1"/>
  <c r="Z12" i="1"/>
  <c r="V174" i="4"/>
  <c r="W174" i="4" s="1"/>
  <c r="V78" i="4"/>
  <c r="W78" i="4" s="1"/>
  <c r="Z203" i="1"/>
  <c r="V121" i="4"/>
  <c r="W121" i="4" s="1"/>
  <c r="Z109" i="1"/>
  <c r="V79" i="4"/>
  <c r="W79" i="4" s="1"/>
  <c r="V162" i="4"/>
  <c r="W162" i="4" s="1"/>
  <c r="V153" i="4"/>
  <c r="W153" i="4" s="1"/>
  <c r="Z162" i="1"/>
  <c r="Z117" i="1"/>
  <c r="P125" i="8"/>
  <c r="V76" i="4"/>
  <c r="W76" i="4" s="1"/>
  <c r="V35" i="4"/>
  <c r="W35" i="4" s="1"/>
  <c r="V17" i="4"/>
  <c r="W17" i="4" s="1"/>
  <c r="V182" i="4"/>
  <c r="W182" i="4" s="1"/>
  <c r="V11" i="4"/>
  <c r="W11" i="4" s="1"/>
  <c r="V91" i="4"/>
  <c r="W91" i="4" s="1"/>
  <c r="F209" i="5"/>
  <c r="V85" i="4"/>
  <c r="W85" i="4" s="1"/>
  <c r="V67" i="4"/>
  <c r="W67" i="4" s="1"/>
  <c r="V8" i="4"/>
  <c r="D7" i="14"/>
  <c r="V10" i="4"/>
  <c r="W10" i="4" s="1"/>
  <c r="V59" i="4"/>
  <c r="W59" i="4" s="1"/>
  <c r="V186" i="4"/>
  <c r="W186" i="4" s="1"/>
  <c r="V16" i="4"/>
  <c r="W16" i="4" s="1"/>
  <c r="V28" i="4"/>
  <c r="W28" i="4" s="1"/>
  <c r="V44" i="4"/>
  <c r="W44" i="4" s="1"/>
  <c r="V66" i="4"/>
  <c r="W66" i="4" s="1"/>
  <c r="V88" i="4"/>
  <c r="W88" i="4" s="1"/>
  <c r="V104" i="4"/>
  <c r="W104" i="4" s="1"/>
  <c r="V131" i="4"/>
  <c r="W131" i="4" s="1"/>
  <c r="V134" i="4"/>
  <c r="W134" i="4" s="1"/>
  <c r="V148" i="4"/>
  <c r="W148" i="4" s="1"/>
  <c r="V167" i="4"/>
  <c r="W167" i="4" s="1"/>
  <c r="V179" i="4"/>
  <c r="W179" i="4" s="1"/>
  <c r="V199" i="4"/>
  <c r="W199" i="4" s="1"/>
  <c r="V203" i="4"/>
  <c r="W203" i="4" s="1"/>
  <c r="P203" i="8"/>
  <c r="V157" i="4"/>
  <c r="W157" i="4" s="1"/>
  <c r="V92" i="4"/>
  <c r="W92" i="4" s="1"/>
  <c r="V109" i="4"/>
  <c r="W109" i="4" s="1"/>
  <c r="V64" i="4"/>
  <c r="W64" i="4" s="1"/>
  <c r="V156" i="4"/>
  <c r="W156" i="4" s="1"/>
  <c r="V51" i="4"/>
  <c r="W51" i="4" s="1"/>
  <c r="V56" i="4"/>
  <c r="W56" i="4" s="1"/>
  <c r="V73" i="4"/>
  <c r="W73" i="4" s="1"/>
  <c r="V87" i="4"/>
  <c r="W87" i="4" s="1"/>
  <c r="V122" i="4"/>
  <c r="W122" i="4" s="1"/>
  <c r="V133" i="4"/>
  <c r="W133" i="4" s="1"/>
  <c r="V138" i="4"/>
  <c r="W138" i="4" s="1"/>
  <c r="V147" i="4"/>
  <c r="W147" i="4" s="1"/>
  <c r="V155" i="4"/>
  <c r="W155" i="4" s="1"/>
  <c r="V166" i="4"/>
  <c r="W166" i="4" s="1"/>
  <c r="V185" i="4"/>
  <c r="W185" i="4" s="1"/>
  <c r="V188" i="4"/>
  <c r="W188" i="4" s="1"/>
  <c r="V196" i="4"/>
  <c r="W196" i="4" s="1"/>
  <c r="V198" i="4"/>
  <c r="W198" i="4" s="1"/>
  <c r="V202" i="4"/>
  <c r="W202" i="4" s="1"/>
  <c r="V137" i="4"/>
  <c r="W137" i="4" s="1"/>
  <c r="V60" i="4"/>
  <c r="W60" i="4" s="1"/>
  <c r="V15" i="4"/>
  <c r="W15" i="4" s="1"/>
  <c r="V32" i="4"/>
  <c r="W32" i="4" s="1"/>
  <c r="V57" i="4"/>
  <c r="W57" i="4" s="1"/>
  <c r="V98" i="4"/>
  <c r="W98" i="4" s="1"/>
  <c r="V124" i="4"/>
  <c r="W124" i="4" s="1"/>
  <c r="V75" i="4"/>
  <c r="W75" i="4" s="1"/>
  <c r="V149" i="4"/>
  <c r="W149" i="4" s="1"/>
  <c r="V120" i="4"/>
  <c r="W120" i="4" s="1"/>
  <c r="V171" i="4"/>
  <c r="W171" i="4" s="1"/>
  <c r="V9" i="4"/>
  <c r="W9" i="4" s="1"/>
  <c r="V20" i="4"/>
  <c r="W20" i="4" s="1"/>
  <c r="V43" i="4"/>
  <c r="W43" i="4" s="1"/>
  <c r="V14" i="4"/>
  <c r="W14" i="4" s="1"/>
  <c r="V145" i="4"/>
  <c r="W145" i="4" s="1"/>
  <c r="V142" i="4"/>
  <c r="W142" i="4" s="1"/>
  <c r="V61" i="4"/>
  <c r="W61" i="4" s="1"/>
  <c r="V178" i="4"/>
  <c r="W178" i="4" s="1"/>
  <c r="V84" i="4"/>
  <c r="W84" i="4" s="1"/>
  <c r="V172" i="4"/>
  <c r="W172" i="4" s="1"/>
  <c r="V118" i="4"/>
  <c r="W118" i="4" s="1"/>
  <c r="V125" i="4"/>
  <c r="W125" i="4" s="1"/>
  <c r="V21" i="4"/>
  <c r="W21" i="4" s="1"/>
  <c r="V24" i="4"/>
  <c r="W24" i="4" s="1"/>
  <c r="V30" i="4"/>
  <c r="W30" i="4" s="1"/>
  <c r="V36" i="4"/>
  <c r="W36" i="4" s="1"/>
  <c r="V40" i="4"/>
  <c r="W40" i="4" s="1"/>
  <c r="V48" i="4"/>
  <c r="W48" i="4" s="1"/>
  <c r="V55" i="4"/>
  <c r="W55" i="4" s="1"/>
  <c r="V69" i="4"/>
  <c r="W69" i="4" s="1"/>
  <c r="V72" i="4"/>
  <c r="W72" i="4" s="1"/>
  <c r="V81" i="4"/>
  <c r="W81" i="4" s="1"/>
  <c r="V100" i="4"/>
  <c r="W100" i="4" s="1"/>
  <c r="V106" i="4"/>
  <c r="W106" i="4" s="1"/>
  <c r="V110" i="4"/>
  <c r="W110" i="4" s="1"/>
  <c r="V132" i="4"/>
  <c r="W132" i="4" s="1"/>
  <c r="V136" i="4"/>
  <c r="W136" i="4" s="1"/>
  <c r="V143" i="4"/>
  <c r="W143" i="4" s="1"/>
  <c r="V154" i="4"/>
  <c r="W154" i="4" s="1"/>
  <c r="V159" i="4"/>
  <c r="W159" i="4" s="1"/>
  <c r="V181" i="4"/>
  <c r="W181" i="4" s="1"/>
  <c r="V191" i="4"/>
  <c r="W191" i="4" s="1"/>
  <c r="V201" i="4"/>
  <c r="W201" i="4" s="1"/>
  <c r="V207" i="4"/>
  <c r="W207" i="4" s="1"/>
  <c r="V58" i="4"/>
  <c r="W58" i="4" s="1"/>
  <c r="V97" i="4"/>
  <c r="W97" i="4" s="1"/>
  <c r="V33" i="4"/>
  <c r="W33" i="4" s="1"/>
  <c r="V22" i="4"/>
  <c r="W22" i="4" s="1"/>
  <c r="V176" i="4"/>
  <c r="W176" i="4" s="1"/>
  <c r="V139" i="4"/>
  <c r="W139" i="4" s="1"/>
  <c r="V50" i="4"/>
  <c r="W50" i="4" s="1"/>
  <c r="V119" i="4"/>
  <c r="W119" i="4" s="1"/>
  <c r="V70" i="4"/>
  <c r="W70" i="4" s="1"/>
  <c r="P165" i="8"/>
  <c r="V184" i="4"/>
  <c r="W184" i="4" s="1"/>
  <c r="V170" i="4"/>
  <c r="W170" i="4" s="1"/>
  <c r="V12" i="4"/>
  <c r="W12" i="4" s="1"/>
  <c r="V26" i="4"/>
  <c r="W26" i="4" s="1"/>
  <c r="V29" i="4"/>
  <c r="W29" i="4" s="1"/>
  <c r="V34" i="4"/>
  <c r="W34" i="4" s="1"/>
  <c r="V39" i="4"/>
  <c r="W39" i="4" s="1"/>
  <c r="V45" i="4"/>
  <c r="W45" i="4" s="1"/>
  <c r="V52" i="4"/>
  <c r="W52" i="4" s="1"/>
  <c r="V54" i="4"/>
  <c r="W54" i="4" s="1"/>
  <c r="V77" i="4"/>
  <c r="W77" i="4" s="1"/>
  <c r="V89" i="4"/>
  <c r="W89" i="4" s="1"/>
  <c r="V94" i="4"/>
  <c r="W94" i="4" s="1"/>
  <c r="V96" i="4"/>
  <c r="W96" i="4" s="1"/>
  <c r="V102" i="4"/>
  <c r="W102" i="4" s="1"/>
  <c r="V105" i="4"/>
  <c r="W105" i="4" s="1"/>
  <c r="V108" i="4"/>
  <c r="W108" i="4" s="1"/>
  <c r="V112" i="4"/>
  <c r="W112" i="4" s="1"/>
  <c r="V114" i="4"/>
  <c r="W114" i="4" s="1"/>
  <c r="V129" i="4"/>
  <c r="W129" i="4" s="1"/>
  <c r="V135" i="4"/>
  <c r="W135" i="4" s="1"/>
  <c r="V140" i="4"/>
  <c r="W140" i="4" s="1"/>
  <c r="V158" i="4"/>
  <c r="W158" i="4" s="1"/>
  <c r="V163" i="4"/>
  <c r="W163" i="4" s="1"/>
  <c r="V168" i="4"/>
  <c r="W168" i="4" s="1"/>
  <c r="V180" i="4"/>
  <c r="W180" i="4" s="1"/>
  <c r="V200" i="4"/>
  <c r="W200" i="4" s="1"/>
  <c r="V204" i="4"/>
  <c r="W204" i="4" s="1"/>
  <c r="V19" i="4"/>
  <c r="W19" i="4" s="1"/>
  <c r="V49" i="4"/>
  <c r="W49" i="4" s="1"/>
  <c r="V115" i="4"/>
  <c r="W115" i="4" s="1"/>
  <c r="V18" i="4"/>
  <c r="W18" i="4" s="1"/>
  <c r="V46" i="4"/>
  <c r="W46" i="4" s="1"/>
  <c r="V37" i="4"/>
  <c r="W37" i="4" s="1"/>
  <c r="V126" i="4"/>
  <c r="W126" i="4" s="1"/>
  <c r="V68" i="4"/>
  <c r="W68" i="4" s="1"/>
  <c r="V183" i="4"/>
  <c r="W183" i="4" s="1"/>
  <c r="V146" i="4"/>
  <c r="W146" i="4" s="1"/>
  <c r="V80" i="4"/>
  <c r="W80" i="4" s="1"/>
  <c r="V117" i="4"/>
  <c r="W117" i="4" s="1"/>
  <c r="V23" i="4"/>
  <c r="W23" i="4" s="1"/>
  <c r="V25" i="4"/>
  <c r="W25" i="4" s="1"/>
  <c r="V31" i="4"/>
  <c r="W31" i="4" s="1"/>
  <c r="V38" i="4"/>
  <c r="W38" i="4" s="1"/>
  <c r="V41" i="4"/>
  <c r="W41" i="4" s="1"/>
  <c r="V71" i="4"/>
  <c r="W71" i="4" s="1"/>
  <c r="V101" i="4"/>
  <c r="W101" i="4" s="1"/>
  <c r="V107" i="4"/>
  <c r="W107" i="4" s="1"/>
  <c r="V111" i="4"/>
  <c r="W111" i="4" s="1"/>
  <c r="V127" i="4"/>
  <c r="W127" i="4" s="1"/>
  <c r="V13" i="4"/>
  <c r="W13" i="4" s="1"/>
  <c r="V27" i="4"/>
  <c r="W27" i="4" s="1"/>
  <c r="V53" i="4"/>
  <c r="W53" i="4" s="1"/>
  <c r="V65" i="4"/>
  <c r="W65" i="4" s="1"/>
  <c r="V83" i="4"/>
  <c r="W83" i="4" s="1"/>
  <c r="V90" i="4"/>
  <c r="W90" i="4" s="1"/>
  <c r="V95" i="4"/>
  <c r="W95" i="4" s="1"/>
  <c r="V103" i="4"/>
  <c r="W103" i="4" s="1"/>
  <c r="V113" i="4"/>
  <c r="W113" i="4" s="1"/>
  <c r="V116" i="4"/>
  <c r="W116" i="4" s="1"/>
  <c r="V130" i="4"/>
  <c r="W130" i="4" s="1"/>
  <c r="V161" i="4"/>
  <c r="W161" i="4" s="1"/>
  <c r="V164" i="4"/>
  <c r="W164" i="4" s="1"/>
  <c r="V169" i="4"/>
  <c r="W169" i="4" s="1"/>
  <c r="O209" i="4"/>
  <c r="N8" i="8"/>
  <c r="G209" i="8"/>
  <c r="D8" i="14" s="1"/>
  <c r="K209" i="1"/>
  <c r="R209" i="1"/>
  <c r="Z197" i="1"/>
  <c r="S209" i="1"/>
  <c r="M209" i="1"/>
  <c r="J209" i="4"/>
  <c r="U209" i="1"/>
  <c r="L209" i="4"/>
  <c r="P209" i="1"/>
  <c r="L209" i="1"/>
  <c r="T209" i="1"/>
  <c r="P161" i="8"/>
  <c r="D6" i="14"/>
  <c r="Z46" i="1"/>
  <c r="Z10" i="1"/>
  <c r="P174" i="8"/>
  <c r="Z57" i="1"/>
  <c r="P17" i="8"/>
  <c r="Z122" i="1"/>
  <c r="Z123" i="1"/>
  <c r="Z125" i="1"/>
  <c r="Z126" i="1"/>
  <c r="Z129" i="1"/>
  <c r="Z130" i="1"/>
  <c r="Z133" i="1"/>
  <c r="Z134" i="1"/>
  <c r="Z142" i="1"/>
  <c r="Z165" i="1"/>
  <c r="Z166" i="1"/>
  <c r="Z170" i="1"/>
  <c r="Z171" i="1"/>
  <c r="Z204" i="1"/>
  <c r="P91" i="8"/>
  <c r="P120" i="8"/>
  <c r="P163" i="8"/>
  <c r="P194" i="8"/>
  <c r="P196" i="8"/>
  <c r="P198" i="8"/>
  <c r="P204" i="8"/>
  <c r="P44" i="8"/>
  <c r="Z139" i="1"/>
  <c r="P130" i="8"/>
  <c r="P157" i="8"/>
  <c r="P160" i="8"/>
  <c r="P193" i="8"/>
  <c r="P70" i="8"/>
  <c r="P49" i="8"/>
  <c r="P76" i="8"/>
  <c r="P34" i="8"/>
  <c r="P73" i="8"/>
  <c r="P139" i="8"/>
  <c r="P159" i="8"/>
  <c r="P188" i="8"/>
  <c r="P192" i="8"/>
  <c r="P202" i="8"/>
  <c r="P145" i="8"/>
  <c r="Z13" i="1"/>
  <c r="Z15" i="1"/>
  <c r="Z16" i="1"/>
  <c r="Z21" i="1"/>
  <c r="Z23" i="1"/>
  <c r="Z24" i="1"/>
  <c r="Z25" i="1"/>
  <c r="Z26" i="1"/>
  <c r="Z27" i="1"/>
  <c r="Z28" i="1"/>
  <c r="Z29" i="1"/>
  <c r="Z39" i="1"/>
  <c r="Z40" i="1"/>
  <c r="Z41" i="1"/>
  <c r="Z42" i="1"/>
  <c r="Z43" i="1"/>
  <c r="Z44" i="1"/>
  <c r="Z45" i="1"/>
  <c r="Z48" i="1"/>
  <c r="Z52" i="1"/>
  <c r="Z53" i="1"/>
  <c r="Z54" i="1"/>
  <c r="Z55" i="1"/>
  <c r="Z56" i="1"/>
  <c r="Z70" i="1"/>
  <c r="Z72" i="1"/>
  <c r="Z73" i="1"/>
  <c r="Z89" i="1"/>
  <c r="Z90" i="1"/>
  <c r="Z91" i="1"/>
  <c r="Z179" i="1"/>
  <c r="Z180" i="1"/>
  <c r="Z181" i="1"/>
  <c r="Z182" i="1"/>
  <c r="Z183" i="1"/>
  <c r="Z184" i="1"/>
  <c r="Z185" i="1"/>
  <c r="P21" i="8"/>
  <c r="P55" i="8"/>
  <c r="P81" i="8"/>
  <c r="P113" i="8"/>
  <c r="P122" i="8"/>
  <c r="P187" i="8"/>
  <c r="P191" i="8"/>
  <c r="P199" i="8"/>
  <c r="P201" i="8"/>
  <c r="P207" i="8"/>
  <c r="Z207" i="1"/>
  <c r="P180" i="8"/>
  <c r="G11" i="14"/>
  <c r="Z178" i="1"/>
  <c r="P29" i="8"/>
  <c r="P66" i="8"/>
  <c r="P77" i="8"/>
  <c r="P143" i="8"/>
  <c r="Z47" i="1"/>
  <c r="Z75" i="1"/>
  <c r="P84" i="8"/>
  <c r="P164" i="8"/>
  <c r="Z80" i="1"/>
  <c r="Z71" i="1"/>
  <c r="Z92" i="1"/>
  <c r="Z94" i="1"/>
  <c r="Z95" i="1"/>
  <c r="Z96" i="1"/>
  <c r="Z110" i="1"/>
  <c r="Z112" i="1"/>
  <c r="Z113" i="1"/>
  <c r="Z114" i="1"/>
  <c r="Z116" i="1"/>
  <c r="Z138" i="1"/>
  <c r="Z140" i="1"/>
  <c r="Z146" i="1"/>
  <c r="Z147" i="1"/>
  <c r="Z148" i="1"/>
  <c r="Z149" i="1"/>
  <c r="Z150" i="1"/>
  <c r="Z151" i="1"/>
  <c r="Z152" i="1"/>
  <c r="Z153" i="1"/>
  <c r="Z154" i="1"/>
  <c r="Z155" i="1"/>
  <c r="Z156" i="1"/>
  <c r="Z157" i="1"/>
  <c r="Z158" i="1"/>
  <c r="Z159" i="1"/>
  <c r="Z160" i="1"/>
  <c r="Z161" i="1"/>
  <c r="Z168" i="1"/>
  <c r="Z196" i="1"/>
  <c r="Z199" i="1"/>
  <c r="Z200" i="1"/>
  <c r="P75" i="8"/>
  <c r="P54" i="8"/>
  <c r="P87" i="8"/>
  <c r="Z201" i="1"/>
  <c r="P67" i="8"/>
  <c r="P41" i="8"/>
  <c r="P146" i="8"/>
  <c r="P118" i="8"/>
  <c r="P19" i="8"/>
  <c r="Z164" i="1"/>
  <c r="Z59" i="1"/>
  <c r="Z173" i="1"/>
  <c r="P10" i="8"/>
  <c r="P167" i="8"/>
  <c r="P27" i="8"/>
  <c r="Z11" i="1"/>
  <c r="Z119" i="1"/>
  <c r="P83" i="8"/>
  <c r="Z172" i="1"/>
  <c r="Z64" i="1"/>
  <c r="Z65" i="1"/>
  <c r="Z66" i="1"/>
  <c r="Z81" i="1"/>
  <c r="Z82" i="1"/>
  <c r="Z83" i="1"/>
  <c r="Z84" i="1"/>
  <c r="Z86" i="1"/>
  <c r="Z87" i="1"/>
  <c r="Z100" i="1"/>
  <c r="Z101" i="1"/>
  <c r="Z102" i="1"/>
  <c r="Z103" i="1"/>
  <c r="Z104" i="1"/>
  <c r="Z105" i="1"/>
  <c r="Z106" i="1"/>
  <c r="Z107" i="1"/>
  <c r="Z121" i="1"/>
  <c r="Z34" i="1"/>
  <c r="Z108" i="1"/>
  <c r="Z189" i="1"/>
  <c r="Z99" i="1"/>
  <c r="Z98" i="1"/>
  <c r="Z77" i="1"/>
  <c r="P144" i="8"/>
  <c r="Z68" i="1"/>
  <c r="P170" i="8"/>
  <c r="Z18" i="1"/>
  <c r="Z194" i="1"/>
  <c r="Z202" i="1"/>
  <c r="P154" i="8"/>
  <c r="P59" i="8"/>
  <c r="Z63" i="1"/>
  <c r="P86" i="8"/>
  <c r="Z79" i="1"/>
  <c r="Z93" i="1"/>
  <c r="Z49" i="1"/>
  <c r="P175" i="8"/>
  <c r="Z31" i="1"/>
  <c r="Z36" i="1"/>
  <c r="Z37" i="1"/>
  <c r="Z17" i="1"/>
  <c r="P45" i="8"/>
  <c r="P16" i="8"/>
  <c r="P151" i="8"/>
  <c r="Z136" i="1"/>
  <c r="P65" i="8"/>
  <c r="Z193" i="1"/>
  <c r="P80" i="8"/>
  <c r="P123" i="8"/>
  <c r="Z175" i="1"/>
  <c r="Z22" i="1"/>
  <c r="P153" i="8"/>
  <c r="P100" i="8"/>
  <c r="Z174" i="1"/>
  <c r="Z191" i="1"/>
  <c r="Z124" i="1"/>
  <c r="Z35" i="1"/>
  <c r="P46" i="8"/>
  <c r="I209" i="7"/>
  <c r="P182" i="8"/>
  <c r="P171" i="8"/>
  <c r="P102" i="8"/>
  <c r="P126" i="8"/>
  <c r="N11" i="8"/>
  <c r="P121" i="8"/>
  <c r="P184" i="8"/>
  <c r="P64" i="8"/>
  <c r="P30" i="8"/>
  <c r="O141" i="8"/>
  <c r="O31" i="8"/>
  <c r="P88" i="8"/>
  <c r="P134" i="8"/>
  <c r="P40" i="8"/>
  <c r="O11" i="8"/>
  <c r="P35" i="8"/>
  <c r="P177" i="8"/>
  <c r="P131" i="8"/>
  <c r="O57" i="8"/>
  <c r="P166" i="8"/>
  <c r="P128" i="8"/>
  <c r="P24" i="8"/>
  <c r="P94" i="8"/>
  <c r="P12" i="8"/>
  <c r="Z76" i="1"/>
  <c r="Z60" i="1"/>
  <c r="O183" i="8"/>
  <c r="Z74" i="1"/>
  <c r="Z51" i="1"/>
  <c r="P89" i="8"/>
  <c r="Z195" i="1"/>
  <c r="P36" i="8"/>
  <c r="P90" i="8"/>
  <c r="O112" i="8"/>
  <c r="O9" i="8"/>
  <c r="P32" i="8"/>
  <c r="P25" i="8"/>
  <c r="P101" i="8"/>
  <c r="P155" i="8"/>
  <c r="P78" i="8"/>
  <c r="Z115" i="1"/>
  <c r="Z50" i="1"/>
  <c r="Z198" i="1"/>
  <c r="Z192" i="1"/>
  <c r="Z33" i="1"/>
  <c r="Z188" i="1"/>
  <c r="Z190" i="1"/>
  <c r="Z38" i="1"/>
  <c r="Z61" i="1"/>
  <c r="Z9" i="1"/>
  <c r="Z186" i="1"/>
  <c r="Z19" i="1"/>
  <c r="P50" i="8"/>
  <c r="P74" i="8"/>
  <c r="P129" i="8"/>
  <c r="P79" i="8"/>
  <c r="O190" i="8"/>
  <c r="P106" i="8"/>
  <c r="P97" i="8"/>
  <c r="Z67" i="1"/>
  <c r="P58" i="8"/>
  <c r="Z58" i="1"/>
  <c r="Z141" i="1"/>
  <c r="P85" i="8"/>
  <c r="P111" i="8"/>
  <c r="P178" i="8"/>
  <c r="Z32" i="1"/>
  <c r="P114" i="8"/>
  <c r="Z135" i="1"/>
  <c r="Z177" i="1"/>
  <c r="Z88" i="1"/>
  <c r="O200" i="8"/>
  <c r="O98" i="8"/>
  <c r="O93" i="8"/>
  <c r="P133" i="8"/>
  <c r="P168" i="8"/>
  <c r="P137" i="8"/>
  <c r="P147" i="8"/>
  <c r="P82" i="8"/>
  <c r="O47" i="8"/>
  <c r="P105" i="8"/>
  <c r="Z20" i="1"/>
  <c r="Z111" i="1"/>
  <c r="Z169" i="1"/>
  <c r="Z176" i="1"/>
  <c r="O14" i="8"/>
  <c r="P15" i="8"/>
  <c r="P68" i="8"/>
  <c r="P33" i="8"/>
  <c r="P23" i="8"/>
  <c r="O60" i="8"/>
  <c r="P176" i="8"/>
  <c r="O138" i="8"/>
  <c r="P127" i="8"/>
  <c r="P149" i="8"/>
  <c r="P148" i="8"/>
  <c r="P115" i="8"/>
  <c r="O124" i="8"/>
  <c r="P162" i="8"/>
  <c r="P51" i="8"/>
  <c r="P63" i="8"/>
  <c r="P99" i="8"/>
  <c r="P179" i="8"/>
  <c r="P189" i="8"/>
  <c r="P195" i="8"/>
  <c r="P197" i="8"/>
  <c r="P186" i="8"/>
  <c r="D4" i="14" l="1"/>
  <c r="F4" i="14"/>
  <c r="I6" i="14"/>
  <c r="J6" i="14" s="1"/>
  <c r="P60" i="8"/>
  <c r="P47" i="8"/>
  <c r="P190" i="8"/>
  <c r="P11" i="8"/>
  <c r="P93" i="8"/>
  <c r="P31" i="8"/>
  <c r="P98" i="8"/>
  <c r="P200" i="8"/>
  <c r="P14" i="8"/>
  <c r="N209" i="8"/>
  <c r="Z209" i="1"/>
  <c r="Z211" i="1" s="1"/>
  <c r="P8" i="8"/>
  <c r="W8" i="4"/>
  <c r="W209" i="4" s="1"/>
  <c r="V209" i="4"/>
  <c r="Q209" i="4"/>
  <c r="G9" i="14"/>
  <c r="G209" i="5"/>
  <c r="G212" i="4"/>
  <c r="D5" i="14"/>
  <c r="F7" i="14"/>
  <c r="L212" i="4"/>
  <c r="L213" i="4" s="1"/>
  <c r="F5" i="14"/>
  <c r="J209" i="8"/>
  <c r="I209" i="8"/>
  <c r="G214" i="4"/>
  <c r="D208" i="11"/>
  <c r="D209" i="5"/>
  <c r="E4" i="14"/>
  <c r="E12" i="14" s="1"/>
  <c r="G6" i="14"/>
  <c r="E209" i="1"/>
  <c r="F209" i="1"/>
  <c r="D208" i="12"/>
  <c r="P57" i="8"/>
  <c r="P124" i="8"/>
  <c r="P183" i="8"/>
  <c r="P112" i="8"/>
  <c r="P141" i="8"/>
  <c r="P138" i="8"/>
  <c r="P9" i="8"/>
  <c r="C4" i="14" l="1"/>
  <c r="I7" i="14"/>
  <c r="J7" i="14" s="1"/>
  <c r="F8" i="14"/>
  <c r="I5" i="14"/>
  <c r="J5" i="14" s="1"/>
  <c r="I4" i="14"/>
  <c r="J4" i="14" s="1"/>
  <c r="F208" i="12"/>
  <c r="C9" i="14" s="1"/>
  <c r="AA209" i="1"/>
  <c r="AB209" i="1"/>
  <c r="O209" i="8"/>
  <c r="P209" i="8"/>
  <c r="G7" i="14"/>
  <c r="G213" i="4"/>
  <c r="G5" i="14"/>
  <c r="C7" i="14"/>
  <c r="C10" i="14"/>
  <c r="C6" i="14"/>
  <c r="D12" i="14"/>
  <c r="G4" i="14"/>
  <c r="C11" i="14"/>
  <c r="I8" i="14" l="1"/>
  <c r="J8" i="14" s="1"/>
  <c r="C14" i="14"/>
  <c r="C12" i="14"/>
  <c r="G8" i="14"/>
  <c r="F14" i="14"/>
  <c r="G14" i="14" l="1"/>
  <c r="G10" i="14" l="1"/>
  <c r="G12" i="14" s="1"/>
  <c r="F12" i="14"/>
  <c r="H11" i="14" l="1"/>
  <c r="H4" i="14"/>
  <c r="H8" i="14"/>
  <c r="H6" i="14"/>
  <c r="H9" i="14"/>
  <c r="H7" i="14"/>
  <c r="H5" i="14"/>
  <c r="H10" i="14"/>
  <c r="H12" i="14" l="1"/>
  <c r="V209" i="1" l="1"/>
  <c r="V211" i="1" l="1"/>
  <c r="W20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Okes, Jennifer</author>
  </authors>
  <commentList>
    <comment ref="F10" authorId="0" shapeId="0" xr:uid="{00000000-0006-0000-0000-000001000000}">
      <text>
        <r>
          <rPr>
            <b/>
            <sz val="9"/>
            <color indexed="81"/>
            <rFont val="Tahoma"/>
            <family val="2"/>
          </rPr>
          <t>Okes, Jennifer:</t>
        </r>
        <r>
          <rPr>
            <sz val="9"/>
            <color indexed="81"/>
            <rFont val="Tahoma"/>
            <family val="2"/>
          </rPr>
          <t xml:space="preserve">
From Ti m Kahle Sm Attendance worksheet, column L:  FY24-25 Small Attendance Center Payments - Funding at 35% per statute - before proration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Christensen, Theresa</author>
  </authors>
  <commentList>
    <comment ref="E8" authorId="0" shapeId="0" xr:uid="{00000000-0006-0000-0400-000001000000}">
      <text>
        <r>
          <rPr>
            <b/>
            <sz val="9"/>
            <color indexed="81"/>
            <rFont val="Tahoma"/>
            <family val="2"/>
          </rPr>
          <t>Christensen, Theresa:</t>
        </r>
        <r>
          <rPr>
            <sz val="9"/>
            <color indexed="81"/>
            <rFont val="Tahoma"/>
            <family val="2"/>
          </rPr>
          <t xml:space="preserve">
Line 14-CDE-40; no Facility School
vlookup</t>
        </r>
      </text>
    </comment>
    <comment ref="F8" authorId="0" shapeId="0" xr:uid="{00000000-0006-0000-0400-000002000000}">
      <text>
        <r>
          <rPr>
            <b/>
            <sz val="9"/>
            <color indexed="81"/>
            <rFont val="Tahoma"/>
            <family val="2"/>
          </rPr>
          <t>Christensen, Theresa:</t>
        </r>
        <r>
          <rPr>
            <sz val="9"/>
            <color indexed="81"/>
            <rFont val="Tahoma"/>
            <family val="2"/>
          </rPr>
          <t xml:space="preserve">
Line 1-CDE-40; no faciility school
vlookup</t>
        </r>
      </text>
    </comment>
    <comment ref="J8" authorId="0" shapeId="0" xr:uid="{00000000-0006-0000-0400-000003000000}">
      <text>
        <r>
          <rPr>
            <b/>
            <sz val="9"/>
            <color indexed="81"/>
            <rFont val="Tahoma"/>
            <family val="2"/>
          </rPr>
          <t>Christensen, Theresa:</t>
        </r>
        <r>
          <rPr>
            <sz val="9"/>
            <color indexed="81"/>
            <rFont val="Tahoma"/>
            <family val="2"/>
          </rPr>
          <t xml:space="preserve">
Line 14-CDE-40; no Facility School
</t>
        </r>
      </text>
    </comment>
    <comment ref="K8" authorId="0" shapeId="0" xr:uid="{00000000-0006-0000-0400-000004000000}">
      <text>
        <r>
          <rPr>
            <b/>
            <sz val="9"/>
            <color indexed="81"/>
            <rFont val="Tahoma"/>
            <family val="2"/>
          </rPr>
          <t>Christensen, Theresa:</t>
        </r>
        <r>
          <rPr>
            <sz val="9"/>
            <color indexed="81"/>
            <rFont val="Tahoma"/>
            <family val="2"/>
          </rPr>
          <t xml:space="preserve">
Line 1-CDE-40; no faciility school</t>
        </r>
      </text>
    </comment>
  </commentList>
</comments>
</file>

<file path=xl/sharedStrings.xml><?xml version="1.0" encoding="utf-8"?>
<sst xmlns="http://schemas.openxmlformats.org/spreadsheetml/2006/main" count="5499" uniqueCount="665">
  <si>
    <t>DISTRICT CODE</t>
  </si>
  <si>
    <t>COUNTY</t>
  </si>
  <si>
    <t>DISTRICT</t>
  </si>
  <si>
    <t>0010</t>
  </si>
  <si>
    <t>ADAMS</t>
  </si>
  <si>
    <t>MAPLETON 1</t>
  </si>
  <si>
    <t>0020</t>
  </si>
  <si>
    <t>ADAMS 12 FIVE STAR</t>
  </si>
  <si>
    <t>0030</t>
  </si>
  <si>
    <t>ADAMS CITY 14</t>
  </si>
  <si>
    <t>0040</t>
  </si>
  <si>
    <t>BRIGHTON 27J</t>
  </si>
  <si>
    <t>0050</t>
  </si>
  <si>
    <t>BENNETT 29J</t>
  </si>
  <si>
    <t>0060</t>
  </si>
  <si>
    <t>STRASBURG 31J</t>
  </si>
  <si>
    <t>0070</t>
  </si>
  <si>
    <t>WESTMINSTER 50</t>
  </si>
  <si>
    <t>0100</t>
  </si>
  <si>
    <t>ALAMOSA</t>
  </si>
  <si>
    <t>ALAMOSA RE-11J</t>
  </si>
  <si>
    <t>0110</t>
  </si>
  <si>
    <t>SANGRE DE CRISTO RE-22J</t>
  </si>
  <si>
    <t>0120</t>
  </si>
  <si>
    <t>ARAPAHOE</t>
  </si>
  <si>
    <t>ENGLEWOOD 1</t>
  </si>
  <si>
    <t>0123</t>
  </si>
  <si>
    <t>SHERIDAN 2</t>
  </si>
  <si>
    <t>0130</t>
  </si>
  <si>
    <t>CHERRY CREEK 5</t>
  </si>
  <si>
    <t>0140</t>
  </si>
  <si>
    <t>LITTLETON 6</t>
  </si>
  <si>
    <t>0170</t>
  </si>
  <si>
    <t>DEER TRAIL 26J</t>
  </si>
  <si>
    <t>0180</t>
  </si>
  <si>
    <t>ADAMS-ARAPAHOE 28J</t>
  </si>
  <si>
    <t>0190</t>
  </si>
  <si>
    <t>BYERS 32J</t>
  </si>
  <si>
    <t>0220</t>
  </si>
  <si>
    <t>ARCHULETA</t>
  </si>
  <si>
    <t>ARCHULETA COUNTY 50JT</t>
  </si>
  <si>
    <t>0230</t>
  </si>
  <si>
    <t>BACA</t>
  </si>
  <si>
    <t>WALSH RE-1</t>
  </si>
  <si>
    <t>0240</t>
  </si>
  <si>
    <t>PRITCHETT RE-3</t>
  </si>
  <si>
    <t>0250</t>
  </si>
  <si>
    <t>SPRINGFIELD RE-4</t>
  </si>
  <si>
    <t>0260</t>
  </si>
  <si>
    <t>VILAS RE-5</t>
  </si>
  <si>
    <t>0270</t>
  </si>
  <si>
    <t>CAMPO RE-6</t>
  </si>
  <si>
    <t>0290</t>
  </si>
  <si>
    <t>BENT</t>
  </si>
  <si>
    <t>LAS ANIMAS RE-1</t>
  </si>
  <si>
    <t>0310</t>
  </si>
  <si>
    <t>MCCLAVE RE-2</t>
  </si>
  <si>
    <t>0470</t>
  </si>
  <si>
    <t>BOULDER</t>
  </si>
  <si>
    <t>ST VRAIN VALLEY RE-1J</t>
  </si>
  <si>
    <t>0480</t>
  </si>
  <si>
    <t>BOULDER VALLEY RE-2J</t>
  </si>
  <si>
    <t>0490</t>
  </si>
  <si>
    <t>CHAFFEE</t>
  </si>
  <si>
    <t>BUENA VISTA R-31</t>
  </si>
  <si>
    <t>0500</t>
  </si>
  <si>
    <t>SALIDA R-32(J)</t>
  </si>
  <si>
    <t>0510</t>
  </si>
  <si>
    <t>CHEYENNE</t>
  </si>
  <si>
    <t>KIT CARSON R-1</t>
  </si>
  <si>
    <t>0520</t>
  </si>
  <si>
    <t>CHEYENNE RE-5</t>
  </si>
  <si>
    <t>0540</t>
  </si>
  <si>
    <t>CLEAR CREEK</t>
  </si>
  <si>
    <t>CLEAR CREEK RE-1</t>
  </si>
  <si>
    <t>0550</t>
  </si>
  <si>
    <t>CONEJOS</t>
  </si>
  <si>
    <t>NORTH CONEJOS RE-1J</t>
  </si>
  <si>
    <t>0560</t>
  </si>
  <si>
    <t>SANFORD 6J</t>
  </si>
  <si>
    <t>0580</t>
  </si>
  <si>
    <t>SOUTH CONEJOS RE-10</t>
  </si>
  <si>
    <t>0640</t>
  </si>
  <si>
    <t>COSTILLA</t>
  </si>
  <si>
    <t>CENTENNIAL R-1</t>
  </si>
  <si>
    <t>0740</t>
  </si>
  <si>
    <t>SIERRA GRANDE R-30</t>
  </si>
  <si>
    <t>0770</t>
  </si>
  <si>
    <t>CROWLEY</t>
  </si>
  <si>
    <t>CROWLEY COUNTY RE-1-J</t>
  </si>
  <si>
    <t>0860</t>
  </si>
  <si>
    <t>CUSTER</t>
  </si>
  <si>
    <t>CUSTER COUNTY C1</t>
  </si>
  <si>
    <t>0870</t>
  </si>
  <si>
    <t>DELTA</t>
  </si>
  <si>
    <t>DELTA COUNTY 50(J)</t>
  </si>
  <si>
    <t>0880</t>
  </si>
  <si>
    <t>DENVER</t>
  </si>
  <si>
    <t>DENVER COUNTY 1</t>
  </si>
  <si>
    <t>0890</t>
  </si>
  <si>
    <t>DOLORES</t>
  </si>
  <si>
    <t>DOLORES RE NO.2</t>
  </si>
  <si>
    <t>0900</t>
  </si>
  <si>
    <t>DOUGLAS</t>
  </si>
  <si>
    <t>DOUGLAS COUNTY RE-1</t>
  </si>
  <si>
    <t>0910</t>
  </si>
  <si>
    <t>EAGLE</t>
  </si>
  <si>
    <t>EAGLE COUNTY RE 50</t>
  </si>
  <si>
    <t>0920</t>
  </si>
  <si>
    <t>ELBERT</t>
  </si>
  <si>
    <t>ELIZABETH C-1</t>
  </si>
  <si>
    <t>0930</t>
  </si>
  <si>
    <t>KIOWA C-2</t>
  </si>
  <si>
    <t>0940</t>
  </si>
  <si>
    <t>BIG SANDY 100J</t>
  </si>
  <si>
    <t>0950</t>
  </si>
  <si>
    <t>ELBERT 200</t>
  </si>
  <si>
    <t>0960</t>
  </si>
  <si>
    <t>AGATE 300</t>
  </si>
  <si>
    <t>0970</t>
  </si>
  <si>
    <t>EL PASO</t>
  </si>
  <si>
    <t>CALHAN RJ1</t>
  </si>
  <si>
    <t>0980</t>
  </si>
  <si>
    <t>HARRISON 2</t>
  </si>
  <si>
    <t>0990</t>
  </si>
  <si>
    <t>WIDEFIELD 3</t>
  </si>
  <si>
    <t>1000</t>
  </si>
  <si>
    <t>FOUNTAIN 8</t>
  </si>
  <si>
    <t>1010</t>
  </si>
  <si>
    <t>COLORADO SPRINGS 11</t>
  </si>
  <si>
    <t>1020</t>
  </si>
  <si>
    <t>CHEYENNE MOUNTAIN 12</t>
  </si>
  <si>
    <t>1030</t>
  </si>
  <si>
    <t>MANITOU SPRINGS 14</t>
  </si>
  <si>
    <t>1040</t>
  </si>
  <si>
    <t>ACADEMY 20</t>
  </si>
  <si>
    <t>1050</t>
  </si>
  <si>
    <t>ELLICOTT 22</t>
  </si>
  <si>
    <t>1060</t>
  </si>
  <si>
    <t>PEYTON 23JT</t>
  </si>
  <si>
    <t>1070</t>
  </si>
  <si>
    <t>HANOVER 28</t>
  </si>
  <si>
    <t>1080</t>
  </si>
  <si>
    <t>LEWIS-PALMER 38</t>
  </si>
  <si>
    <t>1110</t>
  </si>
  <si>
    <t>FALCON 49</t>
  </si>
  <si>
    <t>1120</t>
  </si>
  <si>
    <t>EDISON 54JT</t>
  </si>
  <si>
    <t>1130</t>
  </si>
  <si>
    <t>MIAMI-YODER 60</t>
  </si>
  <si>
    <t>1140</t>
  </si>
  <si>
    <t>FREMONT</t>
  </si>
  <si>
    <t>CANON CITY RE-1</t>
  </si>
  <si>
    <t>1150</t>
  </si>
  <si>
    <t>FLORENCE RE-2</t>
  </si>
  <si>
    <t>1160</t>
  </si>
  <si>
    <t>COTOPAXI RE-3</t>
  </si>
  <si>
    <t>1180</t>
  </si>
  <si>
    <t>GARFIELD</t>
  </si>
  <si>
    <t>ROARING FORK RE-1</t>
  </si>
  <si>
    <t>1195</t>
  </si>
  <si>
    <t>GARFIELD RE-2</t>
  </si>
  <si>
    <t>1220</t>
  </si>
  <si>
    <t>1330</t>
  </si>
  <si>
    <t>GILPIN</t>
  </si>
  <si>
    <t>GILPIN COUNTY RE-1</t>
  </si>
  <si>
    <t>1340</t>
  </si>
  <si>
    <t>GRAND</t>
  </si>
  <si>
    <t>WEST GRAND 1-JT</t>
  </si>
  <si>
    <t>1350</t>
  </si>
  <si>
    <t>EAST GRAND 2</t>
  </si>
  <si>
    <t>1360</t>
  </si>
  <si>
    <t>GUNNISON</t>
  </si>
  <si>
    <t>GUNNISON WATERSHED RE-1J</t>
  </si>
  <si>
    <t>1380</t>
  </si>
  <si>
    <t>HINSDALE</t>
  </si>
  <si>
    <t>HINSDALE COUNTY RE-1</t>
  </si>
  <si>
    <t>1390</t>
  </si>
  <si>
    <t>HUERFANO</t>
  </si>
  <si>
    <t>HUERFANO RE-1</t>
  </si>
  <si>
    <t>1400</t>
  </si>
  <si>
    <t>LA VETA RE-2</t>
  </si>
  <si>
    <t>1410</t>
  </si>
  <si>
    <t>JACKSON</t>
  </si>
  <si>
    <t>NORTH PARK R-1</t>
  </si>
  <si>
    <t>1420</t>
  </si>
  <si>
    <t>JEFFERSON</t>
  </si>
  <si>
    <t>JEFFERSON R-1</t>
  </si>
  <si>
    <t>1430</t>
  </si>
  <si>
    <t>KIOWA</t>
  </si>
  <si>
    <t>EADS RE-1</t>
  </si>
  <si>
    <t>1440</t>
  </si>
  <si>
    <t>PLAINVIEW RE-2</t>
  </si>
  <si>
    <t>1450</t>
  </si>
  <si>
    <t>KIT CARSON</t>
  </si>
  <si>
    <t>ARRIBA-FLAGLER C-20</t>
  </si>
  <si>
    <t>1460</t>
  </si>
  <si>
    <t>HI PLAINS R-23</t>
  </si>
  <si>
    <t>1480</t>
  </si>
  <si>
    <t>STRATTON R-4</t>
  </si>
  <si>
    <t>1490</t>
  </si>
  <si>
    <t>BETHUNE R-5</t>
  </si>
  <si>
    <t>1500</t>
  </si>
  <si>
    <t>BURLINGTON RE-6J</t>
  </si>
  <si>
    <t>1510</t>
  </si>
  <si>
    <t>LAKE</t>
  </si>
  <si>
    <t>LEADVILLE R-1</t>
  </si>
  <si>
    <t>1520</t>
  </si>
  <si>
    <t>LA PLATA</t>
  </si>
  <si>
    <t>DURANGO 9-R</t>
  </si>
  <si>
    <t>1530</t>
  </si>
  <si>
    <t>BAYFIELD 10JT-R</t>
  </si>
  <si>
    <t>1540</t>
  </si>
  <si>
    <t>IGNACIO 11 JT</t>
  </si>
  <si>
    <t>1550</t>
  </si>
  <si>
    <t>LARIMER</t>
  </si>
  <si>
    <t>POUDRE R-1</t>
  </si>
  <si>
    <t>1560</t>
  </si>
  <si>
    <t>THOMPSON R-2J</t>
  </si>
  <si>
    <t>1570</t>
  </si>
  <si>
    <t>ESTES PARK R-3</t>
  </si>
  <si>
    <t>1580</t>
  </si>
  <si>
    <t>LAS ANIMAS</t>
  </si>
  <si>
    <t>TRINIDAD 1</t>
  </si>
  <si>
    <t>1590</t>
  </si>
  <si>
    <t>PRIMERO REORGANIZED 2</t>
  </si>
  <si>
    <t>1600</t>
  </si>
  <si>
    <t>HOEHNE REORGANIZED 3</t>
  </si>
  <si>
    <t>1620</t>
  </si>
  <si>
    <t>AGUILAR REORGANIZED 6</t>
  </si>
  <si>
    <t>1750</t>
  </si>
  <si>
    <t>BRANSON REORGANIZED 82</t>
  </si>
  <si>
    <t>1760</t>
  </si>
  <si>
    <t>KIM REORGANIZED 88</t>
  </si>
  <si>
    <t>1780</t>
  </si>
  <si>
    <t>LINCOLN</t>
  </si>
  <si>
    <t>GENOA-HUGO C-113</t>
  </si>
  <si>
    <t>1790</t>
  </si>
  <si>
    <t>LIMON RE-4J</t>
  </si>
  <si>
    <t>1810</t>
  </si>
  <si>
    <t>KARVAL RE-23</t>
  </si>
  <si>
    <t>1828</t>
  </si>
  <si>
    <t>LOGAN</t>
  </si>
  <si>
    <t>VALLEY RE-1</t>
  </si>
  <si>
    <t>1850</t>
  </si>
  <si>
    <t>FRENCHMAN RE-3</t>
  </si>
  <si>
    <t>1860</t>
  </si>
  <si>
    <t>BUFFALO RE-4</t>
  </si>
  <si>
    <t>1870</t>
  </si>
  <si>
    <t>PLATEAU RE-5</t>
  </si>
  <si>
    <t>1980</t>
  </si>
  <si>
    <t>MESA</t>
  </si>
  <si>
    <t>DEBEQUE 49JT</t>
  </si>
  <si>
    <t>1990</t>
  </si>
  <si>
    <t>PLATEAU VALLEY 50</t>
  </si>
  <si>
    <t>2000</t>
  </si>
  <si>
    <t>MESA COUNTY VALLEY 51</t>
  </si>
  <si>
    <t>2010</t>
  </si>
  <si>
    <t>MINERAL</t>
  </si>
  <si>
    <t>CREEDE CONSOLIDATED 1</t>
  </si>
  <si>
    <t>2020</t>
  </si>
  <si>
    <t>MOFFAT</t>
  </si>
  <si>
    <t>MOFFAT COUNTY RE NO. 1</t>
  </si>
  <si>
    <t>2035</t>
  </si>
  <si>
    <t>MONTEZUMA</t>
  </si>
  <si>
    <t>MONTEZUMA-CORTEZ RE-1</t>
  </si>
  <si>
    <t>2055</t>
  </si>
  <si>
    <t>DOLORES RE-4A</t>
  </si>
  <si>
    <t>2070</t>
  </si>
  <si>
    <t>MANCOS RE-6</t>
  </si>
  <si>
    <t>2180</t>
  </si>
  <si>
    <t>MONTROSE</t>
  </si>
  <si>
    <t>MONTROSE RE-1J</t>
  </si>
  <si>
    <t>2190</t>
  </si>
  <si>
    <t>WEST END RE-2</t>
  </si>
  <si>
    <t>2395</t>
  </si>
  <si>
    <t>MORGAN</t>
  </si>
  <si>
    <t>BRUSH RE-2(J)</t>
  </si>
  <si>
    <t>2405</t>
  </si>
  <si>
    <t>FT. MORGAN RE-3</t>
  </si>
  <si>
    <t>2505</t>
  </si>
  <si>
    <t>WELDON VALLEY RE-20(J)</t>
  </si>
  <si>
    <t>2515</t>
  </si>
  <si>
    <t>WIGGINS RE-50(J)</t>
  </si>
  <si>
    <t>2520</t>
  </si>
  <si>
    <t>OTERO</t>
  </si>
  <si>
    <t>EAST OTERO R-1</t>
  </si>
  <si>
    <t>2530</t>
  </si>
  <si>
    <t>ROCKY FORD R-2</t>
  </si>
  <si>
    <t>2535</t>
  </si>
  <si>
    <t>MANZANOLA 3J</t>
  </si>
  <si>
    <t>2540</t>
  </si>
  <si>
    <t>FOWLER R-4J</t>
  </si>
  <si>
    <t>2560</t>
  </si>
  <si>
    <t>CHERAW 31</t>
  </si>
  <si>
    <t>2570</t>
  </si>
  <si>
    <t>SWINK 33</t>
  </si>
  <si>
    <t>2580</t>
  </si>
  <si>
    <t>OURAY</t>
  </si>
  <si>
    <t>OURAY R-1</t>
  </si>
  <si>
    <t>2590</t>
  </si>
  <si>
    <t>RIDGWAY R-2</t>
  </si>
  <si>
    <t>2600</t>
  </si>
  <si>
    <t>PARK</t>
  </si>
  <si>
    <t>PLATTE CANYON R-1</t>
  </si>
  <si>
    <t>2610</t>
  </si>
  <si>
    <t>PARK RE-2</t>
  </si>
  <si>
    <t>2620</t>
  </si>
  <si>
    <t>PHILLIPS</t>
  </si>
  <si>
    <t>HOLYOKE RE-1J</t>
  </si>
  <si>
    <t>2630</t>
  </si>
  <si>
    <t>HAXTUN RE-2J</t>
  </si>
  <si>
    <t>2640</t>
  </si>
  <si>
    <t>PITKIN</t>
  </si>
  <si>
    <t>ASPEN 1</t>
  </si>
  <si>
    <t>2650</t>
  </si>
  <si>
    <t>PROWERS</t>
  </si>
  <si>
    <t>GRANADA RE-1</t>
  </si>
  <si>
    <t>2660</t>
  </si>
  <si>
    <t>LAMAR RE-2</t>
  </si>
  <si>
    <t>2670</t>
  </si>
  <si>
    <t>HOLLY RE-3</t>
  </si>
  <si>
    <t>2680</t>
  </si>
  <si>
    <t>WILEY RE-13JT</t>
  </si>
  <si>
    <t>2690</t>
  </si>
  <si>
    <t>PUEBLO</t>
  </si>
  <si>
    <t>PUEBLO CITY 60</t>
  </si>
  <si>
    <t>2700</t>
  </si>
  <si>
    <t>PUEBLO RURAL 70</t>
  </si>
  <si>
    <t>2710</t>
  </si>
  <si>
    <t>RIO BLANCO</t>
  </si>
  <si>
    <t>MEEKER RE-1</t>
  </si>
  <si>
    <t>2720</t>
  </si>
  <si>
    <t>RANGELY RE-4</t>
  </si>
  <si>
    <t>2730</t>
  </si>
  <si>
    <t>RIO GRANDE</t>
  </si>
  <si>
    <t>DEL NORTE C-7</t>
  </si>
  <si>
    <t>2740</t>
  </si>
  <si>
    <t>MONTE VISTA C-8</t>
  </si>
  <si>
    <t>2750</t>
  </si>
  <si>
    <t>SARGENT RE-33J</t>
  </si>
  <si>
    <t>2760</t>
  </si>
  <si>
    <t>ROUTT</t>
  </si>
  <si>
    <t>HAYDEN RE-1</t>
  </si>
  <si>
    <t>2770</t>
  </si>
  <si>
    <t>STEAMBOAT SPRINGS RE-2</t>
  </si>
  <si>
    <t>2780</t>
  </si>
  <si>
    <t>SOUTH ROUTT RE-3</t>
  </si>
  <si>
    <t>2790</t>
  </si>
  <si>
    <t>SAGUACHE</t>
  </si>
  <si>
    <t>MOUNTAIN VALLEY RE-1</t>
  </si>
  <si>
    <t>2800</t>
  </si>
  <si>
    <t>MOFFAT 2</t>
  </si>
  <si>
    <t>2810</t>
  </si>
  <si>
    <t>CENTER 26JT</t>
  </si>
  <si>
    <t>2820</t>
  </si>
  <si>
    <t>SAN JUAN</t>
  </si>
  <si>
    <t>SILVERTON 1</t>
  </si>
  <si>
    <t>2830</t>
  </si>
  <si>
    <t>SAN MIGUEL</t>
  </si>
  <si>
    <t>TELLURIDE R-1</t>
  </si>
  <si>
    <t>2840</t>
  </si>
  <si>
    <t>NORWOOD R-2J</t>
  </si>
  <si>
    <t>2862</t>
  </si>
  <si>
    <t>SEDGWICK</t>
  </si>
  <si>
    <t>JULESBURG RE-1</t>
  </si>
  <si>
    <t>2865</t>
  </si>
  <si>
    <t>PLATTE VALLEY RE-3</t>
  </si>
  <si>
    <t>3000</t>
  </si>
  <si>
    <t>SUMMIT</t>
  </si>
  <si>
    <t>SUMMIT RE-1</t>
  </si>
  <si>
    <t>3010</t>
  </si>
  <si>
    <t>TELLER</t>
  </si>
  <si>
    <t>CRIPPLE CREEK RE-1</t>
  </si>
  <si>
    <t>3020</t>
  </si>
  <si>
    <t>WOODLAND PARK RE-2</t>
  </si>
  <si>
    <t>3030</t>
  </si>
  <si>
    <t>WASHINGTON</t>
  </si>
  <si>
    <t>AKRON R-1</t>
  </si>
  <si>
    <t>3040</t>
  </si>
  <si>
    <t>ARICKAREE R-2</t>
  </si>
  <si>
    <t>3050</t>
  </si>
  <si>
    <t>OTIS R-3</t>
  </si>
  <si>
    <t>3060</t>
  </si>
  <si>
    <t>LONE STAR 101</t>
  </si>
  <si>
    <t>3070</t>
  </si>
  <si>
    <t>WOODLIN R-104</t>
  </si>
  <si>
    <t>3080</t>
  </si>
  <si>
    <t>WELD</t>
  </si>
  <si>
    <t>WELD RE-1 (GILCREST, LASALLE, PLATTEVILLE)</t>
  </si>
  <si>
    <t>3085</t>
  </si>
  <si>
    <t>EATON RE-2</t>
  </si>
  <si>
    <t>3090</t>
  </si>
  <si>
    <t>WELD RE-3 (KEENESBURG)</t>
  </si>
  <si>
    <t>3100</t>
  </si>
  <si>
    <t>WINDSOR RE-4</t>
  </si>
  <si>
    <t>3110</t>
  </si>
  <si>
    <t>WELD RE-5J (JOHNSTOWN,MILLIKEN)</t>
  </si>
  <si>
    <t>3120</t>
  </si>
  <si>
    <t>GREELEY RE-6</t>
  </si>
  <si>
    <t>3130</t>
  </si>
  <si>
    <t>PLATTE VALLEY RE-7</t>
  </si>
  <si>
    <t>3140</t>
  </si>
  <si>
    <t>FT. LUPTON RE-8</t>
  </si>
  <si>
    <t>3145</t>
  </si>
  <si>
    <t>AULT-HIGHLAND RE-9</t>
  </si>
  <si>
    <t>3146</t>
  </si>
  <si>
    <t>BRIGGSDALE RE-10</t>
  </si>
  <si>
    <t>3147</t>
  </si>
  <si>
    <t>PRAIRIE RE-11</t>
  </si>
  <si>
    <t>3148</t>
  </si>
  <si>
    <t>PAWNEE RE-12</t>
  </si>
  <si>
    <t>3200</t>
  </si>
  <si>
    <t>YUMA</t>
  </si>
  <si>
    <t>YUMA 1</t>
  </si>
  <si>
    <t>3210</t>
  </si>
  <si>
    <t>WRAY RD-2</t>
  </si>
  <si>
    <t>3220</t>
  </si>
  <si>
    <t>IDALIA RJ-3</t>
  </si>
  <si>
    <t>3230</t>
  </si>
  <si>
    <t>LIBERTY J-4</t>
  </si>
  <si>
    <t>8001</t>
  </si>
  <si>
    <t>CHARTER INSTITUTE</t>
  </si>
  <si>
    <t>9025</t>
  </si>
  <si>
    <t>EAST CENTRAL BOCES</t>
  </si>
  <si>
    <t>9030</t>
  </si>
  <si>
    <t>MOUNTAIN BOCES</t>
  </si>
  <si>
    <t>9035</t>
  </si>
  <si>
    <t>CENTENNIAL BOCES</t>
  </si>
  <si>
    <t>9040</t>
  </si>
  <si>
    <t>NORTHEAST BOCES</t>
  </si>
  <si>
    <t>9045</t>
  </si>
  <si>
    <t>PIKES PEAK BOCES</t>
  </si>
  <si>
    <t>9050</t>
  </si>
  <si>
    <t>SAN JUAN BOCES</t>
  </si>
  <si>
    <t>9055</t>
  </si>
  <si>
    <t>SAN LUIS VALLEY BOCES</t>
  </si>
  <si>
    <t>9060</t>
  </si>
  <si>
    <t>SOUTH CENTRAL BOCES</t>
  </si>
  <si>
    <t>9075</t>
  </si>
  <si>
    <t>SOUTHEASTERN BOCES</t>
  </si>
  <si>
    <t>9080</t>
  </si>
  <si>
    <t>SOUTHWEST BOCES</t>
  </si>
  <si>
    <t>9095</t>
  </si>
  <si>
    <t>NORTHWEST COLORADO BOCES</t>
  </si>
  <si>
    <t>9125</t>
  </si>
  <si>
    <t>RIO BLANCO BOCES</t>
  </si>
  <si>
    <t>9130</t>
  </si>
  <si>
    <t>EXPEDITIONARY BOCES</t>
  </si>
  <si>
    <t>9135</t>
  </si>
  <si>
    <t>GRAND VALLEY BOCES</t>
  </si>
  <si>
    <t>9140</t>
  </si>
  <si>
    <t>MT. EVANS BOCES</t>
  </si>
  <si>
    <t>9145</t>
  </si>
  <si>
    <t>UNCOMPAHGRE BOCES</t>
  </si>
  <si>
    <t>9150</t>
  </si>
  <si>
    <t>SANTA FE TRAIL BOCES</t>
  </si>
  <si>
    <t>9160</t>
  </si>
  <si>
    <t>FRONT RANGE BOCES</t>
  </si>
  <si>
    <t>9165</t>
  </si>
  <si>
    <t>UTE PASS BOCES</t>
  </si>
  <si>
    <t>84.048</t>
  </si>
  <si>
    <t>84.027</t>
  </si>
  <si>
    <t>84.173</t>
  </si>
  <si>
    <t>84.365</t>
  </si>
  <si>
    <t>3160</t>
  </si>
  <si>
    <t>3150</t>
  </si>
  <si>
    <t>074-GIFTED AND TALENTED DISTRIBUTION</t>
  </si>
  <si>
    <t>Categorical Program</t>
  </si>
  <si>
    <t>Exceptional Children's Education Act (ECEA)</t>
  </si>
  <si>
    <t>Gifted &amp; Talented</t>
  </si>
  <si>
    <t>Expelled Students</t>
  </si>
  <si>
    <t>Comprehensive Health Education</t>
  </si>
  <si>
    <t>Transportation</t>
  </si>
  <si>
    <t>Proportional Percentage of Total Excess Expenditures</t>
  </si>
  <si>
    <t>Total of all Categorical Programs as Reported</t>
  </si>
  <si>
    <t>Total of Categorical Programs Recommended to Receive Increase</t>
  </si>
  <si>
    <t>3131</t>
  </si>
  <si>
    <t>GARFIELD 16</t>
  </si>
  <si>
    <t>(A)</t>
  </si>
  <si>
    <t>(B)</t>
  </si>
  <si>
    <t>(C)</t>
  </si>
  <si>
    <t>(D)</t>
  </si>
  <si>
    <t>(E)</t>
  </si>
  <si>
    <t>`</t>
  </si>
  <si>
    <t>Percent of general fund dollars</t>
  </si>
  <si>
    <t>84.391</t>
  </si>
  <si>
    <t>84.392</t>
  </si>
  <si>
    <t>GRAN VALLEY BOCES</t>
  </si>
  <si>
    <t>ADE Actual
SPECIAL EDUCATION GRANTS TO STATES EXPENDITURES IDEA - ARRA</t>
  </si>
  <si>
    <t>ADE Actual 
SPECIAL EDUCATION PRESCHOOL GRANTS EXPENDITURES IDEA - ARRA</t>
  </si>
  <si>
    <t>Colorado Career &amp; Technical Act</t>
  </si>
  <si>
    <t>**In keeping with the Department's Privacy Policy under FERPA all data in cells with &lt;16 have been suppressed.</t>
  </si>
  <si>
    <t>Total Districts &lt; 16**</t>
  </si>
  <si>
    <t>Grand Total All Districts</t>
  </si>
  <si>
    <t>TOTAL COSTS PER PUPIL</t>
  </si>
  <si>
    <t>**</t>
  </si>
  <si>
    <t>0</t>
  </si>
  <si>
    <t>Toad</t>
  </si>
  <si>
    <t>4048</t>
  </si>
  <si>
    <t>26011</t>
  </si>
  <si>
    <t>64093</t>
  </si>
  <si>
    <t>7010</t>
  </si>
  <si>
    <t>44020</t>
  </si>
  <si>
    <t>64160</t>
  </si>
  <si>
    <t>64213</t>
  </si>
  <si>
    <t>64163</t>
  </si>
  <si>
    <t>39031</t>
  </si>
  <si>
    <t>64200</t>
  </si>
  <si>
    <t>64123</t>
  </si>
  <si>
    <t>64193</t>
  </si>
  <si>
    <t>64053</t>
  </si>
  <si>
    <t>64153</t>
  </si>
  <si>
    <t>64143</t>
  </si>
  <si>
    <t>64043</t>
  </si>
  <si>
    <t>21085</t>
  </si>
  <si>
    <t>21090</t>
  </si>
  <si>
    <t>64133</t>
  </si>
  <si>
    <t>64103</t>
  </si>
  <si>
    <t>19010</t>
  </si>
  <si>
    <t>64203</t>
  </si>
  <si>
    <t>21490</t>
  </si>
  <si>
    <t>15010</t>
  </si>
  <si>
    <t>64205</t>
  </si>
  <si>
    <t>80010</t>
  </si>
  <si>
    <t>62050</t>
  </si>
  <si>
    <t>43010</t>
  </si>
  <si>
    <t>35020</t>
  </si>
  <si>
    <t>38010</t>
  </si>
  <si>
    <t>51020</t>
  </si>
  <si>
    <t>35030</t>
  </si>
  <si>
    <t>62040</t>
  </si>
  <si>
    <t>35010</t>
  </si>
  <si>
    <t>18010</t>
  </si>
  <si>
    <t>21060</t>
  </si>
  <si>
    <t>21030</t>
  </si>
  <si>
    <t>21080</t>
  </si>
  <si>
    <t>21040</t>
  </si>
  <si>
    <t>22010</t>
  </si>
  <si>
    <t>51010</t>
  </si>
  <si>
    <t>16010</t>
  </si>
  <si>
    <t>41010</t>
  </si>
  <si>
    <t>62060</t>
  </si>
  <si>
    <t>State Funds</t>
  </si>
  <si>
    <t>Federal Funds</t>
  </si>
  <si>
    <t>Total District 
Expenditures</t>
  </si>
  <si>
    <t>For District by District Tables</t>
  </si>
  <si>
    <t>21020</t>
  </si>
  <si>
    <t>9170</t>
  </si>
  <si>
    <t>21050</t>
  </si>
  <si>
    <t>30011</t>
  </si>
  <si>
    <t>19205</t>
  </si>
  <si>
    <t>3139</t>
  </si>
  <si>
    <t>3228</t>
  </si>
  <si>
    <t>COLORADO DIGITAL BOCES</t>
  </si>
  <si>
    <t>*</t>
  </si>
  <si>
    <t>* In keeping with the Department's Privacy Policy under FERPA all data in cells with &lt;16 have been suppressed.</t>
  </si>
  <si>
    <t>Local</t>
  </si>
  <si>
    <t>3138</t>
  </si>
  <si>
    <t>59010</t>
  </si>
  <si>
    <t>49010</t>
  </si>
  <si>
    <t>State and Federal</t>
  </si>
  <si>
    <t>E-Mail: Jacqui.Geiselman@cccs.edu
CTA Manager
Colorado Community College System</t>
  </si>
  <si>
    <t>64233</t>
  </si>
  <si>
    <t>34010</t>
  </si>
  <si>
    <t>9175</t>
  </si>
  <si>
    <t>COLORADO RIVER BOCES</t>
  </si>
  <si>
    <t>Jacqui Geiselman</t>
  </si>
  <si>
    <t xml:space="preserve">Colorado CTA Manager </t>
  </si>
  <si>
    <t>9101 E. Lowry Blvd., Denver, CO  80230</t>
  </si>
  <si>
    <t>Jacqui.Geiselman@cccs.edu</t>
  </si>
  <si>
    <t>64045</t>
  </si>
  <si>
    <t>FY19-20</t>
  </si>
  <si>
    <t>Total Distribution - 3183 and 3242</t>
  </si>
  <si>
    <t>(calculation from Tim)</t>
  </si>
  <si>
    <t>Admin Unit Code</t>
  </si>
  <si>
    <t>7020</t>
  </si>
  <si>
    <t>54010</t>
  </si>
  <si>
    <t>REVERE</t>
  </si>
  <si>
    <t>0750-ED of Exceptional Children Distribution</t>
  </si>
  <si>
    <t>0730-Child Find</t>
  </si>
  <si>
    <t>Actual State Distributions - 
SpEd Preschool Grants Dist IDEA - ARRA</t>
  </si>
  <si>
    <t>Actual State Distributions
SpEd Grants to States Dist IDEA - ARRA</t>
  </si>
  <si>
    <t>[------------ Prior Year DISTRIBUTIONS -------------]</t>
  </si>
  <si>
    <t>[-------------- Prior Year EXPENDITURES -------------]</t>
  </si>
  <si>
    <t>Current Year</t>
  </si>
  <si>
    <t>State &amp; Fed Funds</t>
  </si>
  <si>
    <t>[-------- Current Year --------]</t>
  </si>
  <si>
    <t>0750-Ed of Exceptional Children</t>
  </si>
  <si>
    <t>SpEd Grants to States IDEA</t>
  </si>
  <si>
    <t>SpEd Preschool Grants IDEA Part B</t>
  </si>
  <si>
    <t xml:space="preserve">
075-Ed of Exceptional Children Expenditures</t>
  </si>
  <si>
    <t>074 - Gifted and Talented</t>
  </si>
  <si>
    <t>[--- Prior Year DISTRIBUTIONS ---]</t>
  </si>
  <si>
    <t>[--- Prior Year EXPENDITURES ---]</t>
  </si>
  <si>
    <t>[----------------------- Prior Year DISTRIBUTIONS --------------------------]</t>
  </si>
  <si>
    <t>English Lang Proficiency Excellence</t>
  </si>
  <si>
    <t>English Lang Acquisition Grants</t>
  </si>
  <si>
    <t>Total ELPA Students</t>
  </si>
  <si>
    <t>Total Costs per Pupil</t>
  </si>
  <si>
    <t>[--------------------- Prior Year EXPENDITURES ------------------------]</t>
  </si>
  <si>
    <t>069 - English Lang Proficiency</t>
  </si>
  <si>
    <t>English Lang Proficiency Prof Dev</t>
  </si>
  <si>
    <t>069-English Lang Proficiency</t>
  </si>
  <si>
    <t>Gap (Exp less Rev)</t>
  </si>
  <si>
    <t>065-Small Attendance Center Distribution</t>
  </si>
  <si>
    <t>Colorado Career &amp; Technical Act Distribution</t>
  </si>
  <si>
    <t>Vocational Ed Basic Grants to States</t>
  </si>
  <si>
    <t>241 - CO Comprehensive Health Ed Distr.</t>
  </si>
  <si>
    <t>241 - CO Comprehensive Health Ed Expenditures</t>
  </si>
  <si>
    <t xml:space="preserve">[----- Prior Year -----] </t>
  </si>
  <si>
    <t>[------ Current Year DISTRIBUTIONS ------]</t>
  </si>
  <si>
    <t>[-------- Prior Year DISTRIBUTIONS --------]</t>
  </si>
  <si>
    <t>063 - Expelled Students Distr. 3183</t>
  </si>
  <si>
    <t>063 - Expelled Students (EARSS Targeted Intervention) Distr. 3242</t>
  </si>
  <si>
    <t>063 - Expelled Students 3242</t>
  </si>
  <si>
    <t>[-------- Prior Year EXPENDITURES --------]</t>
  </si>
  <si>
    <t>063 - Expelled Students - 3183</t>
  </si>
  <si>
    <t>063 - Expelled Students (EARSS Targeted Intervention) - 3242</t>
  </si>
  <si>
    <t>FY19-20 Federal Revenue - ARRA</t>
  </si>
  <si>
    <t xml:space="preserve">
SpEd Grants to States IDEA Expenditures</t>
  </si>
  <si>
    <t xml:space="preserve">
SpED Preschool Grants IDEA Part B Expenditures</t>
  </si>
  <si>
    <t>Gap in Funding</t>
  </si>
  <si>
    <t>078-Public School Transportation Distribution</t>
  </si>
  <si>
    <t>078- Public School Transportation Distribution</t>
  </si>
  <si>
    <t>[--------------------- Prior Year ------------------------]</t>
  </si>
  <si>
    <t/>
  </si>
  <si>
    <t>(D)  Total State and Federal Expenditures (column F) minus Total State and Federal Revenues (Column D) equals the total unfunded expenditures covered by the entities' general fund.</t>
  </si>
  <si>
    <t xml:space="preserve">(E)  The percentage of each categorical program's unfunded expenditures as a proportion of the total categorical programs unfunded expenditures. </t>
  </si>
  <si>
    <t>[-- Prior Year DISTRIBUTIONS --]</t>
  </si>
  <si>
    <t>[-- Prior Year EXPENDITURES --]</t>
  </si>
  <si>
    <t>Colorado Career &amp; Technical Act Expenditures</t>
  </si>
  <si>
    <t>ELL from Total Program</t>
  </si>
  <si>
    <t>* Includes funding from the ELL portion of Total Program (net of the Budget Stabilization Factor)</t>
  </si>
  <si>
    <t>English Language Proficiency Act (ELPA)*</t>
  </si>
  <si>
    <t>Small Attendance Center Aide**</t>
  </si>
  <si>
    <t>[---------------------------------------          Prior Year            ----------------------------------------]</t>
  </si>
  <si>
    <t>Distribution</t>
  </si>
  <si>
    <t xml:space="preserve">
SpEd Preschool Expenditures coded to Grant 3131</t>
  </si>
  <si>
    <t>(C) Total expenditures related to state and federal funding provided to school districts, the Charter School Institute and Boards of Cooperative Educational Services by the Department.  Source of information is School District Data Pipeline - Finance December Reporting</t>
  </si>
  <si>
    <t>FY23-24</t>
  </si>
  <si>
    <t>Calculated reimbursement entitlement for 2022-23 entitlement period from CDE-40</t>
  </si>
  <si>
    <t>FY22-23 Total current operating expenditures for pupil transportation from CDE-40</t>
  </si>
  <si>
    <t>FY22-23 2700 Program Code Expenditures</t>
  </si>
  <si>
    <t>-</t>
  </si>
  <si>
    <r>
      <t>Total Distribution</t>
    </r>
    <r>
      <rPr>
        <b/>
        <sz val="10"/>
        <color theme="9" tint="-0.499984740745262"/>
        <rFont val="Arial"/>
        <family val="2"/>
      </rPr>
      <t xml:space="preserve"> 3183 &amp; 3242</t>
    </r>
  </si>
  <si>
    <r>
      <t>Total EXPENDITURES</t>
    </r>
    <r>
      <rPr>
        <b/>
        <sz val="10"/>
        <color theme="9" tint="-0.499984740745262"/>
        <rFont val="Arial"/>
        <family val="2"/>
      </rPr>
      <t xml:space="preserve"> 3183 &amp; 3242</t>
    </r>
  </si>
  <si>
    <r>
      <rPr>
        <b/>
        <sz val="10"/>
        <color rgb="FF0070C0"/>
        <rFont val="Arial"/>
        <family val="2"/>
      </rPr>
      <t>FY24-25</t>
    </r>
    <r>
      <rPr>
        <b/>
        <sz val="10"/>
        <rFont val="Arial"/>
        <family val="2"/>
      </rPr>
      <t xml:space="preserve"> Appropriation</t>
    </r>
  </si>
  <si>
    <r>
      <rPr>
        <b/>
        <sz val="10"/>
        <color rgb="FF0070C0"/>
        <rFont val="Arial"/>
        <family val="2"/>
      </rPr>
      <t xml:space="preserve">FY24-25 </t>
    </r>
    <r>
      <rPr>
        <b/>
        <sz val="10"/>
        <rFont val="Arial"/>
        <family val="2"/>
      </rPr>
      <t>Total State Distributions</t>
    </r>
  </si>
  <si>
    <t>FY23-24 Total State &amp; Federal Distributions</t>
  </si>
  <si>
    <t xml:space="preserve">FY23-24  Total State and Federal Expenditures </t>
  </si>
  <si>
    <t>FY23-24 Total State &amp; Federal Expenditures in Excess of Distributions</t>
  </si>
  <si>
    <t>FY24-25</t>
  </si>
  <si>
    <t>2023-2024
December
Count
Birth thru 21</t>
  </si>
  <si>
    <t>[----------------------- Current Year (FY23-24)  --------------------------]</t>
  </si>
  <si>
    <t>Calculated reimbursement entitlement for 2023-24 entitlement period from CDE-40</t>
  </si>
  <si>
    <t>FY23-24 Total current operating expenditures for pupil transportation from CDE-40</t>
  </si>
  <si>
    <t>FY23-24 2700 Program Code Expenditures</t>
  </si>
  <si>
    <t>3896/3897</t>
  </si>
  <si>
    <t>SpEd UPK (from CDEC)</t>
  </si>
  <si>
    <t>SpEd Preschool
UPK 
(from CDEC)</t>
  </si>
  <si>
    <t>(A) Total state funding provided to school districts, the Charter School Institute and Boards of Cooperative Educational Services by the Department for FY2024-2025.  Source is CORE.</t>
  </si>
  <si>
    <t>(B) Total state funding provided to school districts, the Charter School Institute and Boards of Cooperative Educational Services by the Department for FY2023-2024.  Source is CORE.</t>
  </si>
  <si>
    <t>** Includes $62,642 that represents the additional gap when computed at $1,667,001.34 vs $1,604,359.00 appropriated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</si>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</sst>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0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Tahoma"/>
      <family val="2"/>
    </font>
    <font>
      <sz val="8"/>
      <name val="Arial"/>
      <family val="2"/>
    </font>
    <font>
      <sz val="9"/>
      <color indexed="81"/>
      <name val="Tahoma"/>
      <family val="2"/>
    </font>
    <font>
      <b/>
      <sz val="9"/>
      <color indexed="81"/>
      <name val="Tahoma"/>
      <family val="2"/>
    </font>
    <font>
      <sz val="10"/>
      <name val="Arial"/>
      <family val="2"/>
    </font>
    <font>
      <sz val="10"/>
      <name val="Tahoma"/>
      <family val="2"/>
    </font>
    <font>
      <b/>
      <sz val="10"/>
      <name val="Tahoma"/>
      <family val="2"/>
    </font>
    <font>
      <sz val="11"/>
      <color theme="1"/>
      <name val="Calibri"/>
      <family val="2"/>
      <scheme val="minor"/>
    </font>
    <font>
      <sz val="9"/>
      <color theme="1"/>
      <name val="Arial"/>
      <family val="2"/>
    </font>
    <font>
      <sz val="10"/>
      <color theme="1"/>
      <name val="Arial"/>
      <family val="2"/>
    </font>
    <font>
      <u/>
      <sz val="11"/>
      <color theme="10"/>
      <name val="Calibri"/>
      <family val="2"/>
      <scheme val="minor"/>
    </font>
    <font>
      <sz val="12"/>
      <name val="Arial"/>
      <family val="2"/>
    </font>
    <font>
      <sz val="10"/>
      <color rgb="FF000000"/>
      <name val="Arial"/>
      <family val="2"/>
    </font>
    <font>
      <sz val="10"/>
      <color rgb="FFFF0000"/>
      <name val="Arial"/>
      <family val="2"/>
    </font>
    <font>
      <sz val="10"/>
      <color rgb="FF000000"/>
      <name val="Arial"/>
      <family val="2"/>
    </font>
    <font>
      <sz val="10"/>
      <color rgb="FFC00000"/>
      <name val="Arial"/>
      <family val="2"/>
    </font>
    <font>
      <sz val="8"/>
      <color rgb="FFC00000"/>
      <name val="Arial"/>
      <family val="2"/>
    </font>
    <font>
      <sz val="9"/>
      <name val="Arial"/>
      <family val="2"/>
    </font>
    <font>
      <b/>
      <sz val="10"/>
      <color rgb="FF0070C0"/>
      <name val="Arial"/>
      <family val="2"/>
    </font>
    <font>
      <sz val="10"/>
      <color rgb="FF0070C0"/>
      <name val="Arial"/>
      <family val="2"/>
    </font>
    <font>
      <b/>
      <sz val="10"/>
      <color theme="9" tint="-0.499984740745262"/>
      <name val="Arial"/>
      <family val="2"/>
    </font>
    <font>
      <b/>
      <i/>
      <sz val="10"/>
      <color rgb="FFC00000"/>
      <name val="Arial"/>
      <family val="2"/>
    </font>
    <font>
      <b/>
      <sz val="9"/>
      <name val="Arial"/>
      <family val="2"/>
    </font>
    <font>
      <b/>
      <sz val="8"/>
      <name val="Arial"/>
      <family val="2"/>
    </font>
    <font>
      <b/>
      <u/>
      <sz val="10"/>
      <name val="Arial"/>
      <family val="2"/>
    </font>
    <font>
      <sz val="10"/>
      <color theme="4"/>
      <name val="Arial"/>
      <family val="2"/>
    </font>
    <font>
      <sz val="8"/>
      <color rgb="FFFF0000"/>
      <name val="Arial"/>
      <family val="2"/>
    </font>
    <font>
      <sz val="12"/>
      <name val="Arial"/>
      <family val="2"/>
    </font>
    <font>
      <sz val="12"/>
      <name val="Arial"/>
      <family val="2"/>
    </font>
    <font>
      <b/>
      <sz val="10"/>
      <color rgb="FFC00000"/>
      <name val="Arial"/>
      <family val="2"/>
    </font>
    <font>
      <sz val="10"/>
      <color theme="6" tint="-0.499984740745262"/>
      <name val="Arial"/>
      <family val="2"/>
    </font>
  </fonts>
  <fills count="14">
    <fill>
      <patternFill patternType="none"/>
    </fill>
    <fill>
      <patternFill patternType="gray125"/>
    </fill>
    <fill>
      <patternFill patternType="solid">
        <fgColor indexed="22"/>
        <bgColor indexed="64"/>
      </patternFill>
    </fill>
    <fill>
      <patternFill patternType="solid">
        <fgColor rgb="FFD3D3D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CC99"/>
        <bgColor indexed="64"/>
      </patternFill>
    </fill>
    <fill>
      <patternFill patternType="solid">
        <fgColor rgb="FFFF9966"/>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45">
    <xf numFmtId="0" fontId="0" fillId="0" borderId="0"/>
    <xf numFmtId="43" fontId="5"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0" fontId="14" fillId="3" borderId="0"/>
    <xf numFmtId="0" fontId="7" fillId="0" borderId="0"/>
    <xf numFmtId="0" fontId="7" fillId="0" borderId="0"/>
    <xf numFmtId="0" fontId="15" fillId="0" borderId="0"/>
    <xf numFmtId="0" fontId="15" fillId="0" borderId="0"/>
    <xf numFmtId="0" fontId="15" fillId="0" borderId="0"/>
    <xf numFmtId="0" fontId="13" fillId="0" borderId="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0" fontId="5" fillId="0" borderId="0"/>
    <xf numFmtId="44" fontId="5" fillId="0" borderId="0" applyFont="0" applyFill="0" applyBorder="0" applyAlignment="0" applyProtection="0"/>
    <xf numFmtId="0" fontId="18" fillId="0" borderId="0" applyNumberForma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40" fontId="19" fillId="0" borderId="0"/>
    <xf numFmtId="0" fontId="20" fillId="0" borderId="0"/>
    <xf numFmtId="0" fontId="1" fillId="0" borderId="0"/>
    <xf numFmtId="44" fontId="1" fillId="0" borderId="0" applyFont="0" applyFill="0" applyBorder="0" applyAlignment="0" applyProtection="0"/>
    <xf numFmtId="40" fontId="19" fillId="0" borderId="0"/>
    <xf numFmtId="0" fontId="22" fillId="0" borderId="0"/>
    <xf numFmtId="40" fontId="35" fillId="0" borderId="0"/>
    <xf numFmtId="9" fontId="19" fillId="0" borderId="0" applyFont="0" applyFill="0" applyBorder="0" applyAlignment="0" applyProtection="0"/>
    <xf numFmtId="3" fontId="5" fillId="0" borderId="0" applyFont="0" applyFill="0" applyBorder="0" applyAlignment="0" applyProtection="0"/>
    <xf numFmtId="40" fontId="19" fillId="0" borderId="0"/>
    <xf numFmtId="40" fontId="19" fillId="0" borderId="0"/>
    <xf numFmtId="44" fontId="19" fillId="0" borderId="0" applyFont="0" applyFill="0" applyBorder="0" applyAlignment="0" applyProtection="0"/>
    <xf numFmtId="40" fontId="36" fillId="0" borderId="0"/>
    <xf numFmtId="43" fontId="36" fillId="0" borderId="0" applyFont="0" applyFill="0" applyBorder="0" applyAlignment="0" applyProtection="0"/>
    <xf numFmtId="43" fontId="19" fillId="0" borderId="0" applyFont="0" applyFill="0" applyBorder="0" applyAlignment="0" applyProtection="0"/>
    <xf numFmtId="0" fontId="5" fillId="0" borderId="0">
      <alignment vertical="top"/>
    </xf>
    <xf numFmtId="43" fontId="19" fillId="0" borderId="0" applyFont="0" applyFill="0" applyBorder="0" applyAlignment="0" applyProtection="0"/>
  </cellStyleXfs>
  <cellXfs count="506">
    <xf numFmtId="0" fontId="0" fillId="0" borderId="0" xfId="0"/>
    <xf numFmtId="4" fontId="5" fillId="0" borderId="0" xfId="0" applyNumberFormat="1" applyFont="1"/>
    <xf numFmtId="4" fontId="8" fillId="0" borderId="0" xfId="0" quotePrefix="1" applyNumberFormat="1" applyFont="1"/>
    <xf numFmtId="4" fontId="0" fillId="0" borderId="0" xfId="0" applyNumberFormat="1"/>
    <xf numFmtId="0" fontId="6" fillId="0" borderId="1" xfId="0" applyFont="1" applyBorder="1" applyAlignment="1">
      <alignment horizontal="center"/>
    </xf>
    <xf numFmtId="0" fontId="6" fillId="0" borderId="2" xfId="0" quotePrefix="1" applyFont="1" applyBorder="1" applyAlignment="1">
      <alignment horizontal="center"/>
    </xf>
    <xf numFmtId="4" fontId="0" fillId="0" borderId="2" xfId="0" applyNumberFormat="1" applyBorder="1"/>
    <xf numFmtId="4" fontId="6" fillId="0" borderId="3" xfId="0" applyNumberFormat="1" applyFont="1" applyBorder="1" applyAlignment="1">
      <alignment horizontal="center"/>
    </xf>
    <xf numFmtId="4" fontId="6" fillId="0" borderId="4" xfId="0" applyNumberFormat="1" applyFont="1" applyBorder="1" applyAlignment="1">
      <alignment horizontal="center"/>
    </xf>
    <xf numFmtId="4" fontId="6" fillId="0" borderId="5" xfId="0" applyNumberFormat="1" applyFont="1" applyBorder="1" applyAlignment="1">
      <alignment horizontal="center"/>
    </xf>
    <xf numFmtId="4" fontId="6" fillId="0" borderId="6" xfId="0" applyNumberFormat="1" applyFont="1" applyBorder="1" applyAlignment="1">
      <alignment horizontal="center"/>
    </xf>
    <xf numFmtId="4" fontId="6" fillId="0" borderId="0" xfId="0" applyNumberFormat="1" applyFont="1" applyAlignment="1">
      <alignment horizontal="center"/>
    </xf>
    <xf numFmtId="4" fontId="5" fillId="0" borderId="0" xfId="0" applyNumberFormat="1" applyFont="1" applyAlignment="1">
      <alignment horizontal="left"/>
    </xf>
    <xf numFmtId="4" fontId="6" fillId="0" borderId="7" xfId="0" applyNumberFormat="1" applyFont="1" applyBorder="1" applyAlignment="1" applyProtection="1">
      <alignment horizontal="center" wrapText="1"/>
      <protection locked="0"/>
    </xf>
    <xf numFmtId="4" fontId="6" fillId="0" borderId="8" xfId="0" applyNumberFormat="1" applyFont="1" applyBorder="1" applyAlignment="1">
      <alignment horizontal="center" wrapText="1"/>
    </xf>
    <xf numFmtId="4" fontId="6" fillId="0" borderId="9" xfId="0" applyNumberFormat="1" applyFont="1" applyBorder="1" applyAlignment="1">
      <alignment horizontal="center" wrapText="1"/>
    </xf>
    <xf numFmtId="4" fontId="0" fillId="0" borderId="10" xfId="0" applyNumberFormat="1" applyBorder="1"/>
    <xf numFmtId="4" fontId="6" fillId="0" borderId="11" xfId="0" applyNumberFormat="1" applyFont="1" applyBorder="1" applyAlignment="1">
      <alignment horizontal="center"/>
    </xf>
    <xf numFmtId="4" fontId="6" fillId="0" borderId="12" xfId="0" applyNumberFormat="1" applyFont="1" applyBorder="1" applyAlignment="1">
      <alignment horizontal="center" wrapText="1"/>
    </xf>
    <xf numFmtId="4" fontId="5" fillId="0" borderId="6" xfId="0" applyNumberFormat="1" applyFont="1" applyBorder="1" applyProtection="1">
      <protection locked="0"/>
    </xf>
    <xf numFmtId="4" fontId="7" fillId="0" borderId="11" xfId="0" applyNumberFormat="1" applyFont="1" applyBorder="1" applyAlignment="1">
      <alignment horizontal="left"/>
    </xf>
    <xf numFmtId="4" fontId="5" fillId="0" borderId="11" xfId="0" applyNumberFormat="1" applyFont="1" applyBorder="1"/>
    <xf numFmtId="4" fontId="5" fillId="0" borderId="6" xfId="0" quotePrefix="1" applyNumberFormat="1" applyFont="1" applyBorder="1" applyProtection="1">
      <protection locked="0"/>
    </xf>
    <xf numFmtId="4" fontId="5" fillId="0" borderId="6" xfId="0" quotePrefix="1" applyNumberFormat="1" applyFont="1" applyBorder="1" applyAlignment="1" applyProtection="1">
      <alignment horizontal="left"/>
      <protection locked="0"/>
    </xf>
    <xf numFmtId="4" fontId="5" fillId="0" borderId="7" xfId="0" applyNumberFormat="1" applyFont="1" applyBorder="1"/>
    <xf numFmtId="4" fontId="5" fillId="0" borderId="8" xfId="0" applyNumberFormat="1" applyFont="1" applyBorder="1"/>
    <xf numFmtId="4" fontId="5" fillId="0" borderId="12" xfId="0" applyNumberFormat="1" applyFont="1" applyBorder="1"/>
    <xf numFmtId="0" fontId="6" fillId="2" borderId="1" xfId="0" applyFont="1" applyFill="1" applyBorder="1" applyAlignment="1">
      <alignment horizontal="center"/>
    </xf>
    <xf numFmtId="0" fontId="6" fillId="2" borderId="2" xfId="0" quotePrefix="1" applyFont="1" applyFill="1" applyBorder="1" applyAlignment="1">
      <alignment horizontal="center"/>
    </xf>
    <xf numFmtId="4" fontId="6" fillId="2" borderId="9" xfId="0" applyNumberFormat="1" applyFont="1" applyFill="1" applyBorder="1" applyAlignment="1">
      <alignment horizontal="center" wrapText="1"/>
    </xf>
    <xf numFmtId="4" fontId="0" fillId="2" borderId="2" xfId="0" applyNumberFormat="1" applyFill="1" applyBorder="1"/>
    <xf numFmtId="0" fontId="0" fillId="2" borderId="4" xfId="0" applyFill="1" applyBorder="1"/>
    <xf numFmtId="0" fontId="0" fillId="2" borderId="8" xfId="0" applyFill="1" applyBorder="1"/>
    <xf numFmtId="0" fontId="0" fillId="2" borderId="2" xfId="0" applyFill="1" applyBorder="1"/>
    <xf numFmtId="0" fontId="0" fillId="0" borderId="2" xfId="0" applyBorder="1"/>
    <xf numFmtId="2" fontId="6" fillId="0" borderId="9" xfId="0" applyNumberFormat="1" applyFont="1" applyBorder="1" applyAlignment="1">
      <alignment horizontal="center" wrapText="1"/>
    </xf>
    <xf numFmtId="2" fontId="6" fillId="2" borderId="9" xfId="0" applyNumberFormat="1" applyFont="1" applyFill="1" applyBorder="1" applyAlignment="1">
      <alignment horizontal="center" wrapText="1"/>
    </xf>
    <xf numFmtId="4" fontId="0" fillId="2" borderId="10" xfId="0" applyNumberFormat="1" applyFill="1" applyBorder="1"/>
    <xf numFmtId="4" fontId="6" fillId="0" borderId="7" xfId="0" applyNumberFormat="1" applyFont="1" applyBorder="1" applyAlignment="1" applyProtection="1">
      <alignment horizontal="left" wrapText="1"/>
      <protection locked="0"/>
    </xf>
    <xf numFmtId="4" fontId="6" fillId="0" borderId="8" xfId="0" applyNumberFormat="1" applyFont="1" applyBorder="1" applyAlignment="1">
      <alignment horizontal="left" wrapText="1"/>
    </xf>
    <xf numFmtId="4" fontId="6" fillId="0" borderId="12" xfId="0" applyNumberFormat="1" applyFont="1" applyBorder="1" applyAlignment="1">
      <alignment horizontal="left" wrapText="1"/>
    </xf>
    <xf numFmtId="4" fontId="0" fillId="0" borderId="0" xfId="0" applyNumberFormat="1" applyProtection="1">
      <protection locked="0"/>
    </xf>
    <xf numFmtId="4" fontId="0" fillId="0" borderId="0" xfId="0" applyNumberFormat="1" applyAlignment="1">
      <alignment horizontal="left"/>
    </xf>
    <xf numFmtId="4" fontId="0" fillId="0" borderId="0" xfId="0" quotePrefix="1" applyNumberFormat="1" applyProtection="1">
      <protection locked="0"/>
    </xf>
    <xf numFmtId="0" fontId="0" fillId="0" borderId="0" xfId="0" quotePrefix="1"/>
    <xf numFmtId="9" fontId="0" fillId="0" borderId="0" xfId="14" applyFont="1"/>
    <xf numFmtId="0" fontId="6" fillId="0" borderId="10" xfId="0" applyFont="1" applyBorder="1" applyAlignment="1">
      <alignment horizontal="center" wrapText="1"/>
    </xf>
    <xf numFmtId="4" fontId="0" fillId="0" borderId="0" xfId="0" quotePrefix="1" applyNumberFormat="1" applyAlignment="1" applyProtection="1">
      <alignment horizontal="left"/>
      <protection locked="0"/>
    </xf>
    <xf numFmtId="10" fontId="0" fillId="0" borderId="0" xfId="0" applyNumberFormat="1"/>
    <xf numFmtId="4" fontId="5" fillId="0" borderId="0" xfId="0" applyNumberFormat="1" applyFont="1" applyProtection="1">
      <protection locked="0"/>
    </xf>
    <xf numFmtId="4" fontId="5" fillId="0" borderId="0" xfId="0" quotePrefix="1" applyNumberFormat="1" applyFont="1" applyProtection="1">
      <protection locked="0"/>
    </xf>
    <xf numFmtId="4" fontId="0" fillId="0" borderId="14" xfId="0" applyNumberFormat="1" applyBorder="1"/>
    <xf numFmtId="43" fontId="6" fillId="0" borderId="1" xfId="0" applyNumberFormat="1" applyFont="1" applyBorder="1" applyAlignment="1">
      <alignment horizontal="center"/>
    </xf>
    <xf numFmtId="43" fontId="6" fillId="0" borderId="2" xfId="0" quotePrefix="1" applyNumberFormat="1" applyFont="1" applyBorder="1" applyAlignment="1">
      <alignment horizontal="center"/>
    </xf>
    <xf numFmtId="43" fontId="6" fillId="0" borderId="9" xfId="0" applyNumberFormat="1" applyFont="1" applyBorder="1" applyAlignment="1">
      <alignment horizontal="center" wrapText="1"/>
    </xf>
    <xf numFmtId="4" fontId="7" fillId="0" borderId="0" xfId="0" applyNumberFormat="1" applyFont="1" applyAlignment="1">
      <alignment horizontal="left"/>
    </xf>
    <xf numFmtId="4" fontId="7" fillId="0" borderId="0" xfId="0" applyNumberFormat="1" applyFont="1"/>
    <xf numFmtId="0" fontId="6" fillId="0" borderId="15" xfId="0" applyFont="1" applyBorder="1" applyAlignment="1">
      <alignment horizontal="center" wrapText="1"/>
    </xf>
    <xf numFmtId="10" fontId="6" fillId="0" borderId="15" xfId="0" applyNumberFormat="1" applyFont="1" applyBorder="1" applyAlignment="1">
      <alignment horizontal="center" wrapText="1"/>
    </xf>
    <xf numFmtId="0" fontId="0" fillId="0" borderId="16" xfId="0" applyBorder="1"/>
    <xf numFmtId="0" fontId="0" fillId="0" borderId="17" xfId="0" applyBorder="1"/>
    <xf numFmtId="0" fontId="6" fillId="0" borderId="18" xfId="0" applyFont="1" applyBorder="1" applyAlignment="1">
      <alignment wrapText="1"/>
    </xf>
    <xf numFmtId="10" fontId="0" fillId="0" borderId="18" xfId="0" applyNumberFormat="1" applyBorder="1"/>
    <xf numFmtId="3" fontId="0" fillId="4" borderId="18" xfId="0" applyNumberFormat="1" applyFill="1" applyBorder="1"/>
    <xf numFmtId="10" fontId="6" fillId="0" borderId="16" xfId="0" applyNumberFormat="1" applyFont="1" applyBorder="1" applyAlignment="1">
      <alignment horizontal="center" wrapText="1"/>
    </xf>
    <xf numFmtId="4" fontId="16" fillId="0" borderId="0" xfId="0" applyNumberFormat="1" applyFont="1"/>
    <xf numFmtId="4" fontId="6" fillId="0" borderId="18" xfId="0" applyNumberFormat="1" applyFont="1" applyBorder="1" applyAlignment="1">
      <alignment wrapText="1"/>
    </xf>
    <xf numFmtId="164" fontId="0" fillId="0" borderId="16" xfId="1" applyNumberFormat="1" applyFont="1" applyFill="1" applyBorder="1"/>
    <xf numFmtId="164" fontId="0" fillId="0" borderId="19" xfId="1" applyNumberFormat="1" applyFont="1" applyFill="1" applyBorder="1"/>
    <xf numFmtId="164" fontId="0" fillId="0" borderId="16" xfId="1" applyNumberFormat="1" applyFont="1" applyBorder="1"/>
    <xf numFmtId="164" fontId="0" fillId="0" borderId="17" xfId="1" applyNumberFormat="1" applyFont="1" applyFill="1" applyBorder="1"/>
    <xf numFmtId="164" fontId="0" fillId="0" borderId="20" xfId="1" applyNumberFormat="1" applyFont="1" applyFill="1" applyBorder="1"/>
    <xf numFmtId="165" fontId="0" fillId="0" borderId="16" xfId="14" applyNumberFormat="1" applyFont="1" applyBorder="1"/>
    <xf numFmtId="165" fontId="0" fillId="0" borderId="17" xfId="14" applyNumberFormat="1" applyFont="1" applyBorder="1"/>
    <xf numFmtId="4" fontId="5" fillId="0" borderId="20" xfId="0" applyNumberFormat="1" applyFont="1" applyBorder="1" applyProtection="1">
      <protection locked="0"/>
    </xf>
    <xf numFmtId="4" fontId="5" fillId="0" borderId="20" xfId="0" quotePrefix="1" applyNumberFormat="1" applyFont="1" applyBorder="1" applyAlignment="1" applyProtection="1">
      <alignment horizontal="left"/>
      <protection locked="0"/>
    </xf>
    <xf numFmtId="4" fontId="0" fillId="0" borderId="20" xfId="0" applyNumberFormat="1" applyBorder="1" applyProtection="1">
      <protection locked="0"/>
    </xf>
    <xf numFmtId="4" fontId="0" fillId="0" borderId="20" xfId="0" quotePrefix="1" applyNumberFormat="1" applyBorder="1" applyProtection="1">
      <protection locked="0"/>
    </xf>
    <xf numFmtId="4" fontId="8" fillId="0" borderId="20" xfId="0" quotePrefix="1" applyNumberFormat="1" applyFont="1" applyBorder="1"/>
    <xf numFmtId="4" fontId="5" fillId="0" borderId="21" xfId="0" applyNumberFormat="1" applyFont="1" applyBorder="1"/>
    <xf numFmtId="0" fontId="0" fillId="2" borderId="5" xfId="0" applyFill="1" applyBorder="1"/>
    <xf numFmtId="0" fontId="0" fillId="2" borderId="12" xfId="0" applyFill="1" applyBorder="1"/>
    <xf numFmtId="43" fontId="0" fillId="0" borderId="0" xfId="0" applyNumberFormat="1"/>
    <xf numFmtId="3" fontId="0" fillId="0" borderId="10" xfId="0" applyNumberFormat="1" applyBorder="1"/>
    <xf numFmtId="0" fontId="7" fillId="0" borderId="0" xfId="0" applyFont="1" applyAlignment="1">
      <alignment horizontal="left" vertical="top" wrapText="1"/>
    </xf>
    <xf numFmtId="4" fontId="7" fillId="0" borderId="0" xfId="0" applyNumberFormat="1" applyFont="1" applyAlignment="1">
      <alignment horizontal="left" indent="1"/>
    </xf>
    <xf numFmtId="0" fontId="7" fillId="0" borderId="0" xfId="0" applyFont="1" applyAlignment="1">
      <alignment wrapText="1"/>
    </xf>
    <xf numFmtId="0" fontId="0" fillId="0" borderId="0" xfId="0" applyAlignment="1">
      <alignment wrapText="1"/>
    </xf>
    <xf numFmtId="3" fontId="0" fillId="0" borderId="0" xfId="0" applyNumberFormat="1"/>
    <xf numFmtId="4" fontId="0" fillId="0" borderId="2" xfId="0" applyNumberFormat="1" applyBorder="1" applyAlignment="1">
      <alignment horizontal="right"/>
    </xf>
    <xf numFmtId="4" fontId="5" fillId="0" borderId="22" xfId="0" applyNumberFormat="1" applyFont="1" applyBorder="1"/>
    <xf numFmtId="4" fontId="5" fillId="0" borderId="13" xfId="0" applyNumberFormat="1" applyFont="1" applyBorder="1"/>
    <xf numFmtId="43" fontId="0" fillId="0" borderId="0" xfId="1" applyFont="1"/>
    <xf numFmtId="3" fontId="0" fillId="0" borderId="2" xfId="0" applyNumberFormat="1" applyBorder="1"/>
    <xf numFmtId="4" fontId="5" fillId="0" borderId="0" xfId="0" applyNumberFormat="1" applyFont="1" applyAlignment="1">
      <alignment wrapText="1"/>
    </xf>
    <xf numFmtId="4" fontId="0" fillId="0" borderId="0" xfId="0" applyNumberFormat="1" applyAlignment="1">
      <alignment wrapText="1"/>
    </xf>
    <xf numFmtId="4" fontId="7" fillId="0" borderId="0" xfId="0" applyNumberFormat="1" applyFont="1" applyAlignment="1">
      <alignment wrapText="1"/>
    </xf>
    <xf numFmtId="0" fontId="7" fillId="0" borderId="0" xfId="0" applyFont="1" applyAlignment="1">
      <alignment horizontal="center" wrapText="1"/>
    </xf>
    <xf numFmtId="164" fontId="0" fillId="0" borderId="0" xfId="1" applyNumberFormat="1" applyFont="1"/>
    <xf numFmtId="0" fontId="7" fillId="0" borderId="0" xfId="8" applyAlignment="1">
      <alignment horizontal="right"/>
    </xf>
    <xf numFmtId="49" fontId="7" fillId="0" borderId="0" xfId="0" applyNumberFormat="1" applyFont="1" applyAlignment="1">
      <alignment wrapText="1"/>
    </xf>
    <xf numFmtId="0" fontId="0" fillId="6" borderId="0" xfId="0" applyFill="1"/>
    <xf numFmtId="4" fontId="7" fillId="6" borderId="0" xfId="0" applyNumberFormat="1" applyFont="1" applyFill="1"/>
    <xf numFmtId="4" fontId="0" fillId="6" borderId="0" xfId="0" applyNumberFormat="1" applyFill="1"/>
    <xf numFmtId="49" fontId="7" fillId="6" borderId="0" xfId="0" applyNumberFormat="1" applyFont="1" applyFill="1"/>
    <xf numFmtId="43" fontId="0" fillId="0" borderId="0" xfId="1" applyFont="1" applyFill="1"/>
    <xf numFmtId="3" fontId="0" fillId="0" borderId="2" xfId="0" applyNumberFormat="1" applyBorder="1" applyAlignment="1">
      <alignment horizontal="right"/>
    </xf>
    <xf numFmtId="3" fontId="0" fillId="0" borderId="14" xfId="0" applyNumberFormat="1" applyBorder="1"/>
    <xf numFmtId="4" fontId="7" fillId="0" borderId="0" xfId="0" applyNumberFormat="1" applyFont="1" applyAlignment="1">
      <alignment vertical="top" wrapText="1"/>
    </xf>
    <xf numFmtId="49" fontId="5" fillId="0" borderId="0" xfId="0" applyNumberFormat="1" applyFont="1"/>
    <xf numFmtId="165" fontId="0" fillId="0" borderId="0" xfId="14" applyNumberFormat="1" applyFont="1"/>
    <xf numFmtId="165" fontId="0" fillId="0" borderId="0" xfId="0" applyNumberFormat="1"/>
    <xf numFmtId="0" fontId="6" fillId="0" borderId="12" xfId="0" applyFont="1" applyBorder="1" applyAlignment="1">
      <alignment horizontal="center" wrapText="1"/>
    </xf>
    <xf numFmtId="43" fontId="5" fillId="6" borderId="0" xfId="0" applyNumberFormat="1" applyFont="1" applyFill="1" applyAlignment="1">
      <alignment wrapText="1"/>
    </xf>
    <xf numFmtId="164" fontId="0" fillId="0" borderId="2" xfId="1" applyNumberFormat="1" applyFont="1" applyBorder="1"/>
    <xf numFmtId="164" fontId="0" fillId="2" borderId="11" xfId="1" applyNumberFormat="1" applyFont="1" applyFill="1" applyBorder="1"/>
    <xf numFmtId="164" fontId="5" fillId="0" borderId="10" xfId="1" applyNumberFormat="1" applyFont="1" applyBorder="1"/>
    <xf numFmtId="164" fontId="0" fillId="2" borderId="14" xfId="1" applyNumberFormat="1" applyFont="1" applyFill="1" applyBorder="1"/>
    <xf numFmtId="4" fontId="5" fillId="0" borderId="20" xfId="0" quotePrefix="1" applyNumberFormat="1" applyFont="1" applyBorder="1" applyProtection="1">
      <protection locked="0"/>
    </xf>
    <xf numFmtId="0" fontId="0" fillId="0" borderId="1" xfId="0" applyBorder="1"/>
    <xf numFmtId="0" fontId="6" fillId="0" borderId="2" xfId="0" applyFont="1" applyBorder="1" applyAlignment="1">
      <alignment horizontal="center" wrapText="1"/>
    </xf>
    <xf numFmtId="43" fontId="0" fillId="6" borderId="0" xfId="0" applyNumberFormat="1" applyFill="1"/>
    <xf numFmtId="0" fontId="6" fillId="6" borderId="2" xfId="0" applyFont="1" applyFill="1" applyBorder="1" applyAlignment="1">
      <alignment horizontal="center" wrapText="1"/>
    </xf>
    <xf numFmtId="9" fontId="0" fillId="0" borderId="17" xfId="14" applyFont="1" applyBorder="1"/>
    <xf numFmtId="9" fontId="0" fillId="0" borderId="16" xfId="14" applyFont="1" applyBorder="1"/>
    <xf numFmtId="49" fontId="21" fillId="0" borderId="0" xfId="0" applyNumberFormat="1" applyFont="1"/>
    <xf numFmtId="0" fontId="0" fillId="0" borderId="0" xfId="0" quotePrefix="1" applyAlignment="1">
      <alignment horizontal="center" wrapText="1"/>
    </xf>
    <xf numFmtId="164" fontId="0" fillId="0" borderId="0" xfId="0" applyNumberFormat="1"/>
    <xf numFmtId="0" fontId="5" fillId="0" borderId="0" xfId="0" applyFont="1"/>
    <xf numFmtId="0" fontId="23" fillId="0" borderId="0" xfId="0" applyFont="1"/>
    <xf numFmtId="0" fontId="7" fillId="0" borderId="0" xfId="0" applyFont="1"/>
    <xf numFmtId="0" fontId="24" fillId="0" borderId="0" xfId="0" applyFont="1"/>
    <xf numFmtId="0" fontId="5" fillId="0" borderId="0" xfId="0" quotePrefix="1" applyFont="1"/>
    <xf numFmtId="0" fontId="25" fillId="0" borderId="0" xfId="0" applyFont="1"/>
    <xf numFmtId="4" fontId="25" fillId="0" borderId="0" xfId="0" applyNumberFormat="1" applyFont="1"/>
    <xf numFmtId="10" fontId="25" fillId="0" borderId="0" xfId="0" applyNumberFormat="1" applyFont="1"/>
    <xf numFmtId="164" fontId="5" fillId="0" borderId="17" xfId="1" applyNumberFormat="1" applyFont="1" applyFill="1" applyBorder="1"/>
    <xf numFmtId="4" fontId="29" fillId="0" borderId="0" xfId="0" applyNumberFormat="1" applyFont="1"/>
    <xf numFmtId="0" fontId="0" fillId="0" borderId="11" xfId="0" applyBorder="1"/>
    <xf numFmtId="4" fontId="0" fillId="11" borderId="2" xfId="0" applyNumberFormat="1" applyFill="1" applyBorder="1"/>
    <xf numFmtId="4" fontId="5" fillId="6" borderId="0" xfId="0" quotePrefix="1" applyNumberFormat="1" applyFont="1" applyFill="1"/>
    <xf numFmtId="49" fontId="9" fillId="0" borderId="0" xfId="0" applyNumberFormat="1" applyFont="1" applyAlignment="1">
      <alignment wrapText="1"/>
    </xf>
    <xf numFmtId="49" fontId="5" fillId="0" borderId="0" xfId="0" applyNumberFormat="1" applyFont="1" applyProtection="1">
      <protection locked="0"/>
    </xf>
    <xf numFmtId="49" fontId="5" fillId="0" borderId="0" xfId="0" quotePrefix="1" applyNumberFormat="1" applyFont="1" applyProtection="1">
      <protection locked="0"/>
    </xf>
    <xf numFmtId="49" fontId="5" fillId="0" borderId="0" xfId="0" quotePrefix="1" applyNumberFormat="1" applyFont="1" applyAlignment="1" applyProtection="1">
      <alignment horizontal="left"/>
      <protection locked="0"/>
    </xf>
    <xf numFmtId="49" fontId="0" fillId="0" borderId="0" xfId="0" applyNumberFormat="1" applyProtection="1">
      <protection locked="0"/>
    </xf>
    <xf numFmtId="49" fontId="0" fillId="0" borderId="0" xfId="0" quotePrefix="1" applyNumberFormat="1" applyProtection="1">
      <protection locked="0"/>
    </xf>
    <xf numFmtId="49" fontId="8" fillId="0" borderId="0" xfId="0" quotePrefix="1" applyNumberFormat="1" applyFont="1"/>
    <xf numFmtId="49" fontId="5" fillId="0" borderId="8" xfId="0" applyNumberFormat="1" applyFont="1" applyBorder="1"/>
    <xf numFmtId="4" fontId="0" fillId="7" borderId="0" xfId="0" applyNumberFormat="1" applyFill="1"/>
    <xf numFmtId="4" fontId="6" fillId="0" borderId="28" xfId="0" applyNumberFormat="1" applyFont="1" applyBorder="1" applyAlignment="1">
      <alignment horizontal="center"/>
    </xf>
    <xf numFmtId="10" fontId="0" fillId="0" borderId="0" xfId="14" applyNumberFormat="1" applyFont="1"/>
    <xf numFmtId="3" fontId="0" fillId="10" borderId="10" xfId="0" applyNumberFormat="1" applyFill="1" applyBorder="1"/>
    <xf numFmtId="3" fontId="7" fillId="10" borderId="0" xfId="0" applyNumberFormat="1" applyFont="1" applyFill="1" applyAlignment="1">
      <alignment vertical="top" wrapText="1"/>
    </xf>
    <xf numFmtId="3" fontId="0" fillId="10" borderId="0" xfId="0" applyNumberFormat="1" applyFill="1"/>
    <xf numFmtId="3" fontId="0" fillId="0" borderId="13" xfId="0" applyNumberFormat="1" applyBorder="1"/>
    <xf numFmtId="3" fontId="0" fillId="10" borderId="14" xfId="0" applyNumberFormat="1" applyFill="1" applyBorder="1"/>
    <xf numFmtId="3" fontId="0" fillId="0" borderId="11" xfId="0" applyNumberFormat="1" applyBorder="1"/>
    <xf numFmtId="0" fontId="0" fillId="12" borderId="0" xfId="0" quotePrefix="1" applyFill="1"/>
    <xf numFmtId="0" fontId="6" fillId="12" borderId="1" xfId="0" applyFont="1" applyFill="1" applyBorder="1" applyAlignment="1">
      <alignment horizontal="center"/>
    </xf>
    <xf numFmtId="4" fontId="6" fillId="12" borderId="2" xfId="0" quotePrefix="1" applyNumberFormat="1" applyFont="1" applyFill="1" applyBorder="1" applyAlignment="1">
      <alignment horizontal="center"/>
    </xf>
    <xf numFmtId="4" fontId="6" fillId="12" borderId="11" xfId="0" quotePrefix="1" applyNumberFormat="1" applyFont="1" applyFill="1" applyBorder="1" applyAlignment="1">
      <alignment horizontal="center"/>
    </xf>
    <xf numFmtId="0" fontId="6" fillId="8" borderId="1" xfId="0" applyFont="1" applyFill="1" applyBorder="1" applyAlignment="1">
      <alignment horizontal="center"/>
    </xf>
    <xf numFmtId="4" fontId="6" fillId="8" borderId="2" xfId="0" quotePrefix="1" applyNumberFormat="1" applyFont="1" applyFill="1" applyBorder="1" applyAlignment="1">
      <alignment horizontal="center"/>
    </xf>
    <xf numFmtId="3" fontId="0" fillId="8" borderId="2" xfId="0" applyNumberFormat="1" applyFill="1" applyBorder="1"/>
    <xf numFmtId="0" fontId="7" fillId="8" borderId="6" xfId="0" applyFont="1" applyFill="1" applyBorder="1" applyAlignment="1">
      <alignment wrapText="1"/>
    </xf>
    <xf numFmtId="0" fontId="7" fillId="8" borderId="0" xfId="8" applyFill="1" applyAlignment="1">
      <alignment horizontal="right"/>
    </xf>
    <xf numFmtId="0" fontId="0" fillId="8" borderId="0" xfId="0" quotePrefix="1" applyFill="1"/>
    <xf numFmtId="0" fontId="0" fillId="8" borderId="11" xfId="0" quotePrefix="1" applyFill="1" applyBorder="1"/>
    <xf numFmtId="3" fontId="0" fillId="0" borderId="22" xfId="0" applyNumberFormat="1" applyBorder="1"/>
    <xf numFmtId="49" fontId="7" fillId="12" borderId="6" xfId="0" applyNumberFormat="1" applyFont="1" applyFill="1" applyBorder="1" applyAlignment="1">
      <alignment wrapText="1"/>
    </xf>
    <xf numFmtId="49" fontId="7" fillId="12" borderId="0" xfId="0" applyNumberFormat="1" applyFont="1" applyFill="1" applyAlignment="1">
      <alignment wrapText="1"/>
    </xf>
    <xf numFmtId="49" fontId="7" fillId="12" borderId="11" xfId="0" applyNumberFormat="1" applyFont="1" applyFill="1" applyBorder="1" applyAlignment="1">
      <alignment wrapText="1"/>
    </xf>
    <xf numFmtId="3" fontId="17" fillId="10" borderId="11" xfId="0" applyNumberFormat="1" applyFont="1" applyFill="1" applyBorder="1"/>
    <xf numFmtId="0" fontId="6" fillId="0" borderId="1" xfId="0" applyFont="1" applyBorder="1" applyAlignment="1">
      <alignment horizontal="center" wrapText="1"/>
    </xf>
    <xf numFmtId="49" fontId="30" fillId="0" borderId="9" xfId="0" applyNumberFormat="1" applyFont="1" applyBorder="1" applyAlignment="1" applyProtection="1">
      <alignment horizontal="left" wrapText="1"/>
      <protection locked="0"/>
    </xf>
    <xf numFmtId="4" fontId="6" fillId="0" borderId="9" xfId="0" applyNumberFormat="1" applyFont="1" applyBorder="1" applyAlignment="1" applyProtection="1">
      <alignment horizontal="left" wrapText="1"/>
      <protection locked="0"/>
    </xf>
    <xf numFmtId="4" fontId="6" fillId="0" borderId="9" xfId="0" applyNumberFormat="1" applyFont="1" applyBorder="1" applyAlignment="1">
      <alignment horizontal="left" wrapText="1"/>
    </xf>
    <xf numFmtId="4" fontId="6" fillId="0" borderId="7" xfId="0" applyNumberFormat="1" applyFont="1" applyBorder="1" applyAlignment="1">
      <alignment horizontal="left" wrapText="1"/>
    </xf>
    <xf numFmtId="4" fontId="6" fillId="10" borderId="12" xfId="0" applyNumberFormat="1" applyFont="1" applyFill="1" applyBorder="1" applyAlignment="1">
      <alignment horizontal="center" wrapText="1"/>
    </xf>
    <xf numFmtId="4" fontId="6" fillId="8" borderId="9" xfId="0" applyNumberFormat="1" applyFont="1" applyFill="1" applyBorder="1" applyAlignment="1">
      <alignment horizontal="center" wrapText="1"/>
    </xf>
    <xf numFmtId="0" fontId="6" fillId="10" borderId="12" xfId="0" applyFont="1" applyFill="1" applyBorder="1" applyAlignment="1">
      <alignment horizontal="center" wrapText="1"/>
    </xf>
    <xf numFmtId="0" fontId="6" fillId="10" borderId="9" xfId="0" applyFont="1" applyFill="1" applyBorder="1" applyAlignment="1">
      <alignment horizontal="center" wrapText="1"/>
    </xf>
    <xf numFmtId="0" fontId="6" fillId="6" borderId="9" xfId="0" applyFont="1" applyFill="1" applyBorder="1" applyAlignment="1">
      <alignment horizontal="center" wrapText="1"/>
    </xf>
    <xf numFmtId="49" fontId="6" fillId="0" borderId="19" xfId="0" applyNumberFormat="1" applyFont="1" applyBorder="1" applyAlignment="1">
      <alignment horizontal="center"/>
    </xf>
    <xf numFmtId="4" fontId="6" fillId="0" borderId="34" xfId="0" applyNumberFormat="1" applyFont="1" applyBorder="1" applyAlignment="1">
      <alignment horizontal="center"/>
    </xf>
    <xf numFmtId="4" fontId="6" fillId="0" borderId="27" xfId="0" applyNumberFormat="1" applyFont="1" applyBorder="1" applyAlignment="1">
      <alignment horizontal="center"/>
    </xf>
    <xf numFmtId="0" fontId="6" fillId="0" borderId="35" xfId="0" applyFont="1" applyBorder="1" applyAlignment="1">
      <alignment horizontal="center"/>
    </xf>
    <xf numFmtId="0" fontId="6" fillId="10" borderId="36" xfId="0" applyFont="1" applyFill="1" applyBorder="1" applyAlignment="1">
      <alignment horizontal="center"/>
    </xf>
    <xf numFmtId="0" fontId="6" fillId="8" borderId="35" xfId="0" applyFont="1" applyFill="1" applyBorder="1" applyAlignment="1">
      <alignment horizontal="center"/>
    </xf>
    <xf numFmtId="0" fontId="6" fillId="10" borderId="35" xfId="0" applyFont="1" applyFill="1" applyBorder="1" applyAlignment="1">
      <alignment horizontal="center"/>
    </xf>
    <xf numFmtId="0" fontId="6" fillId="0" borderId="34" xfId="0" applyFont="1" applyBorder="1" applyAlignment="1">
      <alignment horizontal="center"/>
    </xf>
    <xf numFmtId="0" fontId="6" fillId="9" borderId="36" xfId="0" applyFont="1" applyFill="1" applyBorder="1" applyAlignment="1">
      <alignment horizontal="center"/>
    </xf>
    <xf numFmtId="0" fontId="0" fillId="0" borderId="35" xfId="0" applyBorder="1"/>
    <xf numFmtId="4" fontId="0" fillId="0" borderId="37" xfId="0" applyNumberFormat="1" applyBorder="1"/>
    <xf numFmtId="49" fontId="6" fillId="0" borderId="38" xfId="0" applyNumberFormat="1" applyFont="1" applyBorder="1" applyAlignment="1">
      <alignment horizontal="center"/>
    </xf>
    <xf numFmtId="4" fontId="6" fillId="0" borderId="39" xfId="0" applyNumberFormat="1" applyFont="1" applyBorder="1" applyAlignment="1">
      <alignment horizontal="center"/>
    </xf>
    <xf numFmtId="0" fontId="6" fillId="0" borderId="40" xfId="0" quotePrefix="1" applyFont="1" applyBorder="1" applyAlignment="1">
      <alignment horizontal="center"/>
    </xf>
    <xf numFmtId="4" fontId="6" fillId="10" borderId="29" xfId="0" quotePrefix="1" applyNumberFormat="1" applyFont="1" applyFill="1" applyBorder="1" applyAlignment="1">
      <alignment horizontal="center"/>
    </xf>
    <xf numFmtId="0" fontId="6" fillId="8" borderId="40" xfId="0" quotePrefix="1" applyFont="1" applyFill="1" applyBorder="1" applyAlignment="1">
      <alignment horizontal="center"/>
    </xf>
    <xf numFmtId="4" fontId="6" fillId="10" borderId="40" xfId="0" quotePrefix="1" applyNumberFormat="1" applyFont="1" applyFill="1" applyBorder="1" applyAlignment="1">
      <alignment horizontal="center"/>
    </xf>
    <xf numFmtId="4" fontId="6" fillId="0" borderId="28" xfId="0" quotePrefix="1" applyNumberFormat="1" applyFont="1" applyBorder="1" applyAlignment="1">
      <alignment horizontal="center"/>
    </xf>
    <xf numFmtId="4" fontId="6" fillId="9" borderId="29" xfId="0" quotePrefix="1" applyNumberFormat="1" applyFont="1" applyFill="1" applyBorder="1" applyAlignment="1">
      <alignment horizontal="center"/>
    </xf>
    <xf numFmtId="0" fontId="0" fillId="0" borderId="40" xfId="0" applyBorder="1"/>
    <xf numFmtId="4" fontId="0" fillId="0" borderId="41" xfId="0" applyNumberFormat="1" applyBorder="1"/>
    <xf numFmtId="4" fontId="0" fillId="12" borderId="2" xfId="0" applyNumberFormat="1" applyFill="1" applyBorder="1"/>
    <xf numFmtId="4" fontId="0" fillId="12" borderId="10" xfId="0" applyNumberFormat="1" applyFill="1" applyBorder="1"/>
    <xf numFmtId="4" fontId="0" fillId="8" borderId="2" xfId="0" applyNumberFormat="1" applyFill="1" applyBorder="1"/>
    <xf numFmtId="4" fontId="0" fillId="8" borderId="10" xfId="0" applyNumberFormat="1" applyFill="1" applyBorder="1"/>
    <xf numFmtId="0" fontId="6" fillId="0" borderId="0" xfId="0" applyFont="1" applyAlignment="1">
      <alignment horizontal="center"/>
    </xf>
    <xf numFmtId="3" fontId="0" fillId="8" borderId="10" xfId="0" applyNumberFormat="1" applyFill="1" applyBorder="1"/>
    <xf numFmtId="0" fontId="6" fillId="0" borderId="33" xfId="0" applyFont="1" applyBorder="1" applyAlignment="1">
      <alignment wrapText="1"/>
    </xf>
    <xf numFmtId="0" fontId="0" fillId="0" borderId="19" xfId="0" applyBorder="1"/>
    <xf numFmtId="0" fontId="0" fillId="0" borderId="20" xfId="0" applyBorder="1"/>
    <xf numFmtId="0" fontId="5" fillId="0" borderId="20" xfId="0" applyFont="1" applyBorder="1"/>
    <xf numFmtId="0" fontId="6" fillId="0" borderId="19" xfId="0" applyFont="1" applyBorder="1" applyAlignment="1">
      <alignment wrapText="1"/>
    </xf>
    <xf numFmtId="0" fontId="0" fillId="0" borderId="38" xfId="0" applyBorder="1"/>
    <xf numFmtId="4" fontId="6" fillId="0" borderId="44" xfId="0" applyNumberFormat="1" applyFont="1" applyBorder="1" applyAlignment="1">
      <alignment horizontal="center" wrapText="1"/>
    </xf>
    <xf numFmtId="0" fontId="6" fillId="0" borderId="24" xfId="0" applyFont="1" applyBorder="1" applyAlignment="1">
      <alignment horizontal="center" wrapText="1"/>
    </xf>
    <xf numFmtId="4" fontId="6" fillId="0" borderId="44" xfId="0" applyNumberFormat="1" applyFont="1" applyBorder="1" applyAlignment="1">
      <alignment wrapText="1"/>
    </xf>
    <xf numFmtId="164" fontId="0" fillId="0" borderId="37" xfId="1" applyNumberFormat="1" applyFont="1" applyFill="1" applyBorder="1"/>
    <xf numFmtId="164" fontId="0" fillId="0" borderId="45" xfId="1" applyNumberFormat="1" applyFont="1" applyFill="1" applyBorder="1"/>
    <xf numFmtId="164" fontId="0" fillId="0" borderId="46" xfId="1" applyNumberFormat="1" applyFont="1" applyFill="1" applyBorder="1"/>
    <xf numFmtId="164" fontId="0" fillId="0" borderId="47" xfId="1" applyNumberFormat="1" applyFont="1" applyFill="1" applyBorder="1"/>
    <xf numFmtId="164" fontId="5" fillId="0" borderId="46" xfId="1" applyNumberFormat="1" applyFont="1" applyFill="1" applyBorder="1"/>
    <xf numFmtId="164" fontId="0" fillId="0" borderId="37" xfId="1" applyNumberFormat="1" applyFont="1" applyBorder="1"/>
    <xf numFmtId="164" fontId="0" fillId="0" borderId="45" xfId="1" applyNumberFormat="1" applyFont="1" applyBorder="1"/>
    <xf numFmtId="4" fontId="0" fillId="0" borderId="31" xfId="0" applyNumberFormat="1" applyBorder="1"/>
    <xf numFmtId="3" fontId="0" fillId="0" borderId="48" xfId="0" applyNumberFormat="1" applyBorder="1"/>
    <xf numFmtId="0" fontId="6" fillId="0" borderId="44" xfId="0" applyFont="1" applyBorder="1" applyAlignment="1">
      <alignment horizontal="center" wrapText="1"/>
    </xf>
    <xf numFmtId="9" fontId="0" fillId="0" borderId="47" xfId="14" applyFont="1" applyBorder="1"/>
    <xf numFmtId="9" fontId="0" fillId="0" borderId="50" xfId="14" applyFont="1" applyBorder="1"/>
    <xf numFmtId="0" fontId="0" fillId="0" borderId="47" xfId="0" applyBorder="1"/>
    <xf numFmtId="3" fontId="0" fillId="0" borderId="31" xfId="0" applyNumberFormat="1" applyBorder="1"/>
    <xf numFmtId="3" fontId="0" fillId="0" borderId="51" xfId="0" applyNumberFormat="1" applyBorder="1"/>
    <xf numFmtId="3" fontId="34" fillId="0" borderId="51" xfId="0" applyNumberFormat="1" applyFont="1" applyBorder="1"/>
    <xf numFmtId="10" fontId="0" fillId="0" borderId="51" xfId="0" applyNumberFormat="1" applyBorder="1"/>
    <xf numFmtId="0" fontId="0" fillId="0" borderId="51" xfId="0" applyBorder="1"/>
    <xf numFmtId="0" fontId="0" fillId="0" borderId="48" xfId="0" applyBorder="1"/>
    <xf numFmtId="0" fontId="5" fillId="0" borderId="8" xfId="0" applyFont="1" applyBorder="1" applyAlignment="1">
      <alignment vertical="center" wrapText="1"/>
    </xf>
    <xf numFmtId="0" fontId="6" fillId="0" borderId="0" xfId="0" quotePrefix="1" applyFont="1" applyAlignment="1">
      <alignment horizontal="center"/>
    </xf>
    <xf numFmtId="4" fontId="6" fillId="0" borderId="0" xfId="0" applyNumberFormat="1" applyFont="1" applyAlignment="1">
      <alignment horizontal="center" wrapText="1"/>
    </xf>
    <xf numFmtId="4" fontId="17" fillId="0" borderId="0" xfId="0" applyNumberFormat="1" applyFont="1"/>
    <xf numFmtId="0" fontId="0" fillId="2" borderId="6" xfId="0" applyFill="1" applyBorder="1"/>
    <xf numFmtId="0" fontId="0" fillId="2" borderId="7" xfId="0" applyFill="1" applyBorder="1"/>
    <xf numFmtId="0" fontId="0" fillId="2" borderId="22" xfId="0" applyFill="1" applyBorder="1"/>
    <xf numFmtId="0" fontId="0" fillId="2" borderId="3" xfId="0" applyFill="1" applyBorder="1"/>
    <xf numFmtId="0" fontId="6" fillId="8" borderId="30" xfId="0" applyFont="1" applyFill="1" applyBorder="1" applyAlignment="1">
      <alignment horizontal="center"/>
    </xf>
    <xf numFmtId="0" fontId="6" fillId="8" borderId="5" xfId="0" applyFont="1" applyFill="1" applyBorder="1" applyAlignment="1">
      <alignment horizontal="center"/>
    </xf>
    <xf numFmtId="0" fontId="6" fillId="8" borderId="46" xfId="0" quotePrefix="1" applyFont="1" applyFill="1" applyBorder="1" applyAlignment="1">
      <alignment horizontal="center"/>
    </xf>
    <xf numFmtId="0" fontId="6" fillId="8" borderId="11" xfId="0" quotePrefix="1" applyFont="1" applyFill="1" applyBorder="1" applyAlignment="1">
      <alignment horizontal="center"/>
    </xf>
    <xf numFmtId="4" fontId="0" fillId="8" borderId="46" xfId="0" applyNumberFormat="1" applyFill="1" applyBorder="1"/>
    <xf numFmtId="4" fontId="0" fillId="8" borderId="11" xfId="0" applyNumberFormat="1" applyFill="1" applyBorder="1"/>
    <xf numFmtId="4" fontId="0" fillId="8" borderId="52" xfId="0" applyNumberFormat="1" applyFill="1" applyBorder="1"/>
    <xf numFmtId="4" fontId="0" fillId="8" borderId="14" xfId="0" applyNumberFormat="1" applyFill="1" applyBorder="1"/>
    <xf numFmtId="4" fontId="6" fillId="8" borderId="31" xfId="0" applyNumberFormat="1" applyFont="1" applyFill="1" applyBorder="1" applyAlignment="1">
      <alignment horizontal="center" wrapText="1"/>
    </xf>
    <xf numFmtId="4" fontId="6" fillId="8" borderId="48" xfId="0" applyNumberFormat="1" applyFont="1" applyFill="1" applyBorder="1" applyAlignment="1">
      <alignment horizontal="center" wrapText="1"/>
    </xf>
    <xf numFmtId="0" fontId="6" fillId="12" borderId="30" xfId="0" applyFont="1" applyFill="1" applyBorder="1" applyAlignment="1">
      <alignment horizontal="center"/>
    </xf>
    <xf numFmtId="0" fontId="6" fillId="12" borderId="5" xfId="0" applyFont="1" applyFill="1" applyBorder="1" applyAlignment="1">
      <alignment horizontal="center"/>
    </xf>
    <xf numFmtId="4" fontId="6" fillId="12" borderId="46" xfId="0" quotePrefix="1" applyNumberFormat="1" applyFont="1" applyFill="1" applyBorder="1" applyAlignment="1">
      <alignment horizontal="center"/>
    </xf>
    <xf numFmtId="4" fontId="6" fillId="12" borderId="46" xfId="0" applyNumberFormat="1" applyFont="1" applyFill="1" applyBorder="1" applyAlignment="1">
      <alignment horizontal="center" wrapText="1"/>
    </xf>
    <xf numFmtId="4" fontId="0" fillId="12" borderId="46" xfId="0" applyNumberFormat="1" applyFill="1" applyBorder="1"/>
    <xf numFmtId="4" fontId="0" fillId="12" borderId="11" xfId="0" applyNumberFormat="1" applyFill="1" applyBorder="1"/>
    <xf numFmtId="4" fontId="0" fillId="12" borderId="52" xfId="0" applyNumberFormat="1" applyFill="1" applyBorder="1"/>
    <xf numFmtId="4" fontId="0" fillId="12" borderId="14" xfId="0" applyNumberFormat="1" applyFill="1" applyBorder="1"/>
    <xf numFmtId="43" fontId="0" fillId="0" borderId="0" xfId="0" applyNumberFormat="1" applyAlignment="1">
      <alignment wrapText="1"/>
    </xf>
    <xf numFmtId="0" fontId="6" fillId="8" borderId="3" xfId="0" applyFont="1" applyFill="1" applyBorder="1" applyAlignment="1">
      <alignment horizontal="center"/>
    </xf>
    <xf numFmtId="0" fontId="6" fillId="8" borderId="6" xfId="0" quotePrefix="1" applyFont="1" applyFill="1" applyBorder="1" applyAlignment="1">
      <alignment horizontal="center"/>
    </xf>
    <xf numFmtId="4" fontId="6" fillId="8" borderId="7" xfId="0" applyNumberFormat="1" applyFont="1" applyFill="1" applyBorder="1" applyAlignment="1">
      <alignment horizontal="center" wrapText="1"/>
    </xf>
    <xf numFmtId="0" fontId="6" fillId="0" borderId="4" xfId="0" applyFont="1" applyBorder="1" applyAlignment="1">
      <alignment horizontal="center"/>
    </xf>
    <xf numFmtId="0" fontId="0" fillId="2" borderId="0" xfId="0" applyFill="1"/>
    <xf numFmtId="0" fontId="6" fillId="0" borderId="1" xfId="0" applyFont="1" applyBorder="1" applyAlignment="1">
      <alignment horizontal="center" vertical="center" wrapText="1"/>
    </xf>
    <xf numFmtId="3" fontId="0" fillId="8" borderId="22" xfId="0" applyNumberFormat="1" applyFill="1" applyBorder="1"/>
    <xf numFmtId="0" fontId="6" fillId="8" borderId="16" xfId="0" applyFont="1" applyFill="1" applyBorder="1" applyAlignment="1">
      <alignment horizontal="center"/>
    </xf>
    <xf numFmtId="4" fontId="6" fillId="8" borderId="18" xfId="0" quotePrefix="1" applyNumberFormat="1" applyFont="1" applyFill="1" applyBorder="1" applyAlignment="1">
      <alignment horizontal="center"/>
    </xf>
    <xf numFmtId="3" fontId="7" fillId="8" borderId="17" xfId="0" applyNumberFormat="1" applyFont="1" applyFill="1" applyBorder="1" applyAlignment="1">
      <alignment vertical="top" wrapText="1"/>
    </xf>
    <xf numFmtId="0" fontId="6" fillId="8" borderId="26" xfId="0" applyFont="1" applyFill="1" applyBorder="1" applyAlignment="1">
      <alignment horizontal="center" wrapText="1"/>
    </xf>
    <xf numFmtId="0" fontId="6" fillId="8" borderId="45" xfId="0" applyFont="1" applyFill="1" applyBorder="1" applyAlignment="1">
      <alignment horizontal="center"/>
    </xf>
    <xf numFmtId="4" fontId="6" fillId="8" borderId="50" xfId="0" quotePrefix="1" applyNumberFormat="1" applyFont="1" applyFill="1" applyBorder="1" applyAlignment="1">
      <alignment horizontal="center"/>
    </xf>
    <xf numFmtId="0" fontId="6" fillId="8" borderId="48" xfId="0" applyFont="1" applyFill="1" applyBorder="1" applyAlignment="1">
      <alignment horizontal="center" wrapText="1"/>
    </xf>
    <xf numFmtId="3" fontId="0" fillId="8" borderId="54" xfId="0" applyNumberFormat="1" applyFill="1" applyBorder="1"/>
    <xf numFmtId="0" fontId="6" fillId="12" borderId="34" xfId="0" applyFont="1" applyFill="1" applyBorder="1" applyAlignment="1">
      <alignment horizontal="center"/>
    </xf>
    <xf numFmtId="4" fontId="6" fillId="12" borderId="39" xfId="0" quotePrefix="1" applyNumberFormat="1" applyFont="1" applyFill="1" applyBorder="1" applyAlignment="1">
      <alignment horizontal="center"/>
    </xf>
    <xf numFmtId="3" fontId="0" fillId="12" borderId="6" xfId="0" applyNumberFormat="1" applyFill="1" applyBorder="1"/>
    <xf numFmtId="0" fontId="6" fillId="12" borderId="16" xfId="0" applyFont="1" applyFill="1" applyBorder="1" applyAlignment="1">
      <alignment horizontal="center"/>
    </xf>
    <xf numFmtId="4" fontId="6" fillId="12" borderId="18" xfId="0" quotePrefix="1" applyNumberFormat="1" applyFont="1" applyFill="1" applyBorder="1" applyAlignment="1">
      <alignment horizontal="center"/>
    </xf>
    <xf numFmtId="3" fontId="0" fillId="12" borderId="17" xfId="0" applyNumberFormat="1" applyFill="1" applyBorder="1"/>
    <xf numFmtId="0" fontId="6" fillId="12" borderId="27" xfId="0" applyFont="1" applyFill="1" applyBorder="1" applyAlignment="1">
      <alignment horizontal="center"/>
    </xf>
    <xf numFmtId="3" fontId="0" fillId="12" borderId="32" xfId="0" applyNumberFormat="1" applyFill="1" applyBorder="1"/>
    <xf numFmtId="3" fontId="0" fillId="12" borderId="55" xfId="0" applyNumberFormat="1" applyFill="1" applyBorder="1"/>
    <xf numFmtId="3" fontId="0" fillId="12" borderId="53" xfId="0" applyNumberFormat="1" applyFill="1" applyBorder="1"/>
    <xf numFmtId="0" fontId="6" fillId="12" borderId="3" xfId="0" applyFont="1" applyFill="1" applyBorder="1" applyAlignment="1">
      <alignment horizontal="center"/>
    </xf>
    <xf numFmtId="4" fontId="6" fillId="12" borderId="9" xfId="0" applyNumberFormat="1" applyFont="1" applyFill="1" applyBorder="1" applyAlignment="1">
      <alignment horizontal="center" wrapText="1"/>
    </xf>
    <xf numFmtId="4" fontId="6" fillId="12" borderId="7" xfId="0" applyNumberFormat="1" applyFont="1" applyFill="1" applyBorder="1" applyAlignment="1">
      <alignment horizontal="center" wrapText="1"/>
    </xf>
    <xf numFmtId="4" fontId="5" fillId="0" borderId="56" xfId="0" applyNumberFormat="1" applyFont="1" applyBorder="1"/>
    <xf numFmtId="0" fontId="5" fillId="0" borderId="0" xfId="0" applyFont="1" applyAlignment="1">
      <alignment horizontal="right"/>
    </xf>
    <xf numFmtId="0" fontId="6" fillId="0" borderId="0" xfId="0" applyFont="1" applyAlignment="1">
      <alignment horizontal="center" vertical="center" wrapText="1"/>
    </xf>
    <xf numFmtId="4" fontId="0" fillId="4" borderId="10" xfId="0" applyNumberFormat="1" applyFill="1" applyBorder="1"/>
    <xf numFmtId="0" fontId="0" fillId="0" borderId="5" xfId="0" applyBorder="1"/>
    <xf numFmtId="3" fontId="0" fillId="0" borderId="11" xfId="0" applyNumberFormat="1" applyBorder="1" applyAlignment="1">
      <alignment horizontal="right"/>
    </xf>
    <xf numFmtId="0" fontId="6" fillId="8" borderId="9" xfId="0" applyFont="1" applyFill="1" applyBorder="1" applyAlignment="1">
      <alignment horizontal="center" wrapText="1"/>
    </xf>
    <xf numFmtId="0" fontId="6" fillId="12" borderId="9" xfId="0" applyFont="1" applyFill="1" applyBorder="1" applyAlignment="1">
      <alignment horizontal="center" wrapText="1"/>
    </xf>
    <xf numFmtId="4" fontId="6" fillId="0" borderId="0" xfId="0" quotePrefix="1" applyNumberFormat="1" applyFont="1" applyAlignment="1">
      <alignment horizontal="center"/>
    </xf>
    <xf numFmtId="49" fontId="7" fillId="0" borderId="0" xfId="0" applyNumberFormat="1" applyFont="1"/>
    <xf numFmtId="43" fontId="6" fillId="0" borderId="0" xfId="0" applyNumberFormat="1" applyFont="1" applyAlignment="1">
      <alignment horizontal="center"/>
    </xf>
    <xf numFmtId="43" fontId="6" fillId="0" borderId="10" xfId="0" applyNumberFormat="1" applyFont="1" applyBorder="1" applyAlignment="1">
      <alignmen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43" fontId="5" fillId="0" borderId="0" xfId="1" applyFont="1" applyFill="1" applyBorder="1"/>
    <xf numFmtId="4" fontId="6" fillId="0" borderId="0" xfId="0" applyNumberFormat="1" applyFont="1"/>
    <xf numFmtId="0" fontId="7" fillId="0" borderId="0" xfId="0" quotePrefix="1" applyFont="1" applyAlignment="1">
      <alignment horizontal="center" wrapText="1"/>
    </xf>
    <xf numFmtId="3" fontId="0" fillId="8" borderId="6" xfId="0" applyNumberFormat="1" applyFill="1" applyBorder="1"/>
    <xf numFmtId="0" fontId="6" fillId="12" borderId="7" xfId="0" applyFont="1" applyFill="1" applyBorder="1" applyAlignment="1">
      <alignment horizontal="center" wrapText="1"/>
    </xf>
    <xf numFmtId="0" fontId="6" fillId="11" borderId="10" xfId="0" applyFont="1" applyFill="1" applyBorder="1" applyAlignment="1">
      <alignment horizontal="center"/>
    </xf>
    <xf numFmtId="164" fontId="0" fillId="8" borderId="2" xfId="1" applyNumberFormat="1" applyFont="1" applyFill="1" applyBorder="1"/>
    <xf numFmtId="164" fontId="0" fillId="12" borderId="6" xfId="1" applyNumberFormat="1" applyFont="1" applyFill="1" applyBorder="1"/>
    <xf numFmtId="164" fontId="0" fillId="11" borderId="1" xfId="1" applyNumberFormat="1" applyFont="1" applyFill="1" applyBorder="1"/>
    <xf numFmtId="164" fontId="0" fillId="11" borderId="2" xfId="1" applyNumberFormat="1" applyFont="1" applyFill="1" applyBorder="1"/>
    <xf numFmtId="164" fontId="0" fillId="11" borderId="9" xfId="1" applyNumberFormat="1" applyFont="1" applyFill="1" applyBorder="1"/>
    <xf numFmtId="164" fontId="0" fillId="8" borderId="10" xfId="1" applyNumberFormat="1" applyFont="1" applyFill="1" applyBorder="1"/>
    <xf numFmtId="164" fontId="0" fillId="12" borderId="22" xfId="1" applyNumberFormat="1" applyFont="1" applyFill="1" applyBorder="1"/>
    <xf numFmtId="0" fontId="0" fillId="5" borderId="1" xfId="0" applyFill="1" applyBorder="1"/>
    <xf numFmtId="0" fontId="6" fillId="5" borderId="9" xfId="0" applyFont="1" applyFill="1" applyBorder="1" applyAlignment="1">
      <alignment horizontal="center"/>
    </xf>
    <xf numFmtId="164" fontId="0" fillId="0" borderId="0" xfId="1" applyNumberFormat="1" applyFont="1" applyFill="1"/>
    <xf numFmtId="0" fontId="0" fillId="5" borderId="9" xfId="0" applyFill="1" applyBorder="1"/>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11" borderId="10" xfId="0" applyFont="1" applyFill="1" applyBorder="1" applyAlignment="1">
      <alignment horizontal="center" wrapText="1"/>
    </xf>
    <xf numFmtId="4" fontId="0" fillId="11" borderId="10" xfId="0" applyNumberFormat="1" applyFill="1" applyBorder="1"/>
    <xf numFmtId="49" fontId="23" fillId="0" borderId="0" xfId="0" applyNumberFormat="1" applyFont="1" applyAlignment="1">
      <alignment wrapText="1"/>
    </xf>
    <xf numFmtId="3" fontId="5" fillId="0" borderId="56" xfId="0" applyNumberFormat="1" applyFont="1" applyBorder="1"/>
    <xf numFmtId="3" fontId="0" fillId="12" borderId="10" xfId="0" applyNumberFormat="1" applyFill="1" applyBorder="1"/>
    <xf numFmtId="0" fontId="6" fillId="11" borderId="11" xfId="0" applyFont="1" applyFill="1" applyBorder="1" applyAlignment="1">
      <alignment wrapText="1"/>
    </xf>
    <xf numFmtId="3" fontId="0" fillId="12" borderId="2" xfId="0" applyNumberFormat="1" applyFill="1" applyBorder="1"/>
    <xf numFmtId="3" fontId="0" fillId="11" borderId="11" xfId="0" applyNumberFormat="1" applyFill="1" applyBorder="1"/>
    <xf numFmtId="3" fontId="0" fillId="8" borderId="9" xfId="0" applyNumberFormat="1" applyFill="1" applyBorder="1"/>
    <xf numFmtId="3" fontId="0" fillId="12" borderId="9" xfId="0" applyNumberFormat="1" applyFill="1" applyBorder="1"/>
    <xf numFmtId="3" fontId="0" fillId="11" borderId="12" xfId="0" applyNumberFormat="1" applyFill="1" applyBorder="1"/>
    <xf numFmtId="164" fontId="0" fillId="8" borderId="6" xfId="1" applyNumberFormat="1" applyFont="1" applyFill="1" applyBorder="1"/>
    <xf numFmtId="164" fontId="0" fillId="12" borderId="2" xfId="1" applyNumberFormat="1" applyFont="1" applyFill="1" applyBorder="1"/>
    <xf numFmtId="164" fontId="0" fillId="12" borderId="9" xfId="1" applyNumberFormat="1" applyFont="1" applyFill="1" applyBorder="1"/>
    <xf numFmtId="164" fontId="5" fillId="0" borderId="2" xfId="1" applyNumberFormat="1" applyFont="1" applyBorder="1"/>
    <xf numFmtId="164" fontId="0" fillId="2" borderId="0" xfId="1" applyNumberFormat="1" applyFont="1" applyFill="1"/>
    <xf numFmtId="164" fontId="5" fillId="8" borderId="2" xfId="1" applyNumberFormat="1" applyFont="1" applyFill="1" applyBorder="1"/>
    <xf numFmtId="164" fontId="0" fillId="2" borderId="13" xfId="1" applyNumberFormat="1" applyFont="1" applyFill="1" applyBorder="1"/>
    <xf numFmtId="164" fontId="5" fillId="8" borderId="10" xfId="1" applyNumberFormat="1" applyFont="1" applyFill="1" applyBorder="1"/>
    <xf numFmtId="164" fontId="5" fillId="12" borderId="10" xfId="1" applyNumberFormat="1" applyFont="1" applyFill="1" applyBorder="1"/>
    <xf numFmtId="0" fontId="6" fillId="11" borderId="11" xfId="0" applyFont="1" applyFill="1" applyBorder="1" applyAlignment="1">
      <alignment horizontal="center"/>
    </xf>
    <xf numFmtId="4" fontId="6" fillId="11" borderId="1" xfId="0" applyNumberFormat="1" applyFont="1" applyFill="1" applyBorder="1" applyAlignment="1">
      <alignment horizontal="center" wrapText="1"/>
    </xf>
    <xf numFmtId="164" fontId="5" fillId="11" borderId="10" xfId="1" applyNumberFormat="1" applyFont="1" applyFill="1" applyBorder="1"/>
    <xf numFmtId="0" fontId="0" fillId="5" borderId="5" xfId="0" applyFill="1" applyBorder="1"/>
    <xf numFmtId="0" fontId="0" fillId="5" borderId="7" xfId="0" applyFill="1" applyBorder="1"/>
    <xf numFmtId="0" fontId="0" fillId="5" borderId="8" xfId="0" applyFill="1" applyBorder="1"/>
    <xf numFmtId="0" fontId="0" fillId="5" borderId="12" xfId="0" applyFill="1" applyBorder="1"/>
    <xf numFmtId="4" fontId="6" fillId="5" borderId="7" xfId="0" quotePrefix="1" applyNumberFormat="1" applyFont="1" applyFill="1" applyBorder="1" applyAlignment="1">
      <alignment horizontal="left"/>
    </xf>
    <xf numFmtId="4" fontId="6" fillId="5" borderId="8" xfId="0" quotePrefix="1" applyNumberFormat="1" applyFont="1" applyFill="1" applyBorder="1" applyAlignment="1">
      <alignment horizontal="center"/>
    </xf>
    <xf numFmtId="4" fontId="6" fillId="5" borderId="12" xfId="0" quotePrefix="1" applyNumberFormat="1" applyFont="1" applyFill="1" applyBorder="1" applyAlignment="1">
      <alignment horizontal="center"/>
    </xf>
    <xf numFmtId="164" fontId="0" fillId="0" borderId="11" xfId="1" applyNumberFormat="1" applyFont="1" applyFill="1" applyBorder="1"/>
    <xf numFmtId="0" fontId="6" fillId="8" borderId="2" xfId="0" quotePrefix="1" applyFont="1" applyFill="1" applyBorder="1" applyAlignment="1">
      <alignment horizontal="center"/>
    </xf>
    <xf numFmtId="43" fontId="0" fillId="8" borderId="2" xfId="1" applyFont="1" applyFill="1" applyBorder="1"/>
    <xf numFmtId="0" fontId="6" fillId="10" borderId="1" xfId="0" applyFont="1" applyFill="1" applyBorder="1" applyAlignment="1">
      <alignment horizontal="center"/>
    </xf>
    <xf numFmtId="0" fontId="0" fillId="10" borderId="2" xfId="0" applyFill="1" applyBorder="1"/>
    <xf numFmtId="2" fontId="6" fillId="10" borderId="9" xfId="0" applyNumberFormat="1" applyFont="1" applyFill="1" applyBorder="1" applyAlignment="1">
      <alignment horizontal="center" wrapText="1"/>
    </xf>
    <xf numFmtId="0" fontId="6" fillId="5" borderId="1" xfId="0" applyFont="1" applyFill="1" applyBorder="1" applyAlignment="1">
      <alignment horizontal="center"/>
    </xf>
    <xf numFmtId="164" fontId="5" fillId="0" borderId="2" xfId="1" applyNumberFormat="1" applyFont="1" applyFill="1" applyBorder="1"/>
    <xf numFmtId="164" fontId="5" fillId="4" borderId="2" xfId="1" applyNumberFormat="1" applyFont="1" applyFill="1" applyBorder="1"/>
    <xf numFmtId="164" fontId="5" fillId="0" borderId="10" xfId="1" applyNumberFormat="1" applyFont="1" applyFill="1" applyBorder="1"/>
    <xf numFmtId="164" fontId="6" fillId="4" borderId="13" xfId="1" applyNumberFormat="1" applyFont="1" applyFill="1" applyBorder="1"/>
    <xf numFmtId="4" fontId="6" fillId="5" borderId="9" xfId="0" applyNumberFormat="1" applyFont="1" applyFill="1" applyBorder="1" applyAlignment="1">
      <alignment horizontal="center" wrapText="1"/>
    </xf>
    <xf numFmtId="164" fontId="5" fillId="5" borderId="2" xfId="1" applyNumberFormat="1" applyFont="1" applyFill="1" applyBorder="1"/>
    <xf numFmtId="164" fontId="5" fillId="8" borderId="22" xfId="1" applyNumberFormat="1" applyFont="1" applyFill="1" applyBorder="1"/>
    <xf numFmtId="164" fontId="6" fillId="5" borderId="10" xfId="1" applyNumberFormat="1" applyFont="1" applyFill="1" applyBorder="1"/>
    <xf numFmtId="0" fontId="6" fillId="4" borderId="1" xfId="0" applyFont="1" applyFill="1" applyBorder="1" applyAlignment="1">
      <alignment horizontal="center"/>
    </xf>
    <xf numFmtId="4" fontId="6" fillId="4" borderId="12" xfId="0" applyNumberFormat="1" applyFont="1" applyFill="1" applyBorder="1" applyAlignment="1">
      <alignment horizontal="center" wrapText="1"/>
    </xf>
    <xf numFmtId="164" fontId="5" fillId="12" borderId="2" xfId="1" applyNumberFormat="1" applyFont="1" applyFill="1" applyBorder="1"/>
    <xf numFmtId="4" fontId="6" fillId="10" borderId="8" xfId="0" applyNumberFormat="1" applyFont="1" applyFill="1" applyBorder="1" applyAlignment="1">
      <alignment horizontal="center" wrapText="1"/>
    </xf>
    <xf numFmtId="164" fontId="0" fillId="10" borderId="0" xfId="1" applyNumberFormat="1" applyFont="1" applyFill="1" applyBorder="1"/>
    <xf numFmtId="164" fontId="6" fillId="10" borderId="22" xfId="1" applyNumberFormat="1" applyFont="1" applyFill="1" applyBorder="1"/>
    <xf numFmtId="0" fontId="6" fillId="10" borderId="3" xfId="0" applyFont="1" applyFill="1" applyBorder="1" applyAlignment="1">
      <alignment horizontal="center"/>
    </xf>
    <xf numFmtId="0" fontId="0" fillId="11" borderId="1" xfId="0" applyFill="1" applyBorder="1"/>
    <xf numFmtId="164" fontId="0" fillId="11" borderId="10" xfId="1" applyNumberFormat="1" applyFont="1" applyFill="1" applyBorder="1"/>
    <xf numFmtId="49" fontId="21" fillId="0" borderId="0" xfId="0" applyNumberFormat="1" applyFont="1" applyAlignment="1">
      <alignment wrapText="1"/>
    </xf>
    <xf numFmtId="0" fontId="0" fillId="0" borderId="4" xfId="0" applyBorder="1"/>
    <xf numFmtId="0" fontId="0" fillId="0" borderId="8" xfId="0" applyBorder="1"/>
    <xf numFmtId="0" fontId="0" fillId="0" borderId="13" xfId="0" applyBorder="1"/>
    <xf numFmtId="0" fontId="6" fillId="10" borderId="10" xfId="0" applyFont="1" applyFill="1" applyBorder="1" applyAlignment="1">
      <alignment horizontal="center" wrapText="1"/>
    </xf>
    <xf numFmtId="164" fontId="5" fillId="0" borderId="47" xfId="1" applyNumberFormat="1" applyFont="1" applyFill="1" applyBorder="1"/>
    <xf numFmtId="164" fontId="5" fillId="0" borderId="0" xfId="1" applyNumberFormat="1" applyFont="1"/>
    <xf numFmtId="4" fontId="0" fillId="12" borderId="6" xfId="0" applyNumberFormat="1" applyFill="1" applyBorder="1"/>
    <xf numFmtId="4" fontId="32" fillId="0" borderId="0" xfId="0" applyNumberFormat="1" applyFont="1" applyAlignment="1">
      <alignment horizontal="center"/>
    </xf>
    <xf numFmtId="43" fontId="6" fillId="8" borderId="1" xfId="0" applyNumberFormat="1" applyFont="1" applyFill="1" applyBorder="1" applyAlignment="1">
      <alignment horizontal="center"/>
    </xf>
    <xf numFmtId="43" fontId="6" fillId="8" borderId="2" xfId="0" quotePrefix="1" applyNumberFormat="1" applyFont="1" applyFill="1" applyBorder="1" applyAlignment="1">
      <alignment horizontal="center"/>
    </xf>
    <xf numFmtId="43" fontId="6" fillId="8" borderId="9" xfId="0" applyNumberFormat="1" applyFont="1" applyFill="1" applyBorder="1" applyAlignment="1">
      <alignment horizontal="center" wrapText="1"/>
    </xf>
    <xf numFmtId="164" fontId="0" fillId="10" borderId="2" xfId="1" applyNumberFormat="1" applyFont="1" applyFill="1" applyBorder="1"/>
    <xf numFmtId="164" fontId="5" fillId="11" borderId="2" xfId="1" applyNumberFormat="1" applyFont="1" applyFill="1" applyBorder="1"/>
    <xf numFmtId="164" fontId="0" fillId="8" borderId="9" xfId="1" applyNumberFormat="1" applyFont="1" applyFill="1" applyBorder="1"/>
    <xf numFmtId="164" fontId="6" fillId="10" borderId="10" xfId="1" applyNumberFormat="1" applyFont="1" applyFill="1" applyBorder="1"/>
    <xf numFmtId="164" fontId="7" fillId="0" borderId="2" xfId="1" applyNumberFormat="1" applyFont="1" applyFill="1" applyBorder="1" applyAlignment="1" applyProtection="1">
      <protection hidden="1"/>
    </xf>
    <xf numFmtId="164" fontId="0" fillId="2" borderId="2" xfId="1" applyNumberFormat="1" applyFont="1" applyFill="1" applyBorder="1"/>
    <xf numFmtId="164" fontId="7" fillId="8" borderId="2" xfId="1" applyNumberFormat="1" applyFont="1" applyFill="1" applyBorder="1" applyAlignment="1" applyProtection="1">
      <protection hidden="1"/>
    </xf>
    <xf numFmtId="164" fontId="5" fillId="0" borderId="2" xfId="1" applyNumberFormat="1" applyFont="1" applyFill="1" applyBorder="1" applyAlignment="1" applyProtection="1">
      <protection hidden="1"/>
    </xf>
    <xf numFmtId="164" fontId="5" fillId="2" borderId="2" xfId="1" applyNumberFormat="1" applyFont="1" applyFill="1" applyBorder="1"/>
    <xf numFmtId="164" fontId="5" fillId="8" borderId="2" xfId="1" applyNumberFormat="1" applyFont="1" applyFill="1" applyBorder="1" applyAlignment="1" applyProtection="1">
      <protection hidden="1"/>
    </xf>
    <xf numFmtId="164" fontId="7" fillId="8" borderId="9" xfId="1" applyNumberFormat="1" applyFont="1" applyFill="1" applyBorder="1" applyAlignment="1" applyProtection="1">
      <protection hidden="1"/>
    </xf>
    <xf numFmtId="164" fontId="6" fillId="0" borderId="10" xfId="1" applyNumberFormat="1" applyFont="1" applyBorder="1"/>
    <xf numFmtId="164" fontId="6" fillId="2" borderId="10" xfId="1" applyNumberFormat="1" applyFont="1" applyFill="1" applyBorder="1"/>
    <xf numFmtId="164" fontId="6" fillId="8" borderId="10" xfId="1" applyNumberFormat="1" applyFont="1" applyFill="1" applyBorder="1"/>
    <xf numFmtId="164" fontId="6" fillId="11" borderId="10" xfId="1" applyNumberFormat="1" applyFont="1" applyFill="1" applyBorder="1"/>
    <xf numFmtId="0" fontId="6" fillId="11" borderId="10" xfId="0" applyFont="1" applyFill="1" applyBorder="1" applyAlignment="1">
      <alignment wrapText="1"/>
    </xf>
    <xf numFmtId="43" fontId="6" fillId="10" borderId="1" xfId="0" applyNumberFormat="1" applyFont="1" applyFill="1" applyBorder="1" applyAlignment="1">
      <alignment horizontal="center"/>
    </xf>
    <xf numFmtId="4" fontId="6" fillId="10" borderId="2" xfId="0" quotePrefix="1" applyNumberFormat="1" applyFont="1" applyFill="1" applyBorder="1" applyAlignment="1">
      <alignment horizontal="center"/>
    </xf>
    <xf numFmtId="4" fontId="33" fillId="0" borderId="0" xfId="0" applyNumberFormat="1" applyFont="1"/>
    <xf numFmtId="3" fontId="0" fillId="8" borderId="1" xfId="0" applyNumberFormat="1" applyFill="1" applyBorder="1"/>
    <xf numFmtId="3" fontId="7" fillId="8" borderId="57" xfId="0" applyNumberFormat="1" applyFont="1" applyFill="1" applyBorder="1" applyAlignment="1">
      <alignment vertical="top" wrapText="1"/>
    </xf>
    <xf numFmtId="3" fontId="7" fillId="8" borderId="23" xfId="0" applyNumberFormat="1" applyFont="1" applyFill="1" applyBorder="1" applyAlignment="1">
      <alignment vertical="top" wrapText="1"/>
    </xf>
    <xf numFmtId="3" fontId="7" fillId="8" borderId="47" xfId="0" applyNumberFormat="1" applyFont="1" applyFill="1" applyBorder="1" applyAlignment="1">
      <alignment vertical="top" wrapText="1"/>
    </xf>
    <xf numFmtId="3" fontId="7" fillId="8" borderId="48" xfId="0" applyNumberFormat="1" applyFont="1" applyFill="1" applyBorder="1" applyAlignment="1">
      <alignment vertical="top" wrapText="1"/>
    </xf>
    <xf numFmtId="3" fontId="0" fillId="12" borderId="47" xfId="0" applyNumberFormat="1" applyFill="1" applyBorder="1"/>
    <xf numFmtId="4" fontId="32" fillId="0" borderId="9" xfId="0" applyNumberFormat="1" applyFont="1" applyBorder="1" applyAlignment="1">
      <alignment horizontal="center" wrapText="1"/>
    </xf>
    <xf numFmtId="3" fontId="6" fillId="0" borderId="25" xfId="0" applyNumberFormat="1" applyFont="1" applyBorder="1" applyAlignment="1">
      <alignment horizontal="center" wrapText="1"/>
    </xf>
    <xf numFmtId="0" fontId="6" fillId="0" borderId="39" xfId="0" quotePrefix="1" applyFont="1" applyBorder="1" applyAlignment="1">
      <alignment horizontal="center"/>
    </xf>
    <xf numFmtId="9" fontId="0" fillId="0" borderId="18" xfId="14" applyFont="1" applyBorder="1"/>
    <xf numFmtId="0" fontId="5" fillId="0" borderId="2" xfId="0" applyFont="1" applyBorder="1" applyAlignment="1">
      <alignment horizontal="center" wrapText="1"/>
    </xf>
    <xf numFmtId="9" fontId="0" fillId="0" borderId="0" xfId="0" applyNumberFormat="1"/>
    <xf numFmtId="0" fontId="0" fillId="0" borderId="24" xfId="0" applyBorder="1"/>
    <xf numFmtId="164" fontId="0" fillId="10" borderId="11" xfId="1" applyNumberFormat="1" applyFont="1" applyFill="1" applyBorder="1"/>
    <xf numFmtId="164" fontId="0" fillId="0" borderId="10" xfId="1" applyNumberFormat="1" applyFont="1" applyBorder="1"/>
    <xf numFmtId="164" fontId="0" fillId="0" borderId="11" xfId="1" applyNumberFormat="1" applyFont="1" applyBorder="1"/>
    <xf numFmtId="164" fontId="0" fillId="10" borderId="10" xfId="1" applyNumberFormat="1" applyFont="1" applyFill="1" applyBorder="1"/>
    <xf numFmtId="49" fontId="37" fillId="0" borderId="0" xfId="0" applyNumberFormat="1" applyFont="1" applyAlignment="1">
      <alignment wrapText="1"/>
    </xf>
    <xf numFmtId="4" fontId="6" fillId="5" borderId="18" xfId="0" quotePrefix="1" applyNumberFormat="1" applyFont="1" applyFill="1" applyBorder="1" applyAlignment="1">
      <alignment horizontal="center"/>
    </xf>
    <xf numFmtId="4" fontId="6" fillId="5" borderId="26" xfId="0" applyNumberFormat="1" applyFont="1" applyFill="1" applyBorder="1" applyAlignment="1">
      <alignment horizontal="center" wrapText="1"/>
    </xf>
    <xf numFmtId="164" fontId="17" fillId="5" borderId="17" xfId="1" applyNumberFormat="1" applyFont="1" applyFill="1" applyBorder="1"/>
    <xf numFmtId="3" fontId="0" fillId="13" borderId="32" xfId="0" applyNumberFormat="1" applyFill="1" applyBorder="1"/>
    <xf numFmtId="3" fontId="0" fillId="13" borderId="55" xfId="0" applyNumberFormat="1" applyFill="1" applyBorder="1"/>
    <xf numFmtId="3" fontId="7" fillId="8" borderId="51" xfId="0" applyNumberFormat="1" applyFont="1" applyFill="1" applyBorder="1" applyAlignment="1">
      <alignment vertical="top" wrapText="1"/>
    </xf>
    <xf numFmtId="4" fontId="6" fillId="12" borderId="58" xfId="0" applyNumberFormat="1" applyFont="1" applyFill="1" applyBorder="1" applyAlignment="1">
      <alignment horizontal="center" wrapText="1"/>
    </xf>
    <xf numFmtId="4" fontId="6" fillId="12" borderId="26" xfId="0" applyNumberFormat="1" applyFont="1" applyFill="1" applyBorder="1" applyAlignment="1">
      <alignment horizontal="center" wrapText="1"/>
    </xf>
    <xf numFmtId="4" fontId="6" fillId="13" borderId="59" xfId="0" applyNumberFormat="1" applyFont="1" applyFill="1" applyBorder="1" applyAlignment="1">
      <alignment horizontal="center" wrapText="1"/>
    </xf>
    <xf numFmtId="0" fontId="6" fillId="12" borderId="26" xfId="0" applyFont="1" applyFill="1" applyBorder="1" applyAlignment="1">
      <alignment horizontal="center" wrapText="1"/>
    </xf>
    <xf numFmtId="4" fontId="6" fillId="13" borderId="28" xfId="0" quotePrefix="1" applyNumberFormat="1" applyFont="1" applyFill="1" applyBorder="1" applyAlignment="1">
      <alignment horizontal="center"/>
    </xf>
    <xf numFmtId="0" fontId="6" fillId="12" borderId="60" xfId="0" applyFont="1" applyFill="1" applyBorder="1" applyAlignment="1">
      <alignment horizontal="center" wrapText="1"/>
    </xf>
    <xf numFmtId="4" fontId="6" fillId="12" borderId="38" xfId="0" quotePrefix="1" applyNumberFormat="1" applyFont="1" applyFill="1" applyBorder="1" applyAlignment="1">
      <alignment horizontal="center"/>
    </xf>
    <xf numFmtId="3" fontId="0" fillId="5" borderId="10" xfId="0" applyNumberFormat="1" applyFill="1" applyBorder="1"/>
    <xf numFmtId="166" fontId="0" fillId="0" borderId="0" xfId="0" applyNumberFormat="1"/>
    <xf numFmtId="4" fontId="21" fillId="0" borderId="0" xfId="0" applyNumberFormat="1" applyFont="1" applyAlignment="1">
      <alignment wrapText="1"/>
    </xf>
    <xf numFmtId="0" fontId="0" fillId="0" borderId="0" xfId="0" applyAlignment="1">
      <alignment horizontal="center" wrapText="1"/>
    </xf>
    <xf numFmtId="0" fontId="5" fillId="0" borderId="0" xfId="8" quotePrefix="1" applyFont="1"/>
    <xf numFmtId="0" fontId="5" fillId="0" borderId="0" xfId="0" applyFont="1" applyAlignment="1">
      <alignment wrapText="1"/>
    </xf>
    <xf numFmtId="4" fontId="0" fillId="0" borderId="0" xfId="0" quotePrefix="1" applyNumberFormat="1"/>
    <xf numFmtId="0" fontId="7" fillId="0" borderId="0" xfId="0" quotePrefix="1" applyFont="1"/>
    <xf numFmtId="0" fontId="5" fillId="0" borderId="0" xfId="0" applyFont="1" applyAlignment="1">
      <alignment horizontal="center"/>
    </xf>
    <xf numFmtId="0" fontId="7" fillId="0" borderId="0" xfId="0" applyFont="1" applyAlignment="1">
      <alignment horizontal="center"/>
    </xf>
    <xf numFmtId="0" fontId="27" fillId="0" borderId="0" xfId="0" applyFont="1" applyAlignment="1">
      <alignment horizontal="center"/>
    </xf>
    <xf numFmtId="0" fontId="27" fillId="0" borderId="0" xfId="0" quotePrefix="1" applyFont="1" applyAlignment="1">
      <alignment horizontal="center"/>
    </xf>
    <xf numFmtId="0" fontId="5" fillId="0" borderId="0" xfId="0" quotePrefix="1" applyFont="1" applyAlignment="1">
      <alignment horizontal="center" wrapText="1"/>
    </xf>
    <xf numFmtId="0" fontId="7" fillId="0" borderId="8" xfId="0" quotePrefix="1" applyFont="1" applyBorder="1" applyAlignment="1">
      <alignment horizontal="center" wrapText="1"/>
    </xf>
    <xf numFmtId="0" fontId="6" fillId="8" borderId="3" xfId="0" applyFont="1" applyFill="1" applyBorder="1" applyAlignment="1">
      <alignment horizontal="center" wrapText="1"/>
    </xf>
    <xf numFmtId="0" fontId="6" fillId="8" borderId="4" xfId="0" applyFont="1" applyFill="1" applyBorder="1" applyAlignment="1">
      <alignment horizontal="center" wrapText="1"/>
    </xf>
    <xf numFmtId="0" fontId="6" fillId="8" borderId="5" xfId="0" applyFont="1" applyFill="1" applyBorder="1" applyAlignment="1">
      <alignment horizontal="center" wrapText="1"/>
    </xf>
    <xf numFmtId="0" fontId="6" fillId="12" borderId="3" xfId="0" applyFont="1" applyFill="1" applyBorder="1" applyAlignment="1">
      <alignment horizontal="center" wrapText="1"/>
    </xf>
    <xf numFmtId="0" fontId="6" fillId="12" borderId="4" xfId="0" applyFont="1" applyFill="1" applyBorder="1" applyAlignment="1">
      <alignment horizontal="center" wrapText="1"/>
    </xf>
    <xf numFmtId="0" fontId="6" fillId="12" borderId="5" xfId="0" applyFont="1" applyFill="1" applyBorder="1" applyAlignment="1">
      <alignment horizontal="center" wrapText="1"/>
    </xf>
    <xf numFmtId="4" fontId="6" fillId="5" borderId="7" xfId="0" quotePrefix="1" applyNumberFormat="1" applyFont="1" applyFill="1" applyBorder="1" applyAlignment="1">
      <alignment horizontal="center"/>
    </xf>
    <xf numFmtId="4" fontId="6" fillId="5" borderId="8" xfId="0" quotePrefix="1" applyNumberFormat="1" applyFont="1" applyFill="1" applyBorder="1" applyAlignment="1">
      <alignment horizontal="center"/>
    </xf>
    <xf numFmtId="4" fontId="6" fillId="5" borderId="12" xfId="0" quotePrefix="1" applyNumberFormat="1"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8" borderId="22"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12" borderId="22"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7" fillId="0" borderId="0" xfId="0" applyFont="1" applyAlignment="1">
      <alignment horizontal="center" wrapText="1"/>
    </xf>
    <xf numFmtId="0" fontId="7" fillId="0" borderId="8" xfId="0" applyFont="1" applyBorder="1" applyAlignment="1">
      <alignment horizontal="center" wrapText="1"/>
    </xf>
    <xf numFmtId="0" fontId="6" fillId="8" borderId="13" xfId="0" applyFont="1" applyFill="1" applyBorder="1" applyAlignment="1">
      <alignment horizontal="center" vertical="center" wrapText="1"/>
    </xf>
    <xf numFmtId="0" fontId="6" fillId="12" borderId="13" xfId="0" applyFont="1" applyFill="1" applyBorder="1" applyAlignment="1">
      <alignment horizontal="center" vertical="center" wrapText="1"/>
    </xf>
    <xf numFmtId="4" fontId="6" fillId="5" borderId="3" xfId="0" quotePrefix="1" applyNumberFormat="1" applyFont="1" applyFill="1" applyBorder="1" applyAlignment="1">
      <alignment horizontal="center"/>
    </xf>
    <xf numFmtId="4" fontId="6" fillId="5" borderId="4" xfId="0" quotePrefix="1" applyNumberFormat="1" applyFont="1" applyFill="1" applyBorder="1" applyAlignment="1">
      <alignment horizontal="center"/>
    </xf>
    <xf numFmtId="0" fontId="6" fillId="5" borderId="2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4" fontId="6" fillId="12" borderId="22" xfId="0" applyNumberFormat="1" applyFont="1" applyFill="1" applyBorder="1" applyAlignment="1">
      <alignment horizontal="center" vertical="center"/>
    </xf>
    <xf numFmtId="4" fontId="6" fillId="12" borderId="14" xfId="0" applyNumberFormat="1" applyFont="1" applyFill="1" applyBorder="1" applyAlignment="1">
      <alignment horizontal="center" vertical="center"/>
    </xf>
    <xf numFmtId="4" fontId="6" fillId="8" borderId="22" xfId="0" applyNumberFormat="1" applyFont="1" applyFill="1" applyBorder="1" applyAlignment="1">
      <alignment horizontal="center" vertical="center"/>
    </xf>
    <xf numFmtId="4" fontId="6" fillId="8" borderId="14" xfId="0" applyNumberFormat="1" applyFont="1" applyFill="1" applyBorder="1" applyAlignment="1">
      <alignment horizontal="center" vertical="center"/>
    </xf>
    <xf numFmtId="4" fontId="6" fillId="5" borderId="5" xfId="0" quotePrefix="1" applyNumberFormat="1" applyFont="1" applyFill="1" applyBorder="1" applyAlignment="1">
      <alignment horizont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1" fillId="8" borderId="22" xfId="0" applyFont="1" applyFill="1" applyBorder="1" applyAlignment="1">
      <alignment horizontal="center" vertical="center"/>
    </xf>
    <xf numFmtId="0" fontId="31" fillId="8" borderId="13" xfId="0" applyFont="1" applyFill="1" applyBorder="1" applyAlignment="1">
      <alignment horizontal="center" vertical="center"/>
    </xf>
    <xf numFmtId="0" fontId="31" fillId="8" borderId="14" xfId="0" applyFont="1" applyFill="1" applyBorder="1" applyAlignment="1">
      <alignment horizontal="center" vertical="center"/>
    </xf>
    <xf numFmtId="0" fontId="31" fillId="12" borderId="22" xfId="0" applyFont="1" applyFill="1" applyBorder="1" applyAlignment="1">
      <alignment horizontal="center" vertical="center"/>
    </xf>
    <xf numFmtId="0" fontId="31" fillId="12" borderId="13" xfId="0" applyFont="1" applyFill="1" applyBorder="1" applyAlignment="1">
      <alignment horizontal="center" vertical="center"/>
    </xf>
    <xf numFmtId="0" fontId="31" fillId="12" borderId="14" xfId="0" applyFont="1" applyFill="1" applyBorder="1" applyAlignment="1">
      <alignment horizontal="center" vertical="center"/>
    </xf>
    <xf numFmtId="3" fontId="38" fillId="8" borderId="6" xfId="0" applyNumberFormat="1" applyFont="1" applyFill="1" applyBorder="1" applyAlignment="1">
      <alignment horizontal="right"/>
    </xf>
    <xf numFmtId="0" fontId="6" fillId="0" borderId="42" xfId="0" applyFont="1" applyBorder="1" applyAlignment="1">
      <alignment horizontal="centerContinuous" vertical="center"/>
    </xf>
    <xf numFmtId="0" fontId="6" fillId="0" borderId="49" xfId="0" applyFont="1" applyBorder="1" applyAlignment="1">
      <alignment horizontal="centerContinuous" vertical="center"/>
    </xf>
    <xf numFmtId="0" fontId="6" fillId="0" borderId="43" xfId="0" applyFont="1" applyBorder="1" applyAlignment="1">
      <alignment horizontal="centerContinuous" vertical="center"/>
    </xf>
    <xf numFmtId="4" fontId="26" fillId="0" borderId="42" xfId="0" applyNumberFormat="1" applyFont="1" applyBorder="1" applyAlignment="1">
      <alignment horizontal="centerContinuous" vertical="center"/>
    </xf>
    <xf numFmtId="4" fontId="26" fillId="0" borderId="43" xfId="0" applyNumberFormat="1" applyFont="1" applyBorder="1" applyAlignment="1">
      <alignment horizontal="centerContinuous" vertical="center"/>
    </xf>
    <xf numFmtId="0" fontId="25" fillId="0" borderId="6" xfId="0" applyFont="1" applyBorder="1" applyAlignment="1"/>
    <xf numFmtId="0" fontId="25" fillId="0" borderId="0" xfId="0" applyFont="1" applyAlignment="1"/>
    <xf numFmtId="0" fontId="7" fillId="0" borderId="0" xfId="0" applyFont="1" applyAlignment="1">
      <alignment vertical="top"/>
    </xf>
  </cellXfs>
  <cellStyles count="45">
    <cellStyle name="Comma" xfId="1" builtinId="3"/>
    <cellStyle name="Comma 2" xfId="2" xr:uid="{00000000-0005-0000-0000-000001000000}"/>
    <cellStyle name="Comma 2 2" xfId="3" xr:uid="{00000000-0005-0000-0000-000002000000}"/>
    <cellStyle name="Comma 2 3" xfId="44" xr:uid="{37066D76-E039-4B1E-8854-6FE19D5E66B4}"/>
    <cellStyle name="Comma 3" xfId="4" xr:uid="{00000000-0005-0000-0000-000003000000}"/>
    <cellStyle name="Comma 4" xfId="20" xr:uid="{00000000-0005-0000-0000-000004000000}"/>
    <cellStyle name="Comma 5" xfId="41" xr:uid="{25BE1B14-396D-427E-B67F-735AE2E36EA3}"/>
    <cellStyle name="Comma 6" xfId="42" xr:uid="{242925CD-69A0-4D5D-8881-E8C1EAB22A91}"/>
    <cellStyle name="Comma0" xfId="5" xr:uid="{00000000-0005-0000-0000-000005000000}"/>
    <cellStyle name="Comma0 2" xfId="36" xr:uid="{AE3BCCCF-6C36-4D3A-ADB1-72ACDD1F2602}"/>
    <cellStyle name="Currency 2" xfId="6" xr:uid="{00000000-0005-0000-0000-000007000000}"/>
    <cellStyle name="Currency 2 2" xfId="23" xr:uid="{00000000-0005-0000-0000-000008000000}"/>
    <cellStyle name="Currency 2 3" xfId="39" xr:uid="{749BA96A-E02A-44B2-8552-D1BC16786C54}"/>
    <cellStyle name="Currency 3" xfId="25" xr:uid="{00000000-0005-0000-0000-000009000000}"/>
    <cellStyle name="Currency 4" xfId="31" xr:uid="{00000000-0005-0000-0000-00000A000000}"/>
    <cellStyle name="headerStyle" xfId="7" xr:uid="{00000000-0005-0000-0000-00000B000000}"/>
    <cellStyle name="Hyperlink 2" xfId="24" xr:uid="{00000000-0005-0000-0000-00000D000000}"/>
    <cellStyle name="Normal" xfId="0" builtinId="0"/>
    <cellStyle name="Normal 10" xfId="29" xr:uid="{00000000-0005-0000-0000-00000F000000}"/>
    <cellStyle name="Normal 11" xfId="30" xr:uid="{00000000-0005-0000-0000-000010000000}"/>
    <cellStyle name="Normal 12" xfId="33" xr:uid="{00000000-0005-0000-0000-000011000000}"/>
    <cellStyle name="Normal 13" xfId="34" xr:uid="{C2F6FD47-201A-47F6-B958-88E90D6ECA3A}"/>
    <cellStyle name="Normal 14" xfId="40" xr:uid="{582509B4-D3B6-4EFC-B18A-B5112B9409CD}"/>
    <cellStyle name="Normal 2" xfId="8" xr:uid="{00000000-0005-0000-0000-000012000000}"/>
    <cellStyle name="Normal 2 2" xfId="9" xr:uid="{00000000-0005-0000-0000-000013000000}"/>
    <cellStyle name="Normal 2 2 2" xfId="32" xr:uid="{00000000-0005-0000-0000-000014000000}"/>
    <cellStyle name="Normal 2 3" xfId="22" xr:uid="{00000000-0005-0000-0000-000015000000}"/>
    <cellStyle name="Normal 3" xfId="10" xr:uid="{00000000-0005-0000-0000-000016000000}"/>
    <cellStyle name="Normal 3 3" xfId="43" xr:uid="{DF5097DE-6A07-445D-8EEE-7CBC5B57BABF}"/>
    <cellStyle name="Normal 4" xfId="11" xr:uid="{00000000-0005-0000-0000-000017000000}"/>
    <cellStyle name="Normal 5" xfId="12" xr:uid="{00000000-0005-0000-0000-000018000000}"/>
    <cellStyle name="Normal 5 2" xfId="28" xr:uid="{00000000-0005-0000-0000-000019000000}"/>
    <cellStyle name="Normal 5 2 2" xfId="38" xr:uid="{F3ED1CB3-2348-4C99-B36B-FF7EA9BB30A6}"/>
    <cellStyle name="Normal 5 3" xfId="37" xr:uid="{8E74C3E5-6373-47B1-BE34-375AD6908CEF}"/>
    <cellStyle name="Normal 6" xfId="13" xr:uid="{00000000-0005-0000-0000-00001A000000}"/>
    <cellStyle name="Normal 7" xfId="19" xr:uid="{00000000-0005-0000-0000-00001B000000}"/>
    <cellStyle name="Normal 8" xfId="21" xr:uid="{00000000-0005-0000-0000-00001C000000}"/>
    <cellStyle name="Normal 9" xfId="26" xr:uid="{00000000-0005-0000-0000-00001D000000}"/>
    <cellStyle name="Percent" xfId="14" builtinId="5"/>
    <cellStyle name="Percent 2" xfId="15" xr:uid="{00000000-0005-0000-0000-00001F000000}"/>
    <cellStyle name="Percent 2 2" xfId="16" xr:uid="{00000000-0005-0000-0000-000020000000}"/>
    <cellStyle name="Percent 3" xfId="17" xr:uid="{00000000-0005-0000-0000-000021000000}"/>
    <cellStyle name="Percent 4" xfId="18" xr:uid="{00000000-0005-0000-0000-000022000000}"/>
    <cellStyle name="Percent 5" xfId="27" xr:uid="{00000000-0005-0000-0000-000023000000}"/>
    <cellStyle name="Percent 6" xfId="35" xr:uid="{8007E423-5E4C-4B65-9761-28B074E18FD6}"/>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9966"/>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zoomScale="106" zoomScaleNormal="106" workbookViewId="0">
      <selection activeCell="A19" sqref="A19:H19"/>
    </sheetView>
  </sheetViews>
  <sheetFormatPr defaultRowHeight="12.75" x14ac:dyDescent="0.2"/>
  <cols>
    <col min="1" max="1" width="47.140625" bestFit="1" customWidth="1"/>
    <col min="2" max="2" width="17.5703125" style="3" customWidth="1"/>
    <col min="3" max="3" width="16.7109375" customWidth="1"/>
    <col min="4" max="4" width="14.85546875" customWidth="1"/>
    <col min="5" max="5" width="14.85546875" hidden="1" customWidth="1"/>
    <col min="6" max="6" width="17.85546875" bestFit="1" customWidth="1"/>
    <col min="7" max="7" width="16.5703125" customWidth="1"/>
    <col min="8" max="8" width="18.42578125" style="48" customWidth="1"/>
    <col min="9" max="9" width="12" bestFit="1" customWidth="1"/>
    <col min="10" max="10" width="10.85546875" bestFit="1" customWidth="1"/>
    <col min="11" max="11" width="10" bestFit="1" customWidth="1"/>
    <col min="12" max="12" width="11.42578125" bestFit="1" customWidth="1"/>
  </cols>
  <sheetData>
    <row r="1" spans="1:12" ht="37.5" customHeight="1" x14ac:dyDescent="0.2">
      <c r="B1" s="501" t="s">
        <v>587</v>
      </c>
      <c r="C1" s="502"/>
      <c r="D1" s="498" t="s">
        <v>636</v>
      </c>
      <c r="E1" s="499"/>
      <c r="F1" s="499"/>
      <c r="G1" s="499"/>
      <c r="H1" s="499"/>
      <c r="I1" s="499"/>
      <c r="J1" s="500"/>
    </row>
    <row r="2" spans="1:12" ht="81" customHeight="1" x14ac:dyDescent="0.2">
      <c r="A2" s="211" t="s">
        <v>468</v>
      </c>
      <c r="B2" s="217" t="s">
        <v>647</v>
      </c>
      <c r="C2" s="218" t="s">
        <v>648</v>
      </c>
      <c r="D2" s="229" t="s">
        <v>649</v>
      </c>
      <c r="E2" s="57" t="s">
        <v>619</v>
      </c>
      <c r="F2" s="57" t="s">
        <v>650</v>
      </c>
      <c r="G2" s="57" t="s">
        <v>651</v>
      </c>
      <c r="H2" s="58" t="s">
        <v>474</v>
      </c>
      <c r="I2" s="218" t="s">
        <v>561</v>
      </c>
      <c r="J2" s="218" t="s">
        <v>557</v>
      </c>
    </row>
    <row r="3" spans="1:12" ht="21.2" customHeight="1" x14ac:dyDescent="0.2">
      <c r="A3" s="211"/>
      <c r="B3" s="219"/>
      <c r="C3" s="218" t="s">
        <v>479</v>
      </c>
      <c r="D3" s="229" t="s">
        <v>480</v>
      </c>
      <c r="E3" s="57" t="s">
        <v>480</v>
      </c>
      <c r="F3" s="57" t="s">
        <v>481</v>
      </c>
      <c r="G3" s="57" t="s">
        <v>482</v>
      </c>
      <c r="H3" s="64" t="s">
        <v>483</v>
      </c>
      <c r="I3" s="59"/>
      <c r="J3" s="425"/>
      <c r="K3" s="129"/>
    </row>
    <row r="4" spans="1:12" x14ac:dyDescent="0.2">
      <c r="A4" s="212" t="s">
        <v>469</v>
      </c>
      <c r="B4" s="220">
        <v>375756266</v>
      </c>
      <c r="C4" s="221">
        <f>SpEd!E209+SpEd!F209</f>
        <v>375564516.86999995</v>
      </c>
      <c r="D4" s="220">
        <f>SpEd!H209+SpEd!J209+SpEd!K209+SpEd!I209</f>
        <v>569426528.69999981</v>
      </c>
      <c r="E4" s="67">
        <f>SpEd!L209+SpEd!M209</f>
        <v>0</v>
      </c>
      <c r="F4" s="67">
        <f>SpEd!O209+SpEd!P209+SpEd!R209+SpEd!S209+SpEd!Q209</f>
        <v>1534954187.9200001</v>
      </c>
      <c r="G4" s="68">
        <f t="shared" ref="G4:G11" si="0">F4-D4</f>
        <v>965527659.22000027</v>
      </c>
      <c r="H4" s="72">
        <f>G4/$G$12</f>
        <v>0.67456470691077464</v>
      </c>
      <c r="I4" s="124">
        <f t="shared" ref="I4:I11" si="1">+D4/F4</f>
        <v>0.37097297963766829</v>
      </c>
      <c r="J4" s="230">
        <f t="shared" ref="J4:J11" si="2">1-I4</f>
        <v>0.62902702036233171</v>
      </c>
      <c r="L4" s="424"/>
    </row>
    <row r="5" spans="1:12" x14ac:dyDescent="0.2">
      <c r="A5" s="214" t="s">
        <v>634</v>
      </c>
      <c r="B5" s="222">
        <v>34602428</v>
      </c>
      <c r="C5" s="223">
        <f>+ELPA!D209+ELPA!E209</f>
        <v>98687527.219999999</v>
      </c>
      <c r="D5" s="222">
        <f>ELPA!G209+ELPA!H209+ELPA!I209+ELPA!J209</f>
        <v>94543419.381160274</v>
      </c>
      <c r="E5" s="70"/>
      <c r="F5" s="70">
        <f>+ELPA!L209+ELPA!M209+ELPA!N209+ELPA!O209</f>
        <v>166989266.98999995</v>
      </c>
      <c r="G5" s="71">
        <f t="shared" si="0"/>
        <v>72445847.608839676</v>
      </c>
      <c r="H5" s="73">
        <f t="shared" ref="H5:H11" si="3">G5/$G$12</f>
        <v>5.0614201978054822E-2</v>
      </c>
      <c r="I5" s="123">
        <f t="shared" si="1"/>
        <v>0.56616464689806645</v>
      </c>
      <c r="J5" s="230">
        <f t="shared" si="2"/>
        <v>0.43383535310193355</v>
      </c>
    </row>
    <row r="6" spans="1:12" x14ac:dyDescent="0.2">
      <c r="A6" s="213" t="s">
        <v>473</v>
      </c>
      <c r="B6" s="222">
        <v>71845006</v>
      </c>
      <c r="C6" s="223">
        <f>Transportation!D209</f>
        <v>75629968.170000017</v>
      </c>
      <c r="D6" s="222">
        <f>Transportation!I209</f>
        <v>74404440.990000069</v>
      </c>
      <c r="E6" s="70"/>
      <c r="F6" s="70">
        <f>Transportation!K209</f>
        <v>314202701.72000015</v>
      </c>
      <c r="G6" s="71">
        <f t="shared" si="0"/>
        <v>239798260.73000008</v>
      </c>
      <c r="H6" s="73">
        <f t="shared" si="3"/>
        <v>0.16753475876364132</v>
      </c>
      <c r="I6" s="123">
        <f t="shared" si="1"/>
        <v>0.23680395038838697</v>
      </c>
      <c r="J6" s="230">
        <f t="shared" si="2"/>
        <v>0.76319604961161303</v>
      </c>
    </row>
    <row r="7" spans="1:12" x14ac:dyDescent="0.2">
      <c r="A7" s="213" t="s">
        <v>470</v>
      </c>
      <c r="B7" s="222">
        <v>15735647</v>
      </c>
      <c r="C7" s="223">
        <f>GT!D209</f>
        <v>10923106.030000001</v>
      </c>
      <c r="D7" s="222">
        <f>GT!F209+GT!G209</f>
        <v>14143575.209999995</v>
      </c>
      <c r="E7" s="70"/>
      <c r="F7" s="70">
        <f>GT!I209+GT!J209</f>
        <v>53382700.959999993</v>
      </c>
      <c r="G7" s="71">
        <f t="shared" si="0"/>
        <v>39239125.75</v>
      </c>
      <c r="H7" s="73">
        <f t="shared" si="3"/>
        <v>2.7414366753995403E-2</v>
      </c>
      <c r="I7" s="123">
        <f t="shared" si="1"/>
        <v>0.26494678904684626</v>
      </c>
      <c r="J7" s="230">
        <f t="shared" si="2"/>
        <v>0.73505321095315379</v>
      </c>
    </row>
    <row r="8" spans="1:12" x14ac:dyDescent="0.2">
      <c r="A8" s="214" t="s">
        <v>491</v>
      </c>
      <c r="B8" s="224">
        <v>31993182</v>
      </c>
      <c r="C8" s="387">
        <f>CTA!D209</f>
        <v>31993182.000000011</v>
      </c>
      <c r="D8" s="224">
        <f>+CTA!F209+CTA!G209</f>
        <v>37025344.980000004</v>
      </c>
      <c r="E8" s="136"/>
      <c r="F8" s="136">
        <f>+CTA!I209+CTA!J209</f>
        <v>150520528.81999999</v>
      </c>
      <c r="G8" s="71">
        <f t="shared" si="0"/>
        <v>113495183.83999999</v>
      </c>
      <c r="H8" s="73">
        <f t="shared" si="3"/>
        <v>7.9293270049521733E-2</v>
      </c>
      <c r="I8" s="123">
        <f t="shared" si="1"/>
        <v>0.24598202830045043</v>
      </c>
      <c r="J8" s="230">
        <f t="shared" si="2"/>
        <v>0.75401797169954954</v>
      </c>
    </row>
    <row r="9" spans="1:12" x14ac:dyDescent="0.2">
      <c r="A9" s="213" t="s">
        <v>471</v>
      </c>
      <c r="B9" s="222">
        <v>9470254</v>
      </c>
      <c r="C9" s="387">
        <f>'Expelled At-Risk'!F208</f>
        <v>8259072</v>
      </c>
      <c r="D9" s="224">
        <f>'Expelled At-Risk'!H208+'Expelled At-Risk'!I208</f>
        <v>8261044</v>
      </c>
      <c r="E9" s="136"/>
      <c r="F9" s="136">
        <f>'Expelled At-Risk'!N208</f>
        <v>8808280.290000001</v>
      </c>
      <c r="G9" s="71">
        <f t="shared" si="0"/>
        <v>547236.29000000097</v>
      </c>
      <c r="H9" s="73">
        <f t="shared" si="3"/>
        <v>3.823259582982889E-4</v>
      </c>
      <c r="I9" s="123">
        <f t="shared" si="1"/>
        <v>0.93787251631612178</v>
      </c>
      <c r="J9" s="230">
        <f t="shared" si="2"/>
        <v>6.2127483683878215E-2</v>
      </c>
    </row>
    <row r="10" spans="1:12" x14ac:dyDescent="0.2">
      <c r="A10" s="214" t="s">
        <v>635</v>
      </c>
      <c r="B10" s="222">
        <v>1604359</v>
      </c>
      <c r="C10" s="223">
        <f>'Small Attendance'!D205</f>
        <v>1604358.9600000002</v>
      </c>
      <c r="D10" s="222">
        <f>'Small Attendance'!F205</f>
        <v>1599990.98</v>
      </c>
      <c r="E10" s="70"/>
      <c r="F10" s="70">
        <v>1667001.34</v>
      </c>
      <c r="G10" s="71">
        <f t="shared" si="0"/>
        <v>67010.360000000102</v>
      </c>
      <c r="H10" s="73">
        <f t="shared" si="3"/>
        <v>4.6816705271708717E-5</v>
      </c>
      <c r="I10" s="123">
        <f t="shared" si="1"/>
        <v>0.95980185594811818</v>
      </c>
      <c r="J10" s="230">
        <f t="shared" si="2"/>
        <v>4.0198144051881823E-2</v>
      </c>
    </row>
    <row r="11" spans="1:12" x14ac:dyDescent="0.2">
      <c r="A11" s="213" t="s">
        <v>472</v>
      </c>
      <c r="B11" s="222">
        <v>1112772</v>
      </c>
      <c r="C11" s="223">
        <f>'Comp Health'!D208</f>
        <v>634149.79999999993</v>
      </c>
      <c r="D11" s="222">
        <f>'Comp Health'!F208</f>
        <v>666041.28</v>
      </c>
      <c r="E11" s="70"/>
      <c r="F11" s="70">
        <f>'Comp Health'!G208</f>
        <v>880101.46</v>
      </c>
      <c r="G11" s="71">
        <f t="shared" si="0"/>
        <v>214060.17999999993</v>
      </c>
      <c r="H11" s="73">
        <f t="shared" si="3"/>
        <v>1.4955288044220176E-4</v>
      </c>
      <c r="I11" s="422">
        <f t="shared" si="1"/>
        <v>0.75677783786428443</v>
      </c>
      <c r="J11" s="231">
        <f t="shared" si="2"/>
        <v>0.24322216213571557</v>
      </c>
    </row>
    <row r="12" spans="1:12" x14ac:dyDescent="0.2">
      <c r="A12" s="215" t="s">
        <v>475</v>
      </c>
      <c r="B12" s="225">
        <f>SUM(B4:B11)</f>
        <v>542119914</v>
      </c>
      <c r="C12" s="226">
        <f t="shared" ref="C12:H12" si="4">SUM(C4:C11)</f>
        <v>603295881.04999995</v>
      </c>
      <c r="D12" s="225">
        <f t="shared" si="4"/>
        <v>800070385.52116013</v>
      </c>
      <c r="E12" s="69">
        <f t="shared" si="4"/>
        <v>0</v>
      </c>
      <c r="F12" s="69">
        <f t="shared" si="4"/>
        <v>2231404769.5000005</v>
      </c>
      <c r="G12" s="69">
        <f t="shared" si="4"/>
        <v>1431334383.9788399</v>
      </c>
      <c r="H12" s="72">
        <f t="shared" si="4"/>
        <v>1</v>
      </c>
      <c r="I12" s="60"/>
      <c r="J12" s="232"/>
    </row>
    <row r="13" spans="1:12" ht="13.5" thickBot="1" x14ac:dyDescent="0.25">
      <c r="A13" s="216"/>
      <c r="B13" s="227"/>
      <c r="C13" s="228"/>
      <c r="D13" s="233"/>
      <c r="E13" s="234"/>
      <c r="F13" s="235"/>
      <c r="G13" s="234"/>
      <c r="H13" s="236"/>
      <c r="I13" s="237"/>
      <c r="J13" s="238"/>
    </row>
    <row r="14" spans="1:12" ht="25.5" hidden="1" x14ac:dyDescent="0.2">
      <c r="A14" s="61" t="s">
        <v>476</v>
      </c>
      <c r="B14" s="66"/>
      <c r="C14" s="63">
        <f>SUM(C4:C8)</f>
        <v>592798300.28999996</v>
      </c>
      <c r="D14" s="63"/>
      <c r="E14" s="63"/>
      <c r="F14" s="63">
        <f>SUM(F5:F9)</f>
        <v>693903478.77999997</v>
      </c>
      <c r="G14" s="63">
        <f>SUM(G5:G9)</f>
        <v>465525654.21883976</v>
      </c>
      <c r="H14" s="62"/>
    </row>
    <row r="15" spans="1:12" x14ac:dyDescent="0.2">
      <c r="D15" s="127"/>
    </row>
    <row r="16" spans="1:12" x14ac:dyDescent="0.2">
      <c r="A16" s="133" t="s">
        <v>633</v>
      </c>
      <c r="F16" s="127"/>
      <c r="G16" s="127"/>
    </row>
    <row r="17" spans="1:10" x14ac:dyDescent="0.2">
      <c r="A17" s="133" t="s">
        <v>663</v>
      </c>
      <c r="E17" s="128" t="s">
        <v>574</v>
      </c>
      <c r="G17" s="127"/>
      <c r="H17" s="151"/>
    </row>
    <row r="18" spans="1:10" ht="36" customHeight="1" x14ac:dyDescent="0.2">
      <c r="A18" s="503" t="s">
        <v>661</v>
      </c>
      <c r="B18" s="504"/>
      <c r="C18" s="504"/>
      <c r="D18" s="504"/>
      <c r="E18" s="504"/>
      <c r="F18" s="504"/>
      <c r="G18" s="504"/>
      <c r="H18" s="504"/>
      <c r="I18" s="127"/>
      <c r="J18" s="127"/>
    </row>
    <row r="19" spans="1:10" ht="28.5" customHeight="1" x14ac:dyDescent="0.2">
      <c r="A19" s="503" t="s">
        <v>662</v>
      </c>
      <c r="B19" s="504"/>
      <c r="C19" s="504"/>
      <c r="D19" s="504"/>
      <c r="E19" s="504"/>
      <c r="F19" s="504"/>
      <c r="G19" s="504"/>
      <c r="H19" s="504"/>
    </row>
    <row r="20" spans="1:10" ht="31.7" customHeight="1" x14ac:dyDescent="0.2">
      <c r="A20" s="503" t="s">
        <v>639</v>
      </c>
      <c r="B20" s="504"/>
      <c r="C20" s="504"/>
      <c r="D20" s="504"/>
      <c r="E20" s="504"/>
      <c r="F20" s="504"/>
      <c r="G20" s="504"/>
      <c r="H20" s="504"/>
    </row>
    <row r="21" spans="1:10" ht="28.5" customHeight="1" x14ac:dyDescent="0.2">
      <c r="A21" s="503" t="s">
        <v>627</v>
      </c>
      <c r="B21" s="504"/>
      <c r="C21" s="504"/>
      <c r="D21" s="504"/>
      <c r="E21" s="504"/>
      <c r="F21" s="504"/>
      <c r="G21" s="504"/>
      <c r="H21" s="504"/>
    </row>
    <row r="22" spans="1:10" ht="17.45" customHeight="1" x14ac:dyDescent="0.2">
      <c r="A22" s="504" t="s">
        <v>628</v>
      </c>
      <c r="B22" s="504"/>
      <c r="C22" s="504"/>
      <c r="D22" s="504"/>
      <c r="E22" s="504"/>
      <c r="F22" s="504"/>
      <c r="G22" s="504"/>
      <c r="H22" s="504"/>
    </row>
    <row r="23" spans="1:10" x14ac:dyDescent="0.2">
      <c r="A23" s="133"/>
      <c r="B23" s="134"/>
      <c r="C23" s="133"/>
      <c r="D23" s="133"/>
      <c r="E23" s="133"/>
      <c r="F23" s="133"/>
      <c r="G23" s="133"/>
      <c r="H23" s="135"/>
    </row>
    <row r="24" spans="1:10" x14ac:dyDescent="0.2">
      <c r="H24" s="92"/>
    </row>
    <row r="25" spans="1:10" x14ac:dyDescent="0.2">
      <c r="C25" s="3"/>
    </row>
  </sheetData>
  <phoneticPr fontId="9" type="noConversion"/>
  <pageMargins left="0.75" right="0.75" top="1" bottom="1" header="0.5" footer="0.5"/>
  <pageSetup scale="71" orientation="landscape" r:id="rId1"/>
  <headerFooter alignWithMargins="0">
    <oddFooter>&amp;LCDE, Public School Finance&amp;C&amp;P&amp;R&amp;D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20"/>
  <sheetViews>
    <sheetView zoomScale="82" zoomScaleNormal="82" workbookViewId="0">
      <pane xSplit="4" ySplit="7" topLeftCell="P178" activePane="bottomRight" state="frozen"/>
      <selection activeCell="B1" sqref="B1"/>
      <selection pane="topRight" activeCell="B1" sqref="B1"/>
      <selection pane="bottomLeft" activeCell="B1" sqref="B1"/>
      <selection pane="bottomRight" activeCell="V212" sqref="V212:W214"/>
    </sheetView>
  </sheetViews>
  <sheetFormatPr defaultRowHeight="12.75" x14ac:dyDescent="0.2"/>
  <cols>
    <col min="1" max="1" width="9" style="109" customWidth="1"/>
    <col min="2" max="2" width="11.7109375" style="1" customWidth="1"/>
    <col min="3" max="3" width="14.42578125" style="1" bestFit="1" customWidth="1"/>
    <col min="4" max="4" width="75.42578125" style="1" customWidth="1"/>
    <col min="5" max="5" width="17.140625" customWidth="1"/>
    <col min="6" max="6" width="14.5703125" hidden="1" customWidth="1"/>
    <col min="7" max="7" width="2.42578125" customWidth="1"/>
    <col min="8" max="8" width="20.140625" bestFit="1" customWidth="1"/>
    <col min="9" max="9" width="14.5703125" customWidth="1"/>
    <col min="10" max="10" width="15.42578125" style="3" customWidth="1"/>
    <col min="11" max="11" width="17.140625" customWidth="1"/>
    <col min="12" max="12" width="15.42578125" style="3" hidden="1" customWidth="1"/>
    <col min="13" max="13" width="14.5703125" hidden="1" customWidth="1"/>
    <col min="14" max="14" width="4" customWidth="1"/>
    <col min="15" max="15" width="18.7109375" style="3" customWidth="1"/>
    <col min="16" max="17" width="21.140625" style="3" customWidth="1"/>
    <col min="18" max="18" width="16.7109375" style="3" customWidth="1"/>
    <col min="19" max="19" width="15.85546875" customWidth="1"/>
    <col min="20" max="20" width="15.140625" style="3" hidden="1" customWidth="1"/>
    <col min="21" max="21" width="14.85546875" hidden="1" customWidth="1"/>
    <col min="22" max="22" width="13.140625" customWidth="1"/>
    <col min="23" max="23" width="10.5703125" style="3" customWidth="1"/>
    <col min="25" max="25" width="21.7109375" customWidth="1"/>
    <col min="26" max="26" width="19.140625" customWidth="1"/>
    <col min="27" max="27" width="17.140625" customWidth="1"/>
    <col min="28" max="28" width="24.7109375" bestFit="1" customWidth="1"/>
  </cols>
  <sheetData>
    <row r="1" spans="1:28" s="87" customFormat="1" ht="16.5" customHeight="1" x14ac:dyDescent="0.2">
      <c r="A1" s="141"/>
      <c r="B1" s="94"/>
      <c r="C1" s="94"/>
      <c r="D1" s="446"/>
      <c r="E1" s="447"/>
      <c r="F1" s="447"/>
      <c r="H1" s="86"/>
      <c r="I1" s="448"/>
      <c r="J1" s="449"/>
      <c r="K1" s="449"/>
      <c r="L1" s="86"/>
      <c r="M1" s="86"/>
      <c r="N1" s="448"/>
      <c r="O1" s="86"/>
      <c r="P1" s="86"/>
      <c r="Q1" s="86"/>
      <c r="R1" s="86"/>
      <c r="S1" s="86"/>
      <c r="T1" s="86"/>
      <c r="U1" s="86"/>
      <c r="V1" s="456"/>
      <c r="W1" s="96"/>
      <c r="Y1" s="86"/>
      <c r="Z1" s="86"/>
      <c r="AA1" s="86"/>
    </row>
    <row r="2" spans="1:28" s="87" customFormat="1" ht="14.25" customHeight="1" thickBot="1" x14ac:dyDescent="0.25">
      <c r="A2" s="141"/>
      <c r="B2" s="94"/>
      <c r="C2" s="94"/>
      <c r="D2" s="96"/>
      <c r="E2" s="97"/>
      <c r="F2" s="126"/>
      <c r="H2" s="86"/>
      <c r="I2" s="99"/>
      <c r="J2" s="44"/>
      <c r="K2" s="44"/>
      <c r="L2" s="100"/>
      <c r="M2" s="100"/>
      <c r="N2" s="99"/>
      <c r="O2" s="100"/>
      <c r="P2" s="100"/>
      <c r="Q2" s="100"/>
      <c r="R2" s="44"/>
      <c r="S2" s="44"/>
      <c r="T2" s="100"/>
      <c r="U2" s="100"/>
      <c r="V2" s="457"/>
      <c r="W2" s="95"/>
      <c r="Y2" s="100"/>
      <c r="Z2" s="100"/>
      <c r="AA2" s="100"/>
    </row>
    <row r="3" spans="1:28" s="87" customFormat="1" ht="38.25" customHeight="1" x14ac:dyDescent="0.2">
      <c r="A3" s="141"/>
      <c r="B3" s="94"/>
      <c r="C3" s="94"/>
      <c r="D3" s="96"/>
      <c r="E3" s="174" t="s">
        <v>585</v>
      </c>
      <c r="F3" s="126"/>
      <c r="H3" s="458" t="s">
        <v>583</v>
      </c>
      <c r="I3" s="459"/>
      <c r="J3" s="459"/>
      <c r="K3" s="460"/>
      <c r="L3" s="100"/>
      <c r="M3" s="100"/>
      <c r="N3" s="99"/>
      <c r="O3" s="461" t="s">
        <v>584</v>
      </c>
      <c r="P3" s="462"/>
      <c r="Q3" s="462"/>
      <c r="R3" s="462"/>
      <c r="S3" s="462"/>
      <c r="T3" s="463"/>
      <c r="U3" s="100"/>
      <c r="V3" s="310"/>
      <c r="W3" s="95"/>
      <c r="Y3" s="330"/>
      <c r="Z3" s="100"/>
      <c r="AA3" s="100"/>
      <c r="AB3" s="265"/>
    </row>
    <row r="4" spans="1:28" s="87" customFormat="1" ht="13.5" thickBot="1" x14ac:dyDescent="0.25">
      <c r="A4" s="141"/>
      <c r="B4" s="94"/>
      <c r="C4" s="94"/>
      <c r="D4" s="96"/>
      <c r="E4" s="423" t="s">
        <v>637</v>
      </c>
      <c r="F4" s="126"/>
      <c r="H4" s="165"/>
      <c r="I4" s="166"/>
      <c r="J4" s="167"/>
      <c r="K4" s="168"/>
      <c r="L4" s="100"/>
      <c r="M4" s="100"/>
      <c r="N4" s="99"/>
      <c r="O4" s="170"/>
      <c r="P4" s="171"/>
      <c r="Q4" s="171"/>
      <c r="R4" s="158"/>
      <c r="S4" s="158"/>
      <c r="T4" s="172"/>
      <c r="U4" s="100"/>
      <c r="V4" s="310"/>
      <c r="W4" s="95"/>
      <c r="Y4" s="100"/>
      <c r="Z4" s="100"/>
      <c r="AA4" s="100"/>
    </row>
    <row r="5" spans="1:28" x14ac:dyDescent="0.2">
      <c r="A5" s="184"/>
      <c r="B5" s="185"/>
      <c r="C5" s="186"/>
      <c r="D5" s="186"/>
      <c r="E5" s="187" t="s">
        <v>652</v>
      </c>
      <c r="F5" s="188" t="s">
        <v>572</v>
      </c>
      <c r="G5" s="191"/>
      <c r="H5" s="189" t="s">
        <v>640</v>
      </c>
      <c r="I5" s="273" t="str">
        <f>+H5</f>
        <v>FY23-24</v>
      </c>
      <c r="J5" s="273" t="str">
        <f>+H5</f>
        <v>FY23-24</v>
      </c>
      <c r="K5" s="277" t="str">
        <f>+H5</f>
        <v>FY23-24</v>
      </c>
      <c r="L5" s="188" t="str">
        <f>H5</f>
        <v>FY23-24</v>
      </c>
      <c r="M5" s="190" t="str">
        <f>H5</f>
        <v>FY23-24</v>
      </c>
      <c r="N5" s="191"/>
      <c r="O5" s="281" t="str">
        <f>+H5</f>
        <v>FY23-24</v>
      </c>
      <c r="P5" s="284" t="str">
        <f>+H5</f>
        <v>FY23-24</v>
      </c>
      <c r="Q5" s="284" t="str">
        <f>+P5</f>
        <v>FY23-24</v>
      </c>
      <c r="R5" s="287" t="str">
        <f>+H5</f>
        <v>FY23-24</v>
      </c>
      <c r="S5" s="284" t="str">
        <f>+H5</f>
        <v>FY23-24</v>
      </c>
      <c r="T5" s="192" t="str">
        <f>H5</f>
        <v>FY23-24</v>
      </c>
      <c r="U5" s="192" t="str">
        <f>H5</f>
        <v>FY23-24</v>
      </c>
      <c r="V5" s="193"/>
      <c r="W5" s="194"/>
      <c r="Y5" s="467"/>
      <c r="Z5" s="468"/>
      <c r="AA5" s="469"/>
      <c r="AB5" s="321"/>
    </row>
    <row r="6" spans="1:28" ht="13.5" thickBot="1" x14ac:dyDescent="0.25">
      <c r="A6" s="195"/>
      <c r="B6" s="196"/>
      <c r="C6" s="150"/>
      <c r="D6" s="150"/>
      <c r="E6" s="197" t="s">
        <v>400</v>
      </c>
      <c r="F6" s="198" t="s">
        <v>400</v>
      </c>
      <c r="G6" s="421"/>
      <c r="H6" s="199" t="s">
        <v>400</v>
      </c>
      <c r="I6" s="431" t="s">
        <v>658</v>
      </c>
      <c r="J6" s="274" t="s">
        <v>462</v>
      </c>
      <c r="K6" s="278" t="s">
        <v>463</v>
      </c>
      <c r="L6" s="198" t="s">
        <v>486</v>
      </c>
      <c r="M6" s="200" t="s">
        <v>487</v>
      </c>
      <c r="N6" s="201"/>
      <c r="O6" s="282" t="s">
        <v>400</v>
      </c>
      <c r="P6" s="285" t="s">
        <v>477</v>
      </c>
      <c r="Q6" s="441" t="s">
        <v>658</v>
      </c>
      <c r="R6" s="443" t="s">
        <v>462</v>
      </c>
      <c r="S6" s="285" t="s">
        <v>463</v>
      </c>
      <c r="T6" s="202" t="s">
        <v>486</v>
      </c>
      <c r="U6" s="202" t="s">
        <v>487</v>
      </c>
      <c r="V6" s="203"/>
      <c r="W6" s="204"/>
      <c r="Y6" s="464" t="s">
        <v>546</v>
      </c>
      <c r="Z6" s="465"/>
      <c r="AA6" s="466"/>
      <c r="AB6" s="322" t="s">
        <v>622</v>
      </c>
    </row>
    <row r="7" spans="1:28" ht="72.75" customHeight="1" thickBot="1" x14ac:dyDescent="0.25">
      <c r="A7" s="175" t="s">
        <v>575</v>
      </c>
      <c r="B7" s="176" t="s">
        <v>0</v>
      </c>
      <c r="C7" s="177" t="s">
        <v>1</v>
      </c>
      <c r="D7" s="178" t="s">
        <v>2</v>
      </c>
      <c r="E7" s="419" t="s">
        <v>579</v>
      </c>
      <c r="F7" s="179" t="s">
        <v>580</v>
      </c>
      <c r="G7" s="14"/>
      <c r="H7" s="180" t="s">
        <v>588</v>
      </c>
      <c r="I7" s="432" t="s">
        <v>659</v>
      </c>
      <c r="J7" s="276" t="s">
        <v>589</v>
      </c>
      <c r="K7" s="279" t="s">
        <v>590</v>
      </c>
      <c r="L7" s="181" t="s">
        <v>582</v>
      </c>
      <c r="M7" s="182" t="s">
        <v>581</v>
      </c>
      <c r="N7" s="14"/>
      <c r="O7" s="437" t="s">
        <v>591</v>
      </c>
      <c r="P7" s="438" t="s">
        <v>638</v>
      </c>
      <c r="Q7" s="439" t="s">
        <v>660</v>
      </c>
      <c r="R7" s="442" t="s">
        <v>620</v>
      </c>
      <c r="S7" s="440" t="s">
        <v>621</v>
      </c>
      <c r="T7" s="181" t="s">
        <v>489</v>
      </c>
      <c r="U7" s="181" t="s">
        <v>490</v>
      </c>
      <c r="V7" s="183" t="s">
        <v>653</v>
      </c>
      <c r="W7" s="122" t="s">
        <v>495</v>
      </c>
      <c r="Y7" s="300" t="s">
        <v>543</v>
      </c>
      <c r="Z7" s="300" t="s">
        <v>544</v>
      </c>
      <c r="AA7" s="312" t="s">
        <v>545</v>
      </c>
      <c r="AB7" s="313" t="s">
        <v>604</v>
      </c>
    </row>
    <row r="8" spans="1:28" x14ac:dyDescent="0.2">
      <c r="A8" s="142">
        <v>1010</v>
      </c>
      <c r="B8" s="19" t="s">
        <v>3</v>
      </c>
      <c r="C8" s="12" t="s">
        <v>4</v>
      </c>
      <c r="D8" s="55" t="s">
        <v>5</v>
      </c>
      <c r="E8" s="93">
        <v>2702597.41</v>
      </c>
      <c r="F8" s="93"/>
      <c r="G8" s="88"/>
      <c r="H8" s="413">
        <v>2595227.13</v>
      </c>
      <c r="I8" s="433">
        <v>313093.93000000151</v>
      </c>
      <c r="J8" s="414">
        <v>1274327.2</v>
      </c>
      <c r="K8" s="415">
        <v>75873.55</v>
      </c>
      <c r="L8" s="153">
        <v>0</v>
      </c>
      <c r="M8" s="153">
        <v>0</v>
      </c>
      <c r="N8" s="88"/>
      <c r="O8" s="283">
        <v>9289995.4300000016</v>
      </c>
      <c r="P8" s="286">
        <v>0</v>
      </c>
      <c r="Q8" s="434">
        <v>750629.86000000022</v>
      </c>
      <c r="R8" s="288">
        <v>1484098</v>
      </c>
      <c r="S8" s="418">
        <v>52451.53</v>
      </c>
      <c r="T8" s="157" t="e">
        <f>SUMIFS(#REF!,#REF!,$B8,#REF!,T$2,#REF!,"E")</f>
        <v>#REF!</v>
      </c>
      <c r="U8" s="157" t="e">
        <f>SUMIFS(#REF!,#REF!,$B8,#REF!,U$2,#REF!,"E")</f>
        <v>#REF!</v>
      </c>
      <c r="V8" s="106">
        <v>885</v>
      </c>
      <c r="W8" s="106">
        <v>13081.553468926553</v>
      </c>
      <c r="Y8" s="360">
        <f t="shared" ref="Y8:Y71" si="0">+H8+I8</f>
        <v>2908321.0600000015</v>
      </c>
      <c r="Z8" s="314">
        <f t="shared" ref="Z8:Z39" si="1">J8+K8+L8+M8</f>
        <v>1350200.75</v>
      </c>
      <c r="AA8" s="315">
        <f>+O8+P8+Q8+R8+S8</f>
        <v>11577174.82</v>
      </c>
      <c r="AB8" s="316">
        <f>+AA8-(Y8+Z8)</f>
        <v>7318653.0099999988</v>
      </c>
    </row>
    <row r="9" spans="1:28" x14ac:dyDescent="0.2">
      <c r="A9" s="142" t="s">
        <v>130</v>
      </c>
      <c r="B9" s="19" t="s">
        <v>6</v>
      </c>
      <c r="C9" s="12" t="s">
        <v>4</v>
      </c>
      <c r="D9" s="55" t="s">
        <v>7</v>
      </c>
      <c r="E9" s="93">
        <v>15481219.790000001</v>
      </c>
      <c r="F9" s="173"/>
      <c r="G9" s="88"/>
      <c r="H9" s="164">
        <v>14231104.200000001</v>
      </c>
      <c r="I9" s="433">
        <v>906799.74999998661</v>
      </c>
      <c r="J9" s="275">
        <v>7218272.0000000009</v>
      </c>
      <c r="K9" s="416">
        <v>173553.37</v>
      </c>
      <c r="L9" s="153">
        <v>0</v>
      </c>
      <c r="M9" s="154">
        <v>0</v>
      </c>
      <c r="N9" s="88"/>
      <c r="O9" s="283">
        <v>36374013.160000041</v>
      </c>
      <c r="P9" s="286">
        <v>0</v>
      </c>
      <c r="Q9" s="434">
        <v>3914091.3699999992</v>
      </c>
      <c r="R9" s="288">
        <v>7008967.9099999992</v>
      </c>
      <c r="S9" s="418">
        <v>174196.22999999998</v>
      </c>
      <c r="T9" s="157" t="e">
        <f>SUMIFS(#REF!,#REF!,$B9,#REF!,T$2,#REF!,"E")</f>
        <v>#REF!</v>
      </c>
      <c r="U9" s="157" t="e">
        <f>SUMIFS(#REF!,#REF!,$B9,#REF!,U$2,#REF!,"E")</f>
        <v>#REF!</v>
      </c>
      <c r="V9" s="106">
        <v>4709</v>
      </c>
      <c r="W9" s="106">
        <v>10080.965952431521</v>
      </c>
      <c r="Y9" s="360">
        <f t="shared" si="0"/>
        <v>15137903.949999988</v>
      </c>
      <c r="Z9" s="314">
        <f t="shared" si="1"/>
        <v>7391825.370000001</v>
      </c>
      <c r="AA9" s="315">
        <f t="shared" ref="AA9:AA72" si="2">+O9+P9+Q9+R9+S9</f>
        <v>47471268.670000032</v>
      </c>
      <c r="AB9" s="317">
        <f t="shared" ref="AB9:AB72" si="3">+AA9-(Y9+Z9)</f>
        <v>24941539.350000042</v>
      </c>
    </row>
    <row r="10" spans="1:28" x14ac:dyDescent="0.2">
      <c r="A10" s="142" t="s">
        <v>132</v>
      </c>
      <c r="B10" s="19" t="s">
        <v>8</v>
      </c>
      <c r="C10" s="12" t="s">
        <v>4</v>
      </c>
      <c r="D10" s="55" t="s">
        <v>9</v>
      </c>
      <c r="E10" s="93">
        <v>2791725.57</v>
      </c>
      <c r="F10" s="173"/>
      <c r="G10" s="88"/>
      <c r="H10" s="164">
        <v>2606351.1599999997</v>
      </c>
      <c r="I10" s="433">
        <v>224639.48999999865</v>
      </c>
      <c r="J10" s="275">
        <v>1121224.4099999999</v>
      </c>
      <c r="K10" s="416">
        <v>70289.119999999995</v>
      </c>
      <c r="L10" s="153">
        <v>0</v>
      </c>
      <c r="M10" s="154">
        <v>0</v>
      </c>
      <c r="N10" s="88"/>
      <c r="O10" s="283">
        <v>9530951.4600000009</v>
      </c>
      <c r="P10" s="286">
        <v>0</v>
      </c>
      <c r="Q10" s="434">
        <v>0</v>
      </c>
      <c r="R10" s="288">
        <v>1036835.85</v>
      </c>
      <c r="S10" s="418">
        <v>47637.5</v>
      </c>
      <c r="T10" s="157" t="e">
        <f>SUMIFS(#REF!,#REF!,$B10,#REF!,T$2,#REF!,"E")</f>
        <v>#REF!</v>
      </c>
      <c r="U10" s="157" t="e">
        <f>SUMIFS(#REF!,#REF!,$B10,#REF!,U$2,#REF!,"E")</f>
        <v>#REF!</v>
      </c>
      <c r="V10" s="106">
        <v>838</v>
      </c>
      <c r="W10" s="106">
        <v>12667.571372315037</v>
      </c>
      <c r="Y10" s="360">
        <f t="shared" si="0"/>
        <v>2830990.6499999985</v>
      </c>
      <c r="Z10" s="314">
        <f t="shared" si="1"/>
        <v>1191513.5299999998</v>
      </c>
      <c r="AA10" s="315">
        <f t="shared" si="2"/>
        <v>10615424.810000001</v>
      </c>
      <c r="AB10" s="317">
        <f t="shared" si="3"/>
        <v>6592920.6300000027</v>
      </c>
    </row>
    <row r="11" spans="1:28" x14ac:dyDescent="0.2">
      <c r="A11" s="142" t="s">
        <v>134</v>
      </c>
      <c r="B11" s="19" t="s">
        <v>10</v>
      </c>
      <c r="C11" s="12" t="s">
        <v>4</v>
      </c>
      <c r="D11" s="55" t="s">
        <v>11</v>
      </c>
      <c r="E11" s="93">
        <v>8974733.3300000001</v>
      </c>
      <c r="F11" s="173"/>
      <c r="G11" s="88"/>
      <c r="H11" s="164">
        <v>7897390.3799999999</v>
      </c>
      <c r="I11" s="433">
        <v>814068.23999999266</v>
      </c>
      <c r="J11" s="275">
        <v>3818671.16</v>
      </c>
      <c r="K11" s="416">
        <v>88748.23</v>
      </c>
      <c r="L11" s="153">
        <v>0</v>
      </c>
      <c r="M11" s="154">
        <v>0</v>
      </c>
      <c r="N11" s="88"/>
      <c r="O11" s="283">
        <v>27308936.789999995</v>
      </c>
      <c r="P11" s="286">
        <v>0</v>
      </c>
      <c r="Q11" s="434">
        <v>3171016.66</v>
      </c>
      <c r="R11" s="288">
        <v>3435185.87</v>
      </c>
      <c r="S11" s="418">
        <v>86398.399999999994</v>
      </c>
      <c r="T11" s="157" t="e">
        <f>SUMIFS(#REF!,#REF!,$B11,#REF!,T$2,#REF!,"E")</f>
        <v>#REF!</v>
      </c>
      <c r="U11" s="157" t="e">
        <f>SUMIFS(#REF!,#REF!,$B11,#REF!,U$2,#REF!,"E")</f>
        <v>#REF!</v>
      </c>
      <c r="V11" s="106">
        <v>2895</v>
      </c>
      <c r="W11" s="106">
        <v>11744.918037996542</v>
      </c>
      <c r="Y11" s="360">
        <f t="shared" si="0"/>
        <v>8711458.6199999917</v>
      </c>
      <c r="Z11" s="314">
        <f t="shared" si="1"/>
        <v>3907419.39</v>
      </c>
      <c r="AA11" s="315">
        <f t="shared" si="2"/>
        <v>34001537.719999991</v>
      </c>
      <c r="AB11" s="317">
        <f t="shared" si="3"/>
        <v>21382659.710000001</v>
      </c>
    </row>
    <row r="12" spans="1:28" x14ac:dyDescent="0.2">
      <c r="A12" s="142" t="s">
        <v>514</v>
      </c>
      <c r="B12" s="19" t="s">
        <v>12</v>
      </c>
      <c r="C12" s="12" t="s">
        <v>4</v>
      </c>
      <c r="D12" s="55" t="s">
        <v>13</v>
      </c>
      <c r="E12" s="93">
        <v>0</v>
      </c>
      <c r="F12" s="173"/>
      <c r="G12" s="88"/>
      <c r="H12" s="164">
        <v>0</v>
      </c>
      <c r="I12" s="433">
        <v>27034.530000000035</v>
      </c>
      <c r="J12" s="275">
        <v>0</v>
      </c>
      <c r="K12" s="416">
        <v>0</v>
      </c>
      <c r="L12" s="153">
        <v>0</v>
      </c>
      <c r="M12" s="154">
        <v>0</v>
      </c>
      <c r="N12" s="88"/>
      <c r="O12" s="283">
        <v>857788.44999999984</v>
      </c>
      <c r="P12" s="286">
        <v>0</v>
      </c>
      <c r="Q12" s="434">
        <v>0</v>
      </c>
      <c r="R12" s="288">
        <v>0</v>
      </c>
      <c r="S12" s="418">
        <v>0</v>
      </c>
      <c r="T12" s="157" t="e">
        <f>SUMIFS(#REF!,#REF!,$B12,#REF!,T$2,#REF!,"E")</f>
        <v>#REF!</v>
      </c>
      <c r="U12" s="157" t="e">
        <f>SUMIFS(#REF!,#REF!,$B12,#REF!,U$2,#REF!,"E")</f>
        <v>#REF!</v>
      </c>
      <c r="V12" s="106">
        <v>225</v>
      </c>
      <c r="W12" s="106">
        <v>3812.3931111111106</v>
      </c>
      <c r="Y12" s="360">
        <f t="shared" si="0"/>
        <v>27034.530000000035</v>
      </c>
      <c r="Z12" s="314">
        <f t="shared" si="1"/>
        <v>0</v>
      </c>
      <c r="AA12" s="315">
        <f t="shared" si="2"/>
        <v>857788.44999999984</v>
      </c>
      <c r="AB12" s="317">
        <f t="shared" si="3"/>
        <v>830753.91999999981</v>
      </c>
    </row>
    <row r="13" spans="1:28" x14ac:dyDescent="0.2">
      <c r="A13" s="142" t="s">
        <v>514</v>
      </c>
      <c r="B13" s="19" t="s">
        <v>14</v>
      </c>
      <c r="C13" s="12" t="s">
        <v>4</v>
      </c>
      <c r="D13" s="55" t="s">
        <v>15</v>
      </c>
      <c r="E13" s="93">
        <v>0</v>
      </c>
      <c r="F13" s="173"/>
      <c r="G13" s="88"/>
      <c r="H13" s="164">
        <v>0</v>
      </c>
      <c r="I13" s="433">
        <v>88486.46999999971</v>
      </c>
      <c r="J13" s="275">
        <v>0</v>
      </c>
      <c r="K13" s="416">
        <v>0</v>
      </c>
      <c r="L13" s="153">
        <v>0</v>
      </c>
      <c r="M13" s="154">
        <v>0</v>
      </c>
      <c r="N13" s="88"/>
      <c r="O13" s="283">
        <v>1232270.8700000001</v>
      </c>
      <c r="P13" s="286">
        <v>0</v>
      </c>
      <c r="Q13" s="434">
        <v>0</v>
      </c>
      <c r="R13" s="288">
        <v>0</v>
      </c>
      <c r="S13" s="418">
        <v>0</v>
      </c>
      <c r="T13" s="157" t="e">
        <f>SUMIFS(#REF!,#REF!,$B13,#REF!,T$2,#REF!,"E")</f>
        <v>#REF!</v>
      </c>
      <c r="U13" s="157" t="e">
        <f>SUMIFS(#REF!,#REF!,$B13,#REF!,U$2,#REF!,"E")</f>
        <v>#REF!</v>
      </c>
      <c r="V13" s="106">
        <v>218</v>
      </c>
      <c r="W13" s="106">
        <v>5652.6186697247713</v>
      </c>
      <c r="Y13" s="360">
        <f t="shared" si="0"/>
        <v>88486.46999999971</v>
      </c>
      <c r="Z13" s="314">
        <f t="shared" si="1"/>
        <v>0</v>
      </c>
      <c r="AA13" s="315">
        <f t="shared" si="2"/>
        <v>1232270.8700000001</v>
      </c>
      <c r="AB13" s="317">
        <f t="shared" si="3"/>
        <v>1143784.4000000004</v>
      </c>
    </row>
    <row r="14" spans="1:28" x14ac:dyDescent="0.2">
      <c r="A14" s="142" t="s">
        <v>140</v>
      </c>
      <c r="B14" s="19" t="s">
        <v>16</v>
      </c>
      <c r="C14" s="12" t="s">
        <v>4</v>
      </c>
      <c r="D14" s="55" t="s">
        <v>17</v>
      </c>
      <c r="E14" s="93">
        <v>3602475.73</v>
      </c>
      <c r="F14" s="173"/>
      <c r="G14" s="88"/>
      <c r="H14" s="164">
        <v>3337500.5500000003</v>
      </c>
      <c r="I14" s="433">
        <v>245413.66000000059</v>
      </c>
      <c r="J14" s="275">
        <v>2111901.0700000003</v>
      </c>
      <c r="K14" s="416">
        <v>56475.7</v>
      </c>
      <c r="L14" s="153">
        <v>0</v>
      </c>
      <c r="M14" s="154">
        <v>0</v>
      </c>
      <c r="N14" s="88"/>
      <c r="O14" s="283">
        <v>14888924.52</v>
      </c>
      <c r="P14" s="286">
        <v>0</v>
      </c>
      <c r="Q14" s="434">
        <v>0</v>
      </c>
      <c r="R14" s="288">
        <v>1879635.0000000002</v>
      </c>
      <c r="S14" s="418">
        <v>54207.34</v>
      </c>
      <c r="T14" s="157" t="e">
        <f>SUMIFS(#REF!,#REF!,$B14,#REF!,T$2,#REF!,"E")</f>
        <v>#REF!</v>
      </c>
      <c r="U14" s="157" t="e">
        <f>SUMIFS(#REF!,#REF!,$B14,#REF!,U$2,#REF!,"E")</f>
        <v>#REF!</v>
      </c>
      <c r="V14" s="106">
        <v>1112</v>
      </c>
      <c r="W14" s="106">
        <v>15128.387464028776</v>
      </c>
      <c r="Y14" s="360">
        <f t="shared" si="0"/>
        <v>3582914.2100000009</v>
      </c>
      <c r="Z14" s="314">
        <f t="shared" si="1"/>
        <v>2168376.7700000005</v>
      </c>
      <c r="AA14" s="315">
        <f t="shared" si="2"/>
        <v>16822766.859999999</v>
      </c>
      <c r="AB14" s="317">
        <f t="shared" si="3"/>
        <v>11071475.879999999</v>
      </c>
    </row>
    <row r="15" spans="1:28" x14ac:dyDescent="0.2">
      <c r="A15" s="142" t="s">
        <v>512</v>
      </c>
      <c r="B15" s="19" t="s">
        <v>18</v>
      </c>
      <c r="C15" s="12" t="s">
        <v>19</v>
      </c>
      <c r="D15" s="55" t="s">
        <v>20</v>
      </c>
      <c r="E15" s="93">
        <v>0</v>
      </c>
      <c r="F15" s="173"/>
      <c r="G15" s="88"/>
      <c r="H15" s="164">
        <v>0</v>
      </c>
      <c r="I15" s="433">
        <v>24486.600000000017</v>
      </c>
      <c r="J15" s="275">
        <v>0</v>
      </c>
      <c r="K15" s="416">
        <v>0</v>
      </c>
      <c r="L15" s="153">
        <v>0</v>
      </c>
      <c r="M15" s="154">
        <v>0</v>
      </c>
      <c r="N15" s="88"/>
      <c r="O15" s="283">
        <v>1379671.81</v>
      </c>
      <c r="P15" s="286">
        <v>0</v>
      </c>
      <c r="Q15" s="434">
        <v>0</v>
      </c>
      <c r="R15" s="288">
        <v>0</v>
      </c>
      <c r="S15" s="418">
        <v>0</v>
      </c>
      <c r="T15" s="157" t="e">
        <f>SUMIFS(#REF!,#REF!,$B15,#REF!,T$2,#REF!,"E")</f>
        <v>#REF!</v>
      </c>
      <c r="U15" s="157" t="e">
        <f>SUMIFS(#REF!,#REF!,$B15,#REF!,U$2,#REF!,"E")</f>
        <v>#REF!</v>
      </c>
      <c r="V15" s="106">
        <v>275</v>
      </c>
      <c r="W15" s="106">
        <v>5016.9884000000002</v>
      </c>
      <c r="Y15" s="360">
        <f t="shared" si="0"/>
        <v>24486.600000000017</v>
      </c>
      <c r="Z15" s="314">
        <f t="shared" si="1"/>
        <v>0</v>
      </c>
      <c r="AA15" s="315">
        <f t="shared" si="2"/>
        <v>1379671.81</v>
      </c>
      <c r="AB15" s="317">
        <f t="shared" si="3"/>
        <v>1355185.21</v>
      </c>
    </row>
    <row r="16" spans="1:28" x14ac:dyDescent="0.2">
      <c r="A16" s="142" t="s">
        <v>512</v>
      </c>
      <c r="B16" s="19" t="s">
        <v>21</v>
      </c>
      <c r="C16" s="12" t="s">
        <v>19</v>
      </c>
      <c r="D16" s="55" t="s">
        <v>22</v>
      </c>
      <c r="E16" s="93">
        <v>0</v>
      </c>
      <c r="F16" s="173"/>
      <c r="G16" s="88"/>
      <c r="H16" s="164">
        <v>0</v>
      </c>
      <c r="I16" s="433" t="s">
        <v>497</v>
      </c>
      <c r="J16" s="275">
        <v>0</v>
      </c>
      <c r="K16" s="416">
        <v>0</v>
      </c>
      <c r="L16" s="153">
        <v>0</v>
      </c>
      <c r="M16" s="154">
        <v>0</v>
      </c>
      <c r="N16" s="88"/>
      <c r="O16" s="283">
        <v>153467.95000000001</v>
      </c>
      <c r="P16" s="286">
        <v>0</v>
      </c>
      <c r="Q16" s="434">
        <v>0</v>
      </c>
      <c r="R16" s="288">
        <v>0</v>
      </c>
      <c r="S16" s="418">
        <v>0</v>
      </c>
      <c r="T16" s="157" t="e">
        <f>SUMIFS(#REF!,#REF!,$B16,#REF!,T$2,#REF!,"E")</f>
        <v>#REF!</v>
      </c>
      <c r="U16" s="157" t="e">
        <f>SUMIFS(#REF!,#REF!,$B16,#REF!,U$2,#REF!,"E")</f>
        <v>#REF!</v>
      </c>
      <c r="V16" s="106">
        <v>22</v>
      </c>
      <c r="W16" s="106">
        <v>6975.8159090909094</v>
      </c>
      <c r="Y16" s="360">
        <f t="shared" si="0"/>
        <v>0</v>
      </c>
      <c r="Z16" s="314">
        <f t="shared" si="1"/>
        <v>0</v>
      </c>
      <c r="AA16" s="315">
        <f t="shared" si="2"/>
        <v>153467.95000000001</v>
      </c>
      <c r="AB16" s="317">
        <f t="shared" si="3"/>
        <v>153467.95000000001</v>
      </c>
    </row>
    <row r="17" spans="1:28" x14ac:dyDescent="0.2">
      <c r="A17" s="142" t="s">
        <v>371</v>
      </c>
      <c r="B17" s="19" t="s">
        <v>23</v>
      </c>
      <c r="C17" s="12" t="s">
        <v>24</v>
      </c>
      <c r="D17" s="55" t="s">
        <v>25</v>
      </c>
      <c r="E17" s="93">
        <v>1537915.9200000002</v>
      </c>
      <c r="F17" s="173"/>
      <c r="G17" s="88"/>
      <c r="H17" s="164">
        <v>1323349.75</v>
      </c>
      <c r="I17" s="433">
        <v>168860.69000000029</v>
      </c>
      <c r="J17" s="275">
        <v>841380</v>
      </c>
      <c r="K17" s="416">
        <v>35575</v>
      </c>
      <c r="L17" s="153">
        <v>0</v>
      </c>
      <c r="M17" s="154">
        <v>0</v>
      </c>
      <c r="N17" s="88"/>
      <c r="O17" s="283">
        <v>5644700.7200000025</v>
      </c>
      <c r="P17" s="286">
        <v>0</v>
      </c>
      <c r="Q17" s="434">
        <v>272464.59000000003</v>
      </c>
      <c r="R17" s="288">
        <v>771490</v>
      </c>
      <c r="S17" s="418">
        <v>39124.17</v>
      </c>
      <c r="T17" s="157" t="e">
        <f>SUMIFS(#REF!,#REF!,$B17,#REF!,T$2,#REF!,"E")</f>
        <v>#REF!</v>
      </c>
      <c r="U17" s="157" t="e">
        <f>SUMIFS(#REF!,#REF!,$B17,#REF!,U$2,#REF!,"E")</f>
        <v>#REF!</v>
      </c>
      <c r="V17" s="106">
        <v>412</v>
      </c>
      <c r="W17" s="106">
        <v>16329.5618446602</v>
      </c>
      <c r="Y17" s="360">
        <f t="shared" si="0"/>
        <v>1492210.4400000004</v>
      </c>
      <c r="Z17" s="314">
        <f t="shared" si="1"/>
        <v>876955</v>
      </c>
      <c r="AA17" s="315">
        <f t="shared" si="2"/>
        <v>6727779.4800000023</v>
      </c>
      <c r="AB17" s="317">
        <f t="shared" si="3"/>
        <v>4358614.0400000019</v>
      </c>
    </row>
    <row r="18" spans="1:28" x14ac:dyDescent="0.2">
      <c r="A18" s="142" t="s">
        <v>374</v>
      </c>
      <c r="B18" s="19" t="s">
        <v>26</v>
      </c>
      <c r="C18" s="12" t="s">
        <v>24</v>
      </c>
      <c r="D18" s="55" t="s">
        <v>27</v>
      </c>
      <c r="E18" s="93">
        <v>486735.08999999997</v>
      </c>
      <c r="F18" s="173"/>
      <c r="G18" s="88"/>
      <c r="H18" s="164">
        <v>442689.28000000003</v>
      </c>
      <c r="I18" s="433">
        <v>109586.35999999993</v>
      </c>
      <c r="J18" s="275">
        <v>370327.46</v>
      </c>
      <c r="K18" s="416">
        <v>15847.800000000001</v>
      </c>
      <c r="L18" s="153">
        <v>0</v>
      </c>
      <c r="M18" s="154">
        <v>0</v>
      </c>
      <c r="N18" s="88"/>
      <c r="O18" s="283">
        <v>2028156.8300000005</v>
      </c>
      <c r="P18" s="286">
        <v>0</v>
      </c>
      <c r="Q18" s="434">
        <v>0</v>
      </c>
      <c r="R18" s="288">
        <v>435626.54</v>
      </c>
      <c r="S18" s="418">
        <v>13530.84</v>
      </c>
      <c r="T18" s="157" t="e">
        <f>SUMIFS(#REF!,#REF!,$B18,#REF!,T$2,#REF!,"E")</f>
        <v>#REF!</v>
      </c>
      <c r="U18" s="157" t="e">
        <f>SUMIFS(#REF!,#REF!,$B18,#REF!,U$2,#REF!,"E")</f>
        <v>#REF!</v>
      </c>
      <c r="V18" s="106">
        <v>166</v>
      </c>
      <c r="W18" s="106">
        <v>14923.579578313256</v>
      </c>
      <c r="Y18" s="360">
        <f t="shared" si="0"/>
        <v>552275.6399999999</v>
      </c>
      <c r="Z18" s="314">
        <f t="shared" si="1"/>
        <v>386175.26</v>
      </c>
      <c r="AA18" s="315">
        <f t="shared" si="2"/>
        <v>2477314.2100000004</v>
      </c>
      <c r="AB18" s="317">
        <f t="shared" si="3"/>
        <v>1538863.3100000005</v>
      </c>
    </row>
    <row r="19" spans="1:28" x14ac:dyDescent="0.2">
      <c r="A19" s="142" t="s">
        <v>376</v>
      </c>
      <c r="B19" s="19" t="s">
        <v>28</v>
      </c>
      <c r="C19" s="12" t="s">
        <v>24</v>
      </c>
      <c r="D19" s="55" t="s">
        <v>29</v>
      </c>
      <c r="E19" s="93">
        <v>25614798.560000002</v>
      </c>
      <c r="F19" s="173"/>
      <c r="G19" s="88"/>
      <c r="H19" s="164">
        <v>23117189.879999999</v>
      </c>
      <c r="I19" s="433">
        <v>1174816.3300000408</v>
      </c>
      <c r="J19" s="275">
        <v>11492074.050000001</v>
      </c>
      <c r="K19" s="416">
        <v>282852.55</v>
      </c>
      <c r="L19" s="153">
        <v>0</v>
      </c>
      <c r="M19" s="154">
        <v>0</v>
      </c>
      <c r="N19" s="88"/>
      <c r="O19" s="283">
        <v>136855585.09999973</v>
      </c>
      <c r="P19" s="286">
        <v>0</v>
      </c>
      <c r="Q19" s="434">
        <v>0</v>
      </c>
      <c r="R19" s="288">
        <v>14637876.009999996</v>
      </c>
      <c r="S19" s="418">
        <v>285187.94000000006</v>
      </c>
      <c r="T19" s="157" t="e">
        <f>SUMIFS(#REF!,#REF!,$B19,#REF!,T$2,#REF!,"E")</f>
        <v>#REF!</v>
      </c>
      <c r="U19" s="157" t="e">
        <f>SUMIFS(#REF!,#REF!,$B19,#REF!,U$2,#REF!,"E")</f>
        <v>#REF!</v>
      </c>
      <c r="V19" s="106">
        <v>7649</v>
      </c>
      <c r="W19" s="106">
        <v>19842.940129428647</v>
      </c>
      <c r="Y19" s="360">
        <f t="shared" si="0"/>
        <v>24292006.210000038</v>
      </c>
      <c r="Z19" s="314">
        <f t="shared" si="1"/>
        <v>11774926.600000001</v>
      </c>
      <c r="AA19" s="315">
        <f t="shared" si="2"/>
        <v>151778649.04999971</v>
      </c>
      <c r="AB19" s="317">
        <f t="shared" si="3"/>
        <v>115711716.23999968</v>
      </c>
    </row>
    <row r="20" spans="1:28" x14ac:dyDescent="0.2">
      <c r="A20" s="142" t="s">
        <v>379</v>
      </c>
      <c r="B20" s="19" t="s">
        <v>30</v>
      </c>
      <c r="C20" s="12" t="s">
        <v>24</v>
      </c>
      <c r="D20" s="55" t="s">
        <v>31</v>
      </c>
      <c r="E20" s="93">
        <v>6100388.79</v>
      </c>
      <c r="F20" s="173"/>
      <c r="G20" s="88"/>
      <c r="H20" s="164">
        <v>5646415.6799999997</v>
      </c>
      <c r="I20" s="433">
        <v>111420.08999999962</v>
      </c>
      <c r="J20" s="275">
        <v>3082514.5900000003</v>
      </c>
      <c r="K20" s="416">
        <v>80603.44</v>
      </c>
      <c r="L20" s="153">
        <v>0</v>
      </c>
      <c r="M20" s="154">
        <v>0</v>
      </c>
      <c r="N20" s="88"/>
      <c r="O20" s="283">
        <v>30251125.739999987</v>
      </c>
      <c r="P20" s="286">
        <v>0</v>
      </c>
      <c r="Q20" s="434">
        <v>775269.5</v>
      </c>
      <c r="R20" s="288">
        <v>2915482.55</v>
      </c>
      <c r="S20" s="418">
        <v>86993.989999999991</v>
      </c>
      <c r="T20" s="157" t="e">
        <f>SUMIFS(#REF!,#REF!,$B20,#REF!,T$2,#REF!,"E")</f>
        <v>#REF!</v>
      </c>
      <c r="U20" s="157" t="e">
        <f>SUMIFS(#REF!,#REF!,$B20,#REF!,U$2,#REF!,"E")</f>
        <v>#REF!</v>
      </c>
      <c r="V20" s="106">
        <v>1816</v>
      </c>
      <c r="W20" s="106">
        <v>18738.36551762114</v>
      </c>
      <c r="Y20" s="360">
        <f t="shared" si="0"/>
        <v>5757835.7699999996</v>
      </c>
      <c r="Z20" s="314">
        <f t="shared" si="1"/>
        <v>3163118.0300000003</v>
      </c>
      <c r="AA20" s="315">
        <f t="shared" si="2"/>
        <v>34028871.779999986</v>
      </c>
      <c r="AB20" s="317">
        <f t="shared" si="3"/>
        <v>25107917.979999986</v>
      </c>
    </row>
    <row r="21" spans="1:28" x14ac:dyDescent="0.2">
      <c r="A21" s="142" t="s">
        <v>514</v>
      </c>
      <c r="B21" s="19" t="s">
        <v>32</v>
      </c>
      <c r="C21" s="12" t="s">
        <v>24</v>
      </c>
      <c r="D21" s="55" t="s">
        <v>33</v>
      </c>
      <c r="E21" s="93">
        <v>0</v>
      </c>
      <c r="F21" s="173"/>
      <c r="G21" s="88"/>
      <c r="H21" s="164">
        <v>0</v>
      </c>
      <c r="I21" s="433">
        <v>15177.280000000013</v>
      </c>
      <c r="J21" s="275">
        <v>0</v>
      </c>
      <c r="K21" s="416">
        <v>0</v>
      </c>
      <c r="L21" s="153">
        <v>0</v>
      </c>
      <c r="M21" s="154">
        <v>0</v>
      </c>
      <c r="N21" s="88"/>
      <c r="O21" s="283">
        <v>354743.81</v>
      </c>
      <c r="P21" s="286">
        <v>0</v>
      </c>
      <c r="Q21" s="434">
        <v>0</v>
      </c>
      <c r="R21" s="288">
        <v>0</v>
      </c>
      <c r="S21" s="418">
        <v>0</v>
      </c>
      <c r="T21" s="157" t="e">
        <f>SUMIFS(#REF!,#REF!,$B21,#REF!,T$2,#REF!,"E")</f>
        <v>#REF!</v>
      </c>
      <c r="U21" s="157" t="e">
        <f>SUMIFS(#REF!,#REF!,$B21,#REF!,U$2,#REF!,"E")</f>
        <v>#REF!</v>
      </c>
      <c r="V21" s="106">
        <v>61</v>
      </c>
      <c r="W21" s="106">
        <v>5815.4722950819669</v>
      </c>
      <c r="Y21" s="360">
        <f t="shared" si="0"/>
        <v>15177.280000000013</v>
      </c>
      <c r="Z21" s="314">
        <f t="shared" si="1"/>
        <v>0</v>
      </c>
      <c r="AA21" s="315">
        <f t="shared" si="2"/>
        <v>354743.81</v>
      </c>
      <c r="AB21" s="317">
        <f t="shared" si="3"/>
        <v>339566.52999999997</v>
      </c>
    </row>
    <row r="22" spans="1:28" x14ac:dyDescent="0.2">
      <c r="A22" s="142" t="s">
        <v>383</v>
      </c>
      <c r="B22" s="19" t="s">
        <v>34</v>
      </c>
      <c r="C22" s="12" t="s">
        <v>24</v>
      </c>
      <c r="D22" s="55" t="s">
        <v>35</v>
      </c>
      <c r="E22" s="93">
        <v>16912836</v>
      </c>
      <c r="F22" s="173"/>
      <c r="G22" s="88"/>
      <c r="H22" s="164">
        <v>15687078.800000001</v>
      </c>
      <c r="I22" s="433">
        <v>1214057.3600000138</v>
      </c>
      <c r="J22" s="275">
        <v>8214692.7499999991</v>
      </c>
      <c r="K22" s="416">
        <v>237665.63999999998</v>
      </c>
      <c r="L22" s="153">
        <v>0</v>
      </c>
      <c r="M22" s="154">
        <v>0</v>
      </c>
      <c r="N22" s="88"/>
      <c r="O22" s="283">
        <v>39530919.73999998</v>
      </c>
      <c r="P22" s="286">
        <v>0</v>
      </c>
      <c r="Q22" s="434">
        <v>1413885.07</v>
      </c>
      <c r="R22" s="288">
        <v>8836949.0000000019</v>
      </c>
      <c r="S22" s="418">
        <v>267284.99999999994</v>
      </c>
      <c r="T22" s="157" t="e">
        <f>SUMIFS(#REF!,#REF!,$B22,#REF!,T$2,#REF!,"E")</f>
        <v>#REF!</v>
      </c>
      <c r="U22" s="157" t="e">
        <f>SUMIFS(#REF!,#REF!,$B22,#REF!,U$2,#REF!,"E")</f>
        <v>#REF!</v>
      </c>
      <c r="V22" s="106">
        <v>5536</v>
      </c>
      <c r="W22" s="106">
        <v>9040.6500740606898</v>
      </c>
      <c r="Y22" s="360">
        <f t="shared" si="0"/>
        <v>16901136.160000015</v>
      </c>
      <c r="Z22" s="314">
        <f t="shared" si="1"/>
        <v>8452358.3899999987</v>
      </c>
      <c r="AA22" s="315">
        <f t="shared" si="2"/>
        <v>50049038.80999998</v>
      </c>
      <c r="AB22" s="317">
        <f t="shared" si="3"/>
        <v>24695544.259999968</v>
      </c>
    </row>
    <row r="23" spans="1:28" x14ac:dyDescent="0.2">
      <c r="A23" s="142" t="s">
        <v>514</v>
      </c>
      <c r="B23" s="19" t="s">
        <v>36</v>
      </c>
      <c r="C23" s="12" t="s">
        <v>24</v>
      </c>
      <c r="D23" s="55" t="s">
        <v>37</v>
      </c>
      <c r="E23" s="93">
        <v>0</v>
      </c>
      <c r="F23" s="173"/>
      <c r="G23" s="88"/>
      <c r="H23" s="164">
        <v>0</v>
      </c>
      <c r="I23" s="433">
        <v>11857.250000000007</v>
      </c>
      <c r="J23" s="275">
        <v>0</v>
      </c>
      <c r="K23" s="416">
        <v>0</v>
      </c>
      <c r="L23" s="153">
        <v>0</v>
      </c>
      <c r="M23" s="154">
        <v>0</v>
      </c>
      <c r="N23" s="88"/>
      <c r="O23" s="283">
        <v>1984545.9700000004</v>
      </c>
      <c r="P23" s="286">
        <v>0</v>
      </c>
      <c r="Q23" s="434">
        <v>0</v>
      </c>
      <c r="R23" s="288">
        <v>655623.04</v>
      </c>
      <c r="S23" s="418">
        <v>0</v>
      </c>
      <c r="T23" s="157" t="e">
        <f>SUMIFS(#REF!,#REF!,$B23,#REF!,T$2,#REF!,"E")</f>
        <v>#REF!</v>
      </c>
      <c r="U23" s="157" t="e">
        <f>SUMIFS(#REF!,#REF!,$B23,#REF!,U$2,#REF!,"E")</f>
        <v>#REF!</v>
      </c>
      <c r="V23" s="106">
        <v>775</v>
      </c>
      <c r="W23" s="106">
        <v>3406.6696903225816</v>
      </c>
      <c r="Y23" s="360">
        <f t="shared" si="0"/>
        <v>11857.250000000007</v>
      </c>
      <c r="Z23" s="314">
        <f t="shared" si="1"/>
        <v>0</v>
      </c>
      <c r="AA23" s="315">
        <f t="shared" si="2"/>
        <v>2640169.0100000007</v>
      </c>
      <c r="AB23" s="317">
        <f t="shared" si="3"/>
        <v>2628311.7600000007</v>
      </c>
    </row>
    <row r="24" spans="1:28" x14ac:dyDescent="0.2">
      <c r="A24" s="142" t="s">
        <v>513</v>
      </c>
      <c r="B24" s="19" t="s">
        <v>38</v>
      </c>
      <c r="C24" s="12" t="s">
        <v>39</v>
      </c>
      <c r="D24" s="55" t="s">
        <v>40</v>
      </c>
      <c r="E24" s="93">
        <v>0</v>
      </c>
      <c r="F24" s="173"/>
      <c r="G24" s="88"/>
      <c r="H24" s="164">
        <v>0</v>
      </c>
      <c r="I24" s="433">
        <v>17532</v>
      </c>
      <c r="J24" s="275">
        <v>0</v>
      </c>
      <c r="K24" s="416">
        <v>0</v>
      </c>
      <c r="L24" s="153">
        <v>0</v>
      </c>
      <c r="M24" s="154">
        <v>0</v>
      </c>
      <c r="N24" s="88"/>
      <c r="O24" s="283">
        <v>1702737.7499999998</v>
      </c>
      <c r="P24" s="286">
        <v>0</v>
      </c>
      <c r="Q24" s="434">
        <v>12986.6</v>
      </c>
      <c r="R24" s="288">
        <v>0</v>
      </c>
      <c r="S24" s="418">
        <v>0</v>
      </c>
      <c r="T24" s="157" t="e">
        <f>SUMIFS(#REF!,#REF!,$B24,#REF!,T$2,#REF!,"E")</f>
        <v>#REF!</v>
      </c>
      <c r="U24" s="157" t="e">
        <f>SUMIFS(#REF!,#REF!,$B24,#REF!,U$2,#REF!,"E")</f>
        <v>#REF!</v>
      </c>
      <c r="V24" s="106">
        <v>194</v>
      </c>
      <c r="W24" s="106">
        <v>8843.9399484536079</v>
      </c>
      <c r="Y24" s="360">
        <f t="shared" si="0"/>
        <v>17532</v>
      </c>
      <c r="Z24" s="314">
        <f t="shared" si="1"/>
        <v>0</v>
      </c>
      <c r="AA24" s="315">
        <f t="shared" si="2"/>
        <v>1715724.3499999999</v>
      </c>
      <c r="AB24" s="317">
        <f t="shared" si="3"/>
        <v>1698192.3499999999</v>
      </c>
    </row>
    <row r="25" spans="1:28" x14ac:dyDescent="0.2">
      <c r="A25" s="142" t="s">
        <v>510</v>
      </c>
      <c r="B25" s="19" t="s">
        <v>41</v>
      </c>
      <c r="C25" s="12" t="s">
        <v>42</v>
      </c>
      <c r="D25" s="55" t="s">
        <v>43</v>
      </c>
      <c r="E25" s="93">
        <v>0</v>
      </c>
      <c r="F25" s="173"/>
      <c r="G25" s="88"/>
      <c r="H25" s="164">
        <v>0</v>
      </c>
      <c r="I25" s="433">
        <v>3150.2999999999997</v>
      </c>
      <c r="J25" s="275">
        <v>0</v>
      </c>
      <c r="K25" s="416">
        <v>0</v>
      </c>
      <c r="L25" s="153">
        <v>0</v>
      </c>
      <c r="M25" s="154">
        <v>0</v>
      </c>
      <c r="N25" s="88"/>
      <c r="O25" s="283">
        <v>83431.429999999993</v>
      </c>
      <c r="P25" s="286">
        <v>0</v>
      </c>
      <c r="Q25" s="434">
        <v>0</v>
      </c>
      <c r="R25" s="288">
        <v>0</v>
      </c>
      <c r="S25" s="418">
        <v>0</v>
      </c>
      <c r="T25" s="157" t="e">
        <f>SUMIFS(#REF!,#REF!,$B25,#REF!,T$2,#REF!,"E")</f>
        <v>#REF!</v>
      </c>
      <c r="U25" s="157" t="e">
        <f>SUMIFS(#REF!,#REF!,$B25,#REF!,U$2,#REF!,"E")</f>
        <v>#REF!</v>
      </c>
      <c r="V25" s="106">
        <v>29</v>
      </c>
      <c r="W25" s="106">
        <v>2876.9458620689652</v>
      </c>
      <c r="Y25" s="360">
        <f t="shared" si="0"/>
        <v>3150.2999999999997</v>
      </c>
      <c r="Z25" s="314">
        <f t="shared" si="1"/>
        <v>0</v>
      </c>
      <c r="AA25" s="315">
        <f t="shared" si="2"/>
        <v>83431.429999999993</v>
      </c>
      <c r="AB25" s="317">
        <f t="shared" si="3"/>
        <v>80281.12999999999</v>
      </c>
    </row>
    <row r="26" spans="1:28" x14ac:dyDescent="0.2">
      <c r="A26" s="142" t="s">
        <v>510</v>
      </c>
      <c r="B26" s="19" t="s">
        <v>44</v>
      </c>
      <c r="C26" s="12" t="s">
        <v>42</v>
      </c>
      <c r="D26" s="55" t="s">
        <v>45</v>
      </c>
      <c r="E26" s="93">
        <v>0</v>
      </c>
      <c r="F26" s="173"/>
      <c r="G26" s="88"/>
      <c r="H26" s="164">
        <v>0</v>
      </c>
      <c r="I26" s="433">
        <v>5042.0999999999995</v>
      </c>
      <c r="J26" s="275">
        <v>0</v>
      </c>
      <c r="K26" s="416">
        <v>0</v>
      </c>
      <c r="L26" s="153">
        <v>0</v>
      </c>
      <c r="M26" s="154">
        <v>0</v>
      </c>
      <c r="N26" s="88"/>
      <c r="O26" s="283">
        <v>46252.97</v>
      </c>
      <c r="P26" s="286">
        <v>0</v>
      </c>
      <c r="Q26" s="434">
        <v>0</v>
      </c>
      <c r="R26" s="288">
        <v>0</v>
      </c>
      <c r="S26" s="418">
        <v>0</v>
      </c>
      <c r="T26" s="157" t="e">
        <f>SUMIFS(#REF!,#REF!,$B26,#REF!,T$2,#REF!,"E")</f>
        <v>#REF!</v>
      </c>
      <c r="U26" s="157" t="e">
        <f>SUMIFS(#REF!,#REF!,$B26,#REF!,U$2,#REF!,"E")</f>
        <v>#REF!</v>
      </c>
      <c r="V26" s="106" t="s">
        <v>496</v>
      </c>
      <c r="W26" s="106" t="s">
        <v>496</v>
      </c>
      <c r="Y26" s="360">
        <f t="shared" si="0"/>
        <v>5042.0999999999995</v>
      </c>
      <c r="Z26" s="314">
        <f t="shared" si="1"/>
        <v>0</v>
      </c>
      <c r="AA26" s="315">
        <f t="shared" si="2"/>
        <v>46252.97</v>
      </c>
      <c r="AB26" s="317">
        <f t="shared" si="3"/>
        <v>41210.870000000003</v>
      </c>
    </row>
    <row r="27" spans="1:28" x14ac:dyDescent="0.2">
      <c r="A27" s="142" t="s">
        <v>510</v>
      </c>
      <c r="B27" s="19" t="s">
        <v>46</v>
      </c>
      <c r="C27" s="12" t="s">
        <v>42</v>
      </c>
      <c r="D27" s="55" t="s">
        <v>47</v>
      </c>
      <c r="E27" s="93">
        <v>0</v>
      </c>
      <c r="F27" s="173"/>
      <c r="G27" s="88"/>
      <c r="H27" s="164">
        <v>0</v>
      </c>
      <c r="I27" s="433">
        <v>29244.179999999964</v>
      </c>
      <c r="J27" s="275">
        <v>0</v>
      </c>
      <c r="K27" s="416">
        <v>0</v>
      </c>
      <c r="L27" s="153">
        <v>0</v>
      </c>
      <c r="M27" s="154">
        <v>0</v>
      </c>
      <c r="N27" s="88"/>
      <c r="O27" s="283">
        <v>343454.49000000005</v>
      </c>
      <c r="P27" s="286">
        <v>0</v>
      </c>
      <c r="Q27" s="434">
        <v>0</v>
      </c>
      <c r="R27" s="288">
        <v>0</v>
      </c>
      <c r="S27" s="418">
        <v>0</v>
      </c>
      <c r="T27" s="157" t="e">
        <f>SUMIFS(#REF!,#REF!,$B27,#REF!,T$2,#REF!,"E")</f>
        <v>#REF!</v>
      </c>
      <c r="U27" s="157" t="e">
        <f>SUMIFS(#REF!,#REF!,$B27,#REF!,U$2,#REF!,"E")</f>
        <v>#REF!</v>
      </c>
      <c r="V27" s="106">
        <v>48</v>
      </c>
      <c r="W27" s="106">
        <v>7155.301875000001</v>
      </c>
      <c r="Y27" s="360">
        <f t="shared" si="0"/>
        <v>29244.179999999964</v>
      </c>
      <c r="Z27" s="314">
        <f t="shared" si="1"/>
        <v>0</v>
      </c>
      <c r="AA27" s="315">
        <f t="shared" si="2"/>
        <v>343454.49000000005</v>
      </c>
      <c r="AB27" s="317">
        <f t="shared" si="3"/>
        <v>314210.31000000006</v>
      </c>
    </row>
    <row r="28" spans="1:28" x14ac:dyDescent="0.2">
      <c r="A28" s="142" t="s">
        <v>510</v>
      </c>
      <c r="B28" s="19" t="s">
        <v>48</v>
      </c>
      <c r="C28" s="12" t="s">
        <v>42</v>
      </c>
      <c r="D28" s="55" t="s">
        <v>49</v>
      </c>
      <c r="E28" s="93">
        <v>0</v>
      </c>
      <c r="F28" s="173"/>
      <c r="G28" s="88"/>
      <c r="H28" s="164">
        <v>0</v>
      </c>
      <c r="I28" s="433" t="s">
        <v>497</v>
      </c>
      <c r="J28" s="275">
        <v>0</v>
      </c>
      <c r="K28" s="416">
        <v>0</v>
      </c>
      <c r="L28" s="153">
        <v>0</v>
      </c>
      <c r="M28" s="154">
        <v>0</v>
      </c>
      <c r="N28" s="88"/>
      <c r="O28" s="283">
        <v>11668.03</v>
      </c>
      <c r="P28" s="286">
        <v>0</v>
      </c>
      <c r="Q28" s="434">
        <v>0</v>
      </c>
      <c r="R28" s="288">
        <v>0</v>
      </c>
      <c r="S28" s="418">
        <v>0</v>
      </c>
      <c r="T28" s="157" t="e">
        <f>SUMIFS(#REF!,#REF!,$B28,#REF!,T$2,#REF!,"E")</f>
        <v>#REF!</v>
      </c>
      <c r="U28" s="157" t="e">
        <f>SUMIFS(#REF!,#REF!,$B28,#REF!,U$2,#REF!,"E")</f>
        <v>#REF!</v>
      </c>
      <c r="V28" s="106" t="s">
        <v>496</v>
      </c>
      <c r="W28" s="106" t="s">
        <v>496</v>
      </c>
      <c r="Y28" s="360">
        <f t="shared" si="0"/>
        <v>0</v>
      </c>
      <c r="Z28" s="314">
        <f t="shared" si="1"/>
        <v>0</v>
      </c>
      <c r="AA28" s="315">
        <f t="shared" si="2"/>
        <v>11668.03</v>
      </c>
      <c r="AB28" s="317">
        <f t="shared" si="3"/>
        <v>11668.03</v>
      </c>
    </row>
    <row r="29" spans="1:28" x14ac:dyDescent="0.2">
      <c r="A29" s="142" t="s">
        <v>510</v>
      </c>
      <c r="B29" s="19" t="s">
        <v>50</v>
      </c>
      <c r="C29" s="12" t="s">
        <v>42</v>
      </c>
      <c r="D29" s="55" t="s">
        <v>51</v>
      </c>
      <c r="E29" s="93">
        <v>0</v>
      </c>
      <c r="F29" s="173"/>
      <c r="G29" s="88"/>
      <c r="H29" s="164">
        <v>0</v>
      </c>
      <c r="I29" s="433">
        <v>5042.0999999999995</v>
      </c>
      <c r="J29" s="275">
        <v>0</v>
      </c>
      <c r="K29" s="416">
        <v>0</v>
      </c>
      <c r="L29" s="153">
        <v>0</v>
      </c>
      <c r="M29" s="154">
        <v>0</v>
      </c>
      <c r="N29" s="88"/>
      <c r="O29" s="283">
        <v>7159</v>
      </c>
      <c r="P29" s="286">
        <v>0</v>
      </c>
      <c r="Q29" s="434">
        <v>0</v>
      </c>
      <c r="R29" s="288">
        <v>0</v>
      </c>
      <c r="S29" s="418">
        <v>0</v>
      </c>
      <c r="T29" s="157" t="e">
        <f>SUMIFS(#REF!,#REF!,$B29,#REF!,T$2,#REF!,"E")</f>
        <v>#REF!</v>
      </c>
      <c r="U29" s="157" t="e">
        <f>SUMIFS(#REF!,#REF!,$B29,#REF!,U$2,#REF!,"E")</f>
        <v>#REF!</v>
      </c>
      <c r="V29" s="106" t="s">
        <v>496</v>
      </c>
      <c r="W29" s="106" t="s">
        <v>496</v>
      </c>
      <c r="Y29" s="360">
        <f t="shared" si="0"/>
        <v>5042.0999999999995</v>
      </c>
      <c r="Z29" s="314">
        <f t="shared" si="1"/>
        <v>0</v>
      </c>
      <c r="AA29" s="315">
        <f t="shared" si="2"/>
        <v>7159</v>
      </c>
      <c r="AB29" s="317">
        <f t="shared" si="3"/>
        <v>2116.9000000000005</v>
      </c>
    </row>
    <row r="30" spans="1:28" x14ac:dyDescent="0.2">
      <c r="A30" s="142" t="s">
        <v>504</v>
      </c>
      <c r="B30" s="19" t="s">
        <v>52</v>
      </c>
      <c r="C30" s="12" t="s">
        <v>53</v>
      </c>
      <c r="D30" s="55" t="s">
        <v>54</v>
      </c>
      <c r="E30" s="93">
        <v>0</v>
      </c>
      <c r="F30" s="173"/>
      <c r="G30" s="88"/>
      <c r="H30" s="164">
        <v>0</v>
      </c>
      <c r="I30" s="433" t="s">
        <v>497</v>
      </c>
      <c r="J30" s="275">
        <v>0</v>
      </c>
      <c r="K30" s="416">
        <v>0</v>
      </c>
      <c r="L30" s="153">
        <v>0</v>
      </c>
      <c r="M30" s="154">
        <v>0</v>
      </c>
      <c r="N30" s="88"/>
      <c r="O30" s="283">
        <v>945988.3899999999</v>
      </c>
      <c r="P30" s="286">
        <v>0</v>
      </c>
      <c r="Q30" s="434">
        <v>0</v>
      </c>
      <c r="R30" s="288">
        <v>137401</v>
      </c>
      <c r="S30" s="418">
        <v>0</v>
      </c>
      <c r="T30" s="157" t="e">
        <f>SUMIFS(#REF!,#REF!,$B30,#REF!,T$2,#REF!,"E")</f>
        <v>#REF!</v>
      </c>
      <c r="U30" s="157" t="e">
        <f>SUMIFS(#REF!,#REF!,$B30,#REF!,U$2,#REF!,"E")</f>
        <v>#REF!</v>
      </c>
      <c r="V30" s="106">
        <v>152</v>
      </c>
      <c r="W30" s="106">
        <v>7127.5617763157888</v>
      </c>
      <c r="Y30" s="360">
        <f t="shared" si="0"/>
        <v>0</v>
      </c>
      <c r="Z30" s="314">
        <f t="shared" si="1"/>
        <v>0</v>
      </c>
      <c r="AA30" s="315">
        <f t="shared" si="2"/>
        <v>1083389.3899999999</v>
      </c>
      <c r="AB30" s="317">
        <f t="shared" si="3"/>
        <v>1083389.3899999999</v>
      </c>
    </row>
    <row r="31" spans="1:28" x14ac:dyDescent="0.2">
      <c r="A31" s="142" t="s">
        <v>510</v>
      </c>
      <c r="B31" s="19" t="s">
        <v>55</v>
      </c>
      <c r="C31" s="12" t="s">
        <v>53</v>
      </c>
      <c r="D31" s="55" t="s">
        <v>56</v>
      </c>
      <c r="E31" s="93">
        <v>0</v>
      </c>
      <c r="F31" s="173"/>
      <c r="G31" s="88"/>
      <c r="H31" s="164">
        <v>0</v>
      </c>
      <c r="I31" s="433">
        <v>21747.199999999993</v>
      </c>
      <c r="J31" s="275">
        <v>0</v>
      </c>
      <c r="K31" s="416">
        <v>0</v>
      </c>
      <c r="L31" s="153">
        <v>0</v>
      </c>
      <c r="M31" s="154">
        <v>0</v>
      </c>
      <c r="N31" s="88"/>
      <c r="O31" s="283">
        <v>155740.22000000003</v>
      </c>
      <c r="P31" s="286">
        <v>0</v>
      </c>
      <c r="Q31" s="434">
        <v>0</v>
      </c>
      <c r="R31" s="288">
        <v>0</v>
      </c>
      <c r="S31" s="418">
        <v>0</v>
      </c>
      <c r="T31" s="157" t="e">
        <f>SUMIFS(#REF!,#REF!,$B31,#REF!,T$2,#REF!,"E")</f>
        <v>#REF!</v>
      </c>
      <c r="U31" s="157" t="e">
        <f>SUMIFS(#REF!,#REF!,$B31,#REF!,U$2,#REF!,"E")</f>
        <v>#REF!</v>
      </c>
      <c r="V31" s="106">
        <v>24</v>
      </c>
      <c r="W31" s="106">
        <v>6489.1758333333346</v>
      </c>
      <c r="Y31" s="360">
        <f t="shared" si="0"/>
        <v>21747.199999999993</v>
      </c>
      <c r="Z31" s="314">
        <f t="shared" si="1"/>
        <v>0</v>
      </c>
      <c r="AA31" s="315">
        <f t="shared" si="2"/>
        <v>155740.22000000003</v>
      </c>
      <c r="AB31" s="317">
        <f t="shared" si="3"/>
        <v>133993.02000000005</v>
      </c>
    </row>
    <row r="32" spans="1:28" x14ac:dyDescent="0.2">
      <c r="A32" s="142" t="s">
        <v>502</v>
      </c>
      <c r="B32" s="19" t="s">
        <v>57</v>
      </c>
      <c r="C32" s="12" t="s">
        <v>58</v>
      </c>
      <c r="D32" s="55" t="s">
        <v>59</v>
      </c>
      <c r="E32" s="93">
        <v>13734250.34</v>
      </c>
      <c r="F32" s="173"/>
      <c r="G32" s="88"/>
      <c r="H32" s="164">
        <v>12780074.65</v>
      </c>
      <c r="I32" s="433">
        <v>627064.89999997953</v>
      </c>
      <c r="J32" s="275">
        <v>5662118.9699999997</v>
      </c>
      <c r="K32" s="416">
        <v>164066.19</v>
      </c>
      <c r="L32" s="153">
        <v>0</v>
      </c>
      <c r="M32" s="154">
        <v>0</v>
      </c>
      <c r="N32" s="88"/>
      <c r="O32" s="283">
        <v>44524680.829999998</v>
      </c>
      <c r="P32" s="286">
        <v>0</v>
      </c>
      <c r="Q32" s="434">
        <v>2551105.5699999998</v>
      </c>
      <c r="R32" s="288">
        <v>5926450.9099999983</v>
      </c>
      <c r="S32" s="418">
        <v>134878.65</v>
      </c>
      <c r="T32" s="157" t="e">
        <f>SUMIFS(#REF!,#REF!,$B32,#REF!,T$2,#REF!,"E")</f>
        <v>#REF!</v>
      </c>
      <c r="U32" s="157" t="e">
        <f>SUMIFS(#REF!,#REF!,$B32,#REF!,U$2,#REF!,"E")</f>
        <v>#REF!</v>
      </c>
      <c r="V32" s="106">
        <v>4206</v>
      </c>
      <c r="W32" s="106">
        <v>12633.646210175937</v>
      </c>
      <c r="Y32" s="360">
        <f t="shared" si="0"/>
        <v>13407139.54999998</v>
      </c>
      <c r="Z32" s="314">
        <f t="shared" si="1"/>
        <v>5826185.1600000001</v>
      </c>
      <c r="AA32" s="315">
        <f t="shared" si="2"/>
        <v>53137115.959999993</v>
      </c>
      <c r="AB32" s="317">
        <f t="shared" si="3"/>
        <v>33903791.250000015</v>
      </c>
    </row>
    <row r="33" spans="1:28" x14ac:dyDescent="0.2">
      <c r="A33" s="142" t="s">
        <v>576</v>
      </c>
      <c r="B33" s="19" t="s">
        <v>60</v>
      </c>
      <c r="C33" s="12" t="s">
        <v>58</v>
      </c>
      <c r="D33" s="55" t="s">
        <v>61</v>
      </c>
      <c r="E33" s="93">
        <v>12946560.359999999</v>
      </c>
      <c r="F33" s="173"/>
      <c r="G33" s="88"/>
      <c r="H33" s="164">
        <v>11499192.710000001</v>
      </c>
      <c r="I33" s="433">
        <v>1043385.9699999522</v>
      </c>
      <c r="J33" s="275">
        <v>6401273.9700000007</v>
      </c>
      <c r="K33" s="416">
        <v>187743.41</v>
      </c>
      <c r="L33" s="153">
        <v>0</v>
      </c>
      <c r="M33" s="154">
        <v>0</v>
      </c>
      <c r="N33" s="88"/>
      <c r="O33" s="283">
        <v>50867784.739999987</v>
      </c>
      <c r="P33" s="286">
        <v>0</v>
      </c>
      <c r="Q33" s="434">
        <v>2032397.8699999994</v>
      </c>
      <c r="R33" s="288">
        <v>6504992.2899999972</v>
      </c>
      <c r="S33" s="418">
        <v>162787</v>
      </c>
      <c r="T33" s="157" t="e">
        <f>SUMIFS(#REF!,#REF!,$B33,#REF!,T$2,#REF!,"E")</f>
        <v>#REF!</v>
      </c>
      <c r="U33" s="157" t="e">
        <f>SUMIFS(#REF!,#REF!,$B33,#REF!,U$2,#REF!,"E")</f>
        <v>#REF!</v>
      </c>
      <c r="V33" s="106">
        <v>3897</v>
      </c>
      <c r="W33" s="106">
        <v>15285.594534257116</v>
      </c>
      <c r="Y33" s="360">
        <f t="shared" si="0"/>
        <v>12542578.679999953</v>
      </c>
      <c r="Z33" s="314">
        <f t="shared" si="1"/>
        <v>6589017.3800000008</v>
      </c>
      <c r="AA33" s="315">
        <f t="shared" si="2"/>
        <v>59567961.899999984</v>
      </c>
      <c r="AB33" s="317">
        <f t="shared" si="3"/>
        <v>40436365.840000033</v>
      </c>
    </row>
    <row r="34" spans="1:28" x14ac:dyDescent="0.2">
      <c r="A34" s="142" t="s">
        <v>501</v>
      </c>
      <c r="B34" s="19" t="s">
        <v>62</v>
      </c>
      <c r="C34" s="12" t="s">
        <v>63</v>
      </c>
      <c r="D34" s="55" t="s">
        <v>64</v>
      </c>
      <c r="E34" s="93">
        <v>0</v>
      </c>
      <c r="F34" s="173"/>
      <c r="G34" s="88"/>
      <c r="H34" s="164">
        <v>0</v>
      </c>
      <c r="I34" s="433">
        <v>10600.800000000005</v>
      </c>
      <c r="J34" s="275">
        <v>0</v>
      </c>
      <c r="K34" s="416">
        <v>0</v>
      </c>
      <c r="L34" s="153">
        <v>0</v>
      </c>
      <c r="M34" s="154">
        <v>0</v>
      </c>
      <c r="N34" s="88"/>
      <c r="O34" s="283">
        <v>1156922.4900000002</v>
      </c>
      <c r="P34" s="286">
        <v>0</v>
      </c>
      <c r="Q34" s="434">
        <v>0</v>
      </c>
      <c r="R34" s="288">
        <v>190176.22999999998</v>
      </c>
      <c r="S34" s="418">
        <v>6590.18</v>
      </c>
      <c r="T34" s="157" t="e">
        <f>SUMIFS(#REF!,#REF!,$B34,#REF!,T$2,#REF!,"E")</f>
        <v>#REF!</v>
      </c>
      <c r="U34" s="157" t="e">
        <f>SUMIFS(#REF!,#REF!,$B34,#REF!,U$2,#REF!,"E")</f>
        <v>#REF!</v>
      </c>
      <c r="V34" s="106">
        <v>137</v>
      </c>
      <c r="W34" s="106">
        <v>9880.940875912409</v>
      </c>
      <c r="Y34" s="360">
        <f t="shared" si="0"/>
        <v>10600.800000000005</v>
      </c>
      <c r="Z34" s="314">
        <f t="shared" si="1"/>
        <v>0</v>
      </c>
      <c r="AA34" s="315">
        <f t="shared" si="2"/>
        <v>1353688.9000000001</v>
      </c>
      <c r="AB34" s="317">
        <f t="shared" si="3"/>
        <v>1343088.1</v>
      </c>
    </row>
    <row r="35" spans="1:28" x14ac:dyDescent="0.2">
      <c r="A35" s="142" t="s">
        <v>501</v>
      </c>
      <c r="B35" s="19" t="s">
        <v>65</v>
      </c>
      <c r="C35" s="12" t="s">
        <v>63</v>
      </c>
      <c r="D35" s="55" t="s">
        <v>66</v>
      </c>
      <c r="E35" s="93">
        <v>0</v>
      </c>
      <c r="F35" s="173"/>
      <c r="G35" s="88"/>
      <c r="H35" s="164">
        <v>0</v>
      </c>
      <c r="I35" s="433">
        <v>75072.620000000097</v>
      </c>
      <c r="J35" s="275">
        <v>0</v>
      </c>
      <c r="K35" s="416">
        <v>0</v>
      </c>
      <c r="L35" s="153">
        <v>0</v>
      </c>
      <c r="M35" s="154">
        <v>0</v>
      </c>
      <c r="N35" s="88"/>
      <c r="O35" s="283">
        <v>1871255.44</v>
      </c>
      <c r="P35" s="286">
        <v>0</v>
      </c>
      <c r="Q35" s="434">
        <v>0</v>
      </c>
      <c r="R35" s="288">
        <v>203025.97999999998</v>
      </c>
      <c r="S35" s="418">
        <v>7035.4699999999993</v>
      </c>
      <c r="T35" s="157" t="e">
        <f>SUMIFS(#REF!,#REF!,$B35,#REF!,T$2,#REF!,"E")</f>
        <v>#REF!</v>
      </c>
      <c r="U35" s="157" t="e">
        <f>SUMIFS(#REF!,#REF!,$B35,#REF!,U$2,#REF!,"E")</f>
        <v>#REF!</v>
      </c>
      <c r="V35" s="106">
        <v>171</v>
      </c>
      <c r="W35" s="106">
        <v>12171.443801169589</v>
      </c>
      <c r="Y35" s="360">
        <f t="shared" si="0"/>
        <v>75072.620000000097</v>
      </c>
      <c r="Z35" s="314">
        <f t="shared" si="1"/>
        <v>0</v>
      </c>
      <c r="AA35" s="315">
        <f t="shared" si="2"/>
        <v>2081316.89</v>
      </c>
      <c r="AB35" s="317">
        <f t="shared" si="3"/>
        <v>2006244.2699999998</v>
      </c>
    </row>
    <row r="36" spans="1:28" x14ac:dyDescent="0.2">
      <c r="A36" s="142" t="s">
        <v>514</v>
      </c>
      <c r="B36" s="19" t="s">
        <v>67</v>
      </c>
      <c r="C36" s="12" t="s">
        <v>68</v>
      </c>
      <c r="D36" s="55" t="s">
        <v>69</v>
      </c>
      <c r="E36" s="93">
        <v>0</v>
      </c>
      <c r="F36" s="173"/>
      <c r="G36" s="88"/>
      <c r="H36" s="164">
        <v>0</v>
      </c>
      <c r="I36" s="433">
        <v>23020.500000000018</v>
      </c>
      <c r="J36" s="275">
        <v>0</v>
      </c>
      <c r="K36" s="416">
        <v>0</v>
      </c>
      <c r="L36" s="153">
        <v>0</v>
      </c>
      <c r="M36" s="154">
        <v>0</v>
      </c>
      <c r="N36" s="88"/>
      <c r="O36" s="283">
        <v>116918.88</v>
      </c>
      <c r="P36" s="286">
        <v>0</v>
      </c>
      <c r="Q36" s="434">
        <v>0</v>
      </c>
      <c r="R36" s="288">
        <v>0</v>
      </c>
      <c r="S36" s="418">
        <v>0</v>
      </c>
      <c r="T36" s="157" t="e">
        <f>SUMIFS(#REF!,#REF!,$B36,#REF!,T$2,#REF!,"E")</f>
        <v>#REF!</v>
      </c>
      <c r="U36" s="157" t="e">
        <f>SUMIFS(#REF!,#REF!,$B36,#REF!,U$2,#REF!,"E")</f>
        <v>#REF!</v>
      </c>
      <c r="V36" s="106" t="s">
        <v>496</v>
      </c>
      <c r="W36" s="106" t="s">
        <v>496</v>
      </c>
      <c r="Y36" s="360">
        <f t="shared" si="0"/>
        <v>23020.500000000018</v>
      </c>
      <c r="Z36" s="314">
        <f t="shared" si="1"/>
        <v>0</v>
      </c>
      <c r="AA36" s="315">
        <f t="shared" si="2"/>
        <v>116918.88</v>
      </c>
      <c r="AB36" s="317">
        <f t="shared" si="3"/>
        <v>93898.37999999999</v>
      </c>
    </row>
    <row r="37" spans="1:28" x14ac:dyDescent="0.2">
      <c r="A37" s="142" t="s">
        <v>514</v>
      </c>
      <c r="B37" s="19" t="s">
        <v>70</v>
      </c>
      <c r="C37" s="12" t="s">
        <v>68</v>
      </c>
      <c r="D37" s="55" t="s">
        <v>71</v>
      </c>
      <c r="E37" s="93">
        <v>0</v>
      </c>
      <c r="F37" s="173"/>
      <c r="G37" s="88"/>
      <c r="H37" s="164">
        <v>0</v>
      </c>
      <c r="I37" s="433">
        <v>10785.120000000004</v>
      </c>
      <c r="J37" s="275">
        <v>0</v>
      </c>
      <c r="K37" s="416">
        <v>0</v>
      </c>
      <c r="L37" s="153">
        <v>0</v>
      </c>
      <c r="M37" s="154">
        <v>0</v>
      </c>
      <c r="N37" s="88"/>
      <c r="O37" s="283">
        <v>216470.09000000003</v>
      </c>
      <c r="P37" s="286">
        <v>0</v>
      </c>
      <c r="Q37" s="434">
        <v>0</v>
      </c>
      <c r="R37" s="288">
        <v>0</v>
      </c>
      <c r="S37" s="418">
        <v>0</v>
      </c>
      <c r="T37" s="157" t="e">
        <f>SUMIFS(#REF!,#REF!,$B37,#REF!,T$2,#REF!,"E")</f>
        <v>#REF!</v>
      </c>
      <c r="U37" s="157" t="e">
        <f>SUMIFS(#REF!,#REF!,$B37,#REF!,U$2,#REF!,"E")</f>
        <v>#REF!</v>
      </c>
      <c r="V37" s="106">
        <v>28</v>
      </c>
      <c r="W37" s="106">
        <v>7731.0746428571438</v>
      </c>
      <c r="Y37" s="360">
        <f t="shared" si="0"/>
        <v>10785.120000000004</v>
      </c>
      <c r="Z37" s="314">
        <f t="shared" si="1"/>
        <v>0</v>
      </c>
      <c r="AA37" s="315">
        <f t="shared" si="2"/>
        <v>216470.09000000003</v>
      </c>
      <c r="AB37" s="317">
        <f t="shared" si="3"/>
        <v>205684.97000000003</v>
      </c>
    </row>
    <row r="38" spans="1:28" x14ac:dyDescent="0.2">
      <c r="A38" s="142" t="s">
        <v>511</v>
      </c>
      <c r="B38" s="19" t="s">
        <v>72</v>
      </c>
      <c r="C38" s="12" t="s">
        <v>73</v>
      </c>
      <c r="D38" s="55" t="s">
        <v>74</v>
      </c>
      <c r="E38" s="93">
        <v>0</v>
      </c>
      <c r="F38" s="173"/>
      <c r="G38" s="88"/>
      <c r="H38" s="164">
        <v>0</v>
      </c>
      <c r="I38" s="433" t="s">
        <v>497</v>
      </c>
      <c r="J38" s="275">
        <v>0</v>
      </c>
      <c r="K38" s="416">
        <v>0</v>
      </c>
      <c r="L38" s="153">
        <v>0</v>
      </c>
      <c r="M38" s="154">
        <v>0</v>
      </c>
      <c r="N38" s="88"/>
      <c r="O38" s="283">
        <v>871161.49</v>
      </c>
      <c r="P38" s="286">
        <v>0</v>
      </c>
      <c r="Q38" s="434">
        <v>0</v>
      </c>
      <c r="R38" s="288">
        <v>91340.489999999991</v>
      </c>
      <c r="S38" s="418">
        <v>0</v>
      </c>
      <c r="T38" s="157" t="e">
        <f>SUMIFS(#REF!,#REF!,$B38,#REF!,T$2,#REF!,"E")</f>
        <v>#REF!</v>
      </c>
      <c r="U38" s="157" t="e">
        <f>SUMIFS(#REF!,#REF!,$B38,#REF!,U$2,#REF!,"E")</f>
        <v>#REF!</v>
      </c>
      <c r="V38" s="106">
        <v>75</v>
      </c>
      <c r="W38" s="106">
        <v>12833.359733333333</v>
      </c>
      <c r="Y38" s="360">
        <f t="shared" si="0"/>
        <v>0</v>
      </c>
      <c r="Z38" s="314">
        <f t="shared" si="1"/>
        <v>0</v>
      </c>
      <c r="AA38" s="315">
        <f t="shared" si="2"/>
        <v>962501.98</v>
      </c>
      <c r="AB38" s="317">
        <f t="shared" si="3"/>
        <v>962501.98</v>
      </c>
    </row>
    <row r="39" spans="1:28" x14ac:dyDescent="0.2">
      <c r="A39" s="142" t="s">
        <v>512</v>
      </c>
      <c r="B39" s="19" t="s">
        <v>75</v>
      </c>
      <c r="C39" s="12" t="s">
        <v>76</v>
      </c>
      <c r="D39" s="55" t="s">
        <v>77</v>
      </c>
      <c r="E39" s="93">
        <v>0</v>
      </c>
      <c r="F39" s="173"/>
      <c r="G39" s="88"/>
      <c r="H39" s="164">
        <v>0</v>
      </c>
      <c r="I39" s="433">
        <v>25807.020000000019</v>
      </c>
      <c r="J39" s="275">
        <v>0</v>
      </c>
      <c r="K39" s="416">
        <v>0</v>
      </c>
      <c r="L39" s="153">
        <v>0</v>
      </c>
      <c r="M39" s="154">
        <v>0</v>
      </c>
      <c r="N39" s="88"/>
      <c r="O39" s="283">
        <v>292957.55</v>
      </c>
      <c r="P39" s="286">
        <v>0</v>
      </c>
      <c r="Q39" s="434">
        <v>0</v>
      </c>
      <c r="R39" s="288">
        <v>0</v>
      </c>
      <c r="S39" s="418">
        <v>0</v>
      </c>
      <c r="T39" s="157" t="e">
        <f>SUMIFS(#REF!,#REF!,$B39,#REF!,T$2,#REF!,"E")</f>
        <v>#REF!</v>
      </c>
      <c r="U39" s="157" t="e">
        <f>SUMIFS(#REF!,#REF!,$B39,#REF!,U$2,#REF!,"E")</f>
        <v>#REF!</v>
      </c>
      <c r="V39" s="106">
        <v>102</v>
      </c>
      <c r="W39" s="106">
        <v>2872.1328431372549</v>
      </c>
      <c r="Y39" s="360">
        <f t="shared" si="0"/>
        <v>25807.020000000019</v>
      </c>
      <c r="Z39" s="314">
        <f t="shared" si="1"/>
        <v>0</v>
      </c>
      <c r="AA39" s="315">
        <f t="shared" si="2"/>
        <v>292957.55</v>
      </c>
      <c r="AB39" s="317">
        <f t="shared" si="3"/>
        <v>267150.52999999997</v>
      </c>
    </row>
    <row r="40" spans="1:28" x14ac:dyDescent="0.2">
      <c r="A40" s="142" t="s">
        <v>512</v>
      </c>
      <c r="B40" s="19" t="s">
        <v>78</v>
      </c>
      <c r="C40" s="12" t="s">
        <v>76</v>
      </c>
      <c r="D40" s="55" t="s">
        <v>79</v>
      </c>
      <c r="E40" s="93">
        <v>0</v>
      </c>
      <c r="F40" s="173"/>
      <c r="G40" s="88"/>
      <c r="H40" s="164">
        <v>0</v>
      </c>
      <c r="I40" s="433">
        <v>5060.2000000000007</v>
      </c>
      <c r="J40" s="275">
        <v>0</v>
      </c>
      <c r="K40" s="416">
        <v>0</v>
      </c>
      <c r="L40" s="153">
        <v>0</v>
      </c>
      <c r="M40" s="154">
        <v>0</v>
      </c>
      <c r="N40" s="88"/>
      <c r="O40" s="283">
        <v>197373.54999999996</v>
      </c>
      <c r="P40" s="286">
        <v>0</v>
      </c>
      <c r="Q40" s="434">
        <v>0</v>
      </c>
      <c r="R40" s="288">
        <v>0</v>
      </c>
      <c r="S40" s="418">
        <v>0</v>
      </c>
      <c r="T40" s="157" t="e">
        <f>SUMIFS(#REF!,#REF!,$B40,#REF!,T$2,#REF!,"E")</f>
        <v>#REF!</v>
      </c>
      <c r="U40" s="157" t="e">
        <f>SUMIFS(#REF!,#REF!,$B40,#REF!,U$2,#REF!,"E")</f>
        <v>#REF!</v>
      </c>
      <c r="V40" s="106">
        <v>42</v>
      </c>
      <c r="W40" s="106">
        <v>4699.3702380952373</v>
      </c>
      <c r="Y40" s="360">
        <f t="shared" si="0"/>
        <v>5060.2000000000007</v>
      </c>
      <c r="Z40" s="314">
        <f t="shared" ref="Z40:Z71" si="4">J40+K40+L40+M40</f>
        <v>0</v>
      </c>
      <c r="AA40" s="315">
        <f t="shared" si="2"/>
        <v>197373.54999999996</v>
      </c>
      <c r="AB40" s="317">
        <f t="shared" si="3"/>
        <v>192313.34999999995</v>
      </c>
    </row>
    <row r="41" spans="1:28" x14ac:dyDescent="0.2">
      <c r="A41" s="142" t="s">
        <v>512</v>
      </c>
      <c r="B41" s="19" t="s">
        <v>80</v>
      </c>
      <c r="C41" s="12" t="s">
        <v>76</v>
      </c>
      <c r="D41" s="55" t="s">
        <v>81</v>
      </c>
      <c r="E41" s="93">
        <v>0</v>
      </c>
      <c r="F41" s="173"/>
      <c r="G41" s="88"/>
      <c r="H41" s="164">
        <v>0</v>
      </c>
      <c r="I41" s="433" t="s">
        <v>497</v>
      </c>
      <c r="J41" s="275">
        <v>0</v>
      </c>
      <c r="K41" s="416">
        <v>0</v>
      </c>
      <c r="L41" s="153">
        <v>0</v>
      </c>
      <c r="M41" s="154">
        <v>0</v>
      </c>
      <c r="N41" s="88"/>
      <c r="O41" s="283">
        <v>79144.639999999999</v>
      </c>
      <c r="P41" s="286">
        <v>0</v>
      </c>
      <c r="Q41" s="434">
        <v>0</v>
      </c>
      <c r="R41" s="288">
        <v>0</v>
      </c>
      <c r="S41" s="418">
        <v>0</v>
      </c>
      <c r="T41" s="157" t="e">
        <f>SUMIFS(#REF!,#REF!,$B41,#REF!,T$2,#REF!,"E")</f>
        <v>#REF!</v>
      </c>
      <c r="U41" s="157" t="e">
        <f>SUMIFS(#REF!,#REF!,$B41,#REF!,U$2,#REF!,"E")</f>
        <v>#REF!</v>
      </c>
      <c r="V41" s="106">
        <v>24</v>
      </c>
      <c r="W41" s="106">
        <v>3297.6933333333332</v>
      </c>
      <c r="Y41" s="360">
        <f t="shared" si="0"/>
        <v>0</v>
      </c>
      <c r="Z41" s="314">
        <f t="shared" si="4"/>
        <v>0</v>
      </c>
      <c r="AA41" s="315">
        <f t="shared" si="2"/>
        <v>79144.639999999999</v>
      </c>
      <c r="AB41" s="317">
        <f t="shared" si="3"/>
        <v>79144.639999999999</v>
      </c>
    </row>
    <row r="42" spans="1:28" x14ac:dyDescent="0.2">
      <c r="A42" s="142" t="s">
        <v>512</v>
      </c>
      <c r="B42" s="19" t="s">
        <v>82</v>
      </c>
      <c r="C42" s="12" t="s">
        <v>83</v>
      </c>
      <c r="D42" s="55" t="s">
        <v>84</v>
      </c>
      <c r="E42" s="93">
        <v>0</v>
      </c>
      <c r="F42" s="173"/>
      <c r="G42" s="88"/>
      <c r="H42" s="164">
        <v>0</v>
      </c>
      <c r="I42" s="433">
        <v>35776.950000000004</v>
      </c>
      <c r="J42" s="275">
        <v>0</v>
      </c>
      <c r="K42" s="416">
        <v>0</v>
      </c>
      <c r="L42" s="153">
        <v>0</v>
      </c>
      <c r="M42" s="154">
        <v>0</v>
      </c>
      <c r="N42" s="88"/>
      <c r="O42" s="283">
        <v>82182.249999999985</v>
      </c>
      <c r="P42" s="286">
        <v>0</v>
      </c>
      <c r="Q42" s="434">
        <v>0</v>
      </c>
      <c r="R42" s="288">
        <v>0</v>
      </c>
      <c r="S42" s="418">
        <v>0</v>
      </c>
      <c r="T42" s="157" t="e">
        <f>SUMIFS(#REF!,#REF!,$B42,#REF!,T$2,#REF!,"E")</f>
        <v>#REF!</v>
      </c>
      <c r="U42" s="157" t="e">
        <f>SUMIFS(#REF!,#REF!,$B42,#REF!,U$2,#REF!,"E")</f>
        <v>#REF!</v>
      </c>
      <c r="V42" s="106">
        <v>25</v>
      </c>
      <c r="W42" s="106">
        <v>3287.2899999999995</v>
      </c>
      <c r="Y42" s="360">
        <f t="shared" si="0"/>
        <v>35776.950000000004</v>
      </c>
      <c r="Z42" s="314">
        <f t="shared" si="4"/>
        <v>0</v>
      </c>
      <c r="AA42" s="315">
        <f t="shared" si="2"/>
        <v>82182.249999999985</v>
      </c>
      <c r="AB42" s="317">
        <f t="shared" si="3"/>
        <v>46405.299999999981</v>
      </c>
    </row>
    <row r="43" spans="1:28" x14ac:dyDescent="0.2">
      <c r="A43" s="142" t="s">
        <v>512</v>
      </c>
      <c r="B43" s="19" t="s">
        <v>85</v>
      </c>
      <c r="C43" s="12" t="s">
        <v>83</v>
      </c>
      <c r="D43" s="55" t="s">
        <v>86</v>
      </c>
      <c r="E43" s="93">
        <v>0</v>
      </c>
      <c r="F43" s="173"/>
      <c r="G43" s="88"/>
      <c r="H43" s="164">
        <v>0</v>
      </c>
      <c r="I43" s="433" t="s">
        <v>497</v>
      </c>
      <c r="J43" s="275">
        <v>0</v>
      </c>
      <c r="K43" s="416">
        <v>0</v>
      </c>
      <c r="L43" s="153">
        <v>0</v>
      </c>
      <c r="M43" s="154">
        <v>0</v>
      </c>
      <c r="N43" s="88"/>
      <c r="O43" s="283">
        <v>92207.94</v>
      </c>
      <c r="P43" s="286">
        <v>0</v>
      </c>
      <c r="Q43" s="434">
        <v>0</v>
      </c>
      <c r="R43" s="288">
        <v>0</v>
      </c>
      <c r="S43" s="418">
        <v>0</v>
      </c>
      <c r="T43" s="157" t="e">
        <f>SUMIFS(#REF!,#REF!,$B43,#REF!,T$2,#REF!,"E")</f>
        <v>#REF!</v>
      </c>
      <c r="U43" s="157" t="e">
        <f>SUMIFS(#REF!,#REF!,$B43,#REF!,U$2,#REF!,"E")</f>
        <v>#REF!</v>
      </c>
      <c r="V43" s="106" t="s">
        <v>496</v>
      </c>
      <c r="W43" s="106" t="s">
        <v>496</v>
      </c>
      <c r="Y43" s="360">
        <f t="shared" si="0"/>
        <v>0</v>
      </c>
      <c r="Z43" s="314">
        <f t="shared" si="4"/>
        <v>0</v>
      </c>
      <c r="AA43" s="315">
        <f t="shared" si="2"/>
        <v>92207.94</v>
      </c>
      <c r="AB43" s="317">
        <f t="shared" si="3"/>
        <v>92207.94</v>
      </c>
    </row>
    <row r="44" spans="1:28" x14ac:dyDescent="0.2">
      <c r="A44" s="142" t="s">
        <v>506</v>
      </c>
      <c r="B44" s="19" t="s">
        <v>87</v>
      </c>
      <c r="C44" s="12" t="s">
        <v>88</v>
      </c>
      <c r="D44" s="55" t="s">
        <v>89</v>
      </c>
      <c r="E44" s="93">
        <v>0</v>
      </c>
      <c r="F44" s="173"/>
      <c r="G44" s="88"/>
      <c r="H44" s="164">
        <v>0</v>
      </c>
      <c r="I44" s="433">
        <v>10080.959999999997</v>
      </c>
      <c r="J44" s="275">
        <v>0</v>
      </c>
      <c r="K44" s="416">
        <v>0</v>
      </c>
      <c r="L44" s="153">
        <v>0</v>
      </c>
      <c r="M44" s="154">
        <v>0</v>
      </c>
      <c r="N44" s="88"/>
      <c r="O44" s="283">
        <v>394678.06000000006</v>
      </c>
      <c r="P44" s="286">
        <v>0</v>
      </c>
      <c r="Q44" s="434">
        <v>10131.36</v>
      </c>
      <c r="R44" s="288">
        <v>0</v>
      </c>
      <c r="S44" s="418">
        <v>0</v>
      </c>
      <c r="T44" s="157" t="e">
        <f>SUMIFS(#REF!,#REF!,$B44,#REF!,T$2,#REF!,"E")</f>
        <v>#REF!</v>
      </c>
      <c r="U44" s="157" t="e">
        <f>SUMIFS(#REF!,#REF!,$B44,#REF!,U$2,#REF!,"E")</f>
        <v>#REF!</v>
      </c>
      <c r="V44" s="106">
        <v>55</v>
      </c>
      <c r="W44" s="106">
        <v>7360.1712727272734</v>
      </c>
      <c r="Y44" s="360">
        <f t="shared" si="0"/>
        <v>10080.959999999997</v>
      </c>
      <c r="Z44" s="314">
        <f t="shared" si="4"/>
        <v>0</v>
      </c>
      <c r="AA44" s="315">
        <f t="shared" si="2"/>
        <v>404809.42000000004</v>
      </c>
      <c r="AB44" s="317">
        <f t="shared" si="3"/>
        <v>394728.46</v>
      </c>
    </row>
    <row r="45" spans="1:28" x14ac:dyDescent="0.2">
      <c r="A45" s="142" t="s">
        <v>506</v>
      </c>
      <c r="B45" s="19" t="s">
        <v>90</v>
      </c>
      <c r="C45" s="12" t="s">
        <v>91</v>
      </c>
      <c r="D45" s="1" t="s">
        <v>92</v>
      </c>
      <c r="E45" s="93">
        <v>0</v>
      </c>
      <c r="F45" s="173"/>
      <c r="G45" s="88"/>
      <c r="H45" s="164">
        <v>0</v>
      </c>
      <c r="I45" s="433">
        <v>4735.8</v>
      </c>
      <c r="J45" s="275">
        <v>0</v>
      </c>
      <c r="K45" s="416">
        <v>0</v>
      </c>
      <c r="L45" s="153">
        <v>0</v>
      </c>
      <c r="M45" s="154">
        <v>0</v>
      </c>
      <c r="N45" s="88"/>
      <c r="O45" s="283">
        <v>311199.26</v>
      </c>
      <c r="P45" s="286">
        <v>0</v>
      </c>
      <c r="Q45" s="434">
        <v>0</v>
      </c>
      <c r="R45" s="288">
        <v>0</v>
      </c>
      <c r="S45" s="418">
        <v>0</v>
      </c>
      <c r="T45" s="157" t="e">
        <f>SUMIFS(#REF!,#REF!,$B45,#REF!,T$2,#REF!,"E")</f>
        <v>#REF!</v>
      </c>
      <c r="U45" s="157" t="e">
        <f>SUMIFS(#REF!,#REF!,$B45,#REF!,U$2,#REF!,"E")</f>
        <v>#REF!</v>
      </c>
      <c r="V45" s="106">
        <v>44</v>
      </c>
      <c r="W45" s="106">
        <v>7072.7104545454549</v>
      </c>
      <c r="Y45" s="360">
        <f t="shared" si="0"/>
        <v>4735.8</v>
      </c>
      <c r="Z45" s="314">
        <f t="shared" si="4"/>
        <v>0</v>
      </c>
      <c r="AA45" s="315">
        <f t="shared" si="2"/>
        <v>311199.26</v>
      </c>
      <c r="AB45" s="317">
        <f t="shared" si="3"/>
        <v>306463.46000000002</v>
      </c>
    </row>
    <row r="46" spans="1:28" x14ac:dyDescent="0.2">
      <c r="A46" s="142" t="s">
        <v>522</v>
      </c>
      <c r="B46" s="19" t="s">
        <v>93</v>
      </c>
      <c r="C46" s="12" t="s">
        <v>94</v>
      </c>
      <c r="D46" s="55" t="s">
        <v>95</v>
      </c>
      <c r="E46" s="93">
        <v>2123227.44</v>
      </c>
      <c r="F46" s="173"/>
      <c r="G46" s="88"/>
      <c r="H46" s="164">
        <v>1980723.01</v>
      </c>
      <c r="I46" s="433">
        <v>74422.3400000002</v>
      </c>
      <c r="J46" s="275">
        <v>1105892.01</v>
      </c>
      <c r="K46" s="416">
        <v>53288.160000000003</v>
      </c>
      <c r="L46" s="153">
        <v>0</v>
      </c>
      <c r="M46" s="154">
        <v>0</v>
      </c>
      <c r="N46" s="88"/>
      <c r="O46" s="283">
        <v>4980017.62</v>
      </c>
      <c r="P46" s="286">
        <v>0</v>
      </c>
      <c r="Q46" s="434">
        <v>200393.90000000002</v>
      </c>
      <c r="R46" s="288">
        <v>1173071.3300000003</v>
      </c>
      <c r="S46" s="418">
        <v>51210.240000000005</v>
      </c>
      <c r="T46" s="157" t="e">
        <f>SUMIFS(#REF!,#REF!,$B46,#REF!,T$2,#REF!,"E")</f>
        <v>#REF!</v>
      </c>
      <c r="U46" s="157" t="e">
        <f>SUMIFS(#REF!,#REF!,$B46,#REF!,U$2,#REF!,"E")</f>
        <v>#REF!</v>
      </c>
      <c r="V46" s="106">
        <v>738</v>
      </c>
      <c r="W46" s="106">
        <v>8678.4459214092149</v>
      </c>
      <c r="Y46" s="360">
        <f t="shared" si="0"/>
        <v>2055145.35</v>
      </c>
      <c r="Z46" s="314">
        <f t="shared" si="4"/>
        <v>1159180.17</v>
      </c>
      <c r="AA46" s="315">
        <f t="shared" si="2"/>
        <v>6404693.0900000008</v>
      </c>
      <c r="AB46" s="317">
        <f t="shared" si="3"/>
        <v>3190367.5700000008</v>
      </c>
    </row>
    <row r="47" spans="1:28" x14ac:dyDescent="0.2">
      <c r="A47" s="142" t="s">
        <v>540</v>
      </c>
      <c r="B47" s="19" t="s">
        <v>96</v>
      </c>
      <c r="C47" s="12" t="s">
        <v>97</v>
      </c>
      <c r="D47" s="55" t="s">
        <v>98</v>
      </c>
      <c r="E47" s="93">
        <v>37329324.079999998</v>
      </c>
      <c r="F47" s="173"/>
      <c r="G47" s="88"/>
      <c r="H47" s="164">
        <v>33575838.460000001</v>
      </c>
      <c r="I47" s="433">
        <v>2606506.7300000056</v>
      </c>
      <c r="J47" s="275">
        <v>35286394.880000003</v>
      </c>
      <c r="K47" s="416">
        <v>444048.35</v>
      </c>
      <c r="L47" s="153">
        <v>0</v>
      </c>
      <c r="M47" s="154">
        <v>0</v>
      </c>
      <c r="N47" s="88"/>
      <c r="O47" s="283">
        <v>130075230.28999995</v>
      </c>
      <c r="P47" s="286">
        <v>0</v>
      </c>
      <c r="Q47" s="434">
        <v>0</v>
      </c>
      <c r="R47" s="288">
        <v>25959589.350000009</v>
      </c>
      <c r="S47" s="418">
        <v>533769.92000000004</v>
      </c>
      <c r="T47" s="157" t="e">
        <f>SUMIFS(#REF!,#REF!,$B47,#REF!,T$2,#REF!,"E")</f>
        <v>#REF!</v>
      </c>
      <c r="U47" s="157" t="e">
        <f>SUMIFS(#REF!,#REF!,$B47,#REF!,U$2,#REF!,"E")</f>
        <v>#REF!</v>
      </c>
      <c r="V47" s="106">
        <v>11729</v>
      </c>
      <c r="W47" s="106">
        <v>13348.843853695962</v>
      </c>
      <c r="Y47" s="360">
        <f t="shared" si="0"/>
        <v>36182345.190000005</v>
      </c>
      <c r="Z47" s="314">
        <f t="shared" si="4"/>
        <v>35730443.230000004</v>
      </c>
      <c r="AA47" s="315">
        <f t="shared" si="2"/>
        <v>156568589.55999994</v>
      </c>
      <c r="AB47" s="317">
        <f t="shared" si="3"/>
        <v>84655801.139999926</v>
      </c>
    </row>
    <row r="48" spans="1:28" x14ac:dyDescent="0.2">
      <c r="A48" s="142" t="s">
        <v>513</v>
      </c>
      <c r="B48" s="19" t="s">
        <v>99</v>
      </c>
      <c r="C48" s="12" t="s">
        <v>100</v>
      </c>
      <c r="D48" s="55" t="s">
        <v>101</v>
      </c>
      <c r="E48" s="93">
        <v>0</v>
      </c>
      <c r="F48" s="173"/>
      <c r="G48" s="88"/>
      <c r="H48" s="164">
        <v>0</v>
      </c>
      <c r="I48" s="433">
        <v>9253</v>
      </c>
      <c r="J48" s="275">
        <v>0</v>
      </c>
      <c r="K48" s="416">
        <v>0</v>
      </c>
      <c r="L48" s="153">
        <v>0</v>
      </c>
      <c r="M48" s="154">
        <v>0</v>
      </c>
      <c r="N48" s="88"/>
      <c r="O48" s="283">
        <v>260450.46</v>
      </c>
      <c r="P48" s="286">
        <v>0</v>
      </c>
      <c r="Q48" s="434">
        <v>12430.39</v>
      </c>
      <c r="R48" s="288">
        <v>0</v>
      </c>
      <c r="S48" s="418">
        <v>0</v>
      </c>
      <c r="T48" s="157" t="e">
        <f>SUMIFS(#REF!,#REF!,$B48,#REF!,T$2,#REF!,"E")</f>
        <v>#REF!</v>
      </c>
      <c r="U48" s="157" t="e">
        <f>SUMIFS(#REF!,#REF!,$B48,#REF!,U$2,#REF!,"E")</f>
        <v>#REF!</v>
      </c>
      <c r="V48" s="106">
        <v>48</v>
      </c>
      <c r="W48" s="106">
        <v>5685.0177083333328</v>
      </c>
      <c r="Y48" s="360">
        <f t="shared" si="0"/>
        <v>9253</v>
      </c>
      <c r="Z48" s="314">
        <f t="shared" si="4"/>
        <v>0</v>
      </c>
      <c r="AA48" s="315">
        <f t="shared" si="2"/>
        <v>272880.84999999998</v>
      </c>
      <c r="AB48" s="317">
        <f t="shared" si="3"/>
        <v>263627.84999999998</v>
      </c>
    </row>
    <row r="49" spans="1:28" x14ac:dyDescent="0.2">
      <c r="A49" s="142" t="s">
        <v>533</v>
      </c>
      <c r="B49" s="19" t="s">
        <v>102</v>
      </c>
      <c r="C49" s="12" t="s">
        <v>103</v>
      </c>
      <c r="D49" s="55" t="s">
        <v>104</v>
      </c>
      <c r="E49" s="93">
        <v>26482954.23</v>
      </c>
      <c r="F49" s="173"/>
      <c r="G49" s="88"/>
      <c r="H49" s="164">
        <v>24675583.280000001</v>
      </c>
      <c r="I49" s="433">
        <v>1566032.9799999224</v>
      </c>
      <c r="J49" s="275">
        <v>10929846</v>
      </c>
      <c r="K49" s="416">
        <v>177149.88</v>
      </c>
      <c r="L49" s="153">
        <v>0</v>
      </c>
      <c r="M49" s="154">
        <v>0</v>
      </c>
      <c r="N49" s="88"/>
      <c r="O49" s="283">
        <v>127795934.10000005</v>
      </c>
      <c r="P49" s="286">
        <v>0</v>
      </c>
      <c r="Q49" s="434">
        <v>0</v>
      </c>
      <c r="R49" s="288">
        <v>11052972.399999995</v>
      </c>
      <c r="S49" s="418">
        <v>168407.97999999998</v>
      </c>
      <c r="T49" s="157" t="e">
        <f>SUMIFS(#REF!,#REF!,$B49,#REF!,T$2,#REF!,"E")</f>
        <v>#REF!</v>
      </c>
      <c r="U49" s="157" t="e">
        <f>SUMIFS(#REF!,#REF!,$B49,#REF!,U$2,#REF!,"E")</f>
        <v>#REF!</v>
      </c>
      <c r="V49" s="106">
        <v>8063</v>
      </c>
      <c r="W49" s="106">
        <v>17241.388376534796</v>
      </c>
      <c r="Y49" s="360">
        <f t="shared" si="0"/>
        <v>26241616.259999923</v>
      </c>
      <c r="Z49" s="314">
        <f t="shared" si="4"/>
        <v>11106995.880000001</v>
      </c>
      <c r="AA49" s="315">
        <f t="shared" si="2"/>
        <v>139017314.48000005</v>
      </c>
      <c r="AB49" s="317">
        <f t="shared" si="3"/>
        <v>101668702.34000012</v>
      </c>
    </row>
    <row r="50" spans="1:28" x14ac:dyDescent="0.2">
      <c r="A50" s="142" t="s">
        <v>519</v>
      </c>
      <c r="B50" s="19" t="s">
        <v>105</v>
      </c>
      <c r="C50" s="12" t="s">
        <v>106</v>
      </c>
      <c r="D50" s="55" t="s">
        <v>107</v>
      </c>
      <c r="E50" s="93">
        <v>2559095.06</v>
      </c>
      <c r="F50" s="173"/>
      <c r="G50" s="88"/>
      <c r="H50" s="164">
        <v>2331947.6800000002</v>
      </c>
      <c r="I50" s="433">
        <v>332326.4499999999</v>
      </c>
      <c r="J50" s="275">
        <v>1368727.88</v>
      </c>
      <c r="K50" s="416">
        <v>70267.239999999991</v>
      </c>
      <c r="L50" s="153">
        <v>0</v>
      </c>
      <c r="M50" s="154">
        <v>0</v>
      </c>
      <c r="N50" s="88"/>
      <c r="O50" s="283">
        <v>12743318.459999997</v>
      </c>
      <c r="P50" s="286">
        <v>0</v>
      </c>
      <c r="Q50" s="434">
        <v>0</v>
      </c>
      <c r="R50" s="288">
        <v>1397750</v>
      </c>
      <c r="S50" s="418">
        <v>37449</v>
      </c>
      <c r="T50" s="157" t="e">
        <f>SUMIFS(#REF!,#REF!,$B50,#REF!,T$2,#REF!,"E")</f>
        <v>#REF!</v>
      </c>
      <c r="U50" s="157" t="e">
        <f>SUMIFS(#REF!,#REF!,$B50,#REF!,U$2,#REF!,"E")</f>
        <v>#REF!</v>
      </c>
      <c r="V50" s="106">
        <v>963</v>
      </c>
      <c r="W50" s="106">
        <v>14723.278774662511</v>
      </c>
      <c r="Y50" s="360">
        <f t="shared" si="0"/>
        <v>2664274.13</v>
      </c>
      <c r="Z50" s="314">
        <f t="shared" si="4"/>
        <v>1438995.1199999999</v>
      </c>
      <c r="AA50" s="315">
        <f t="shared" si="2"/>
        <v>14178517.459999997</v>
      </c>
      <c r="AB50" s="317">
        <f t="shared" si="3"/>
        <v>10075248.209999997</v>
      </c>
    </row>
    <row r="51" spans="1:28" x14ac:dyDescent="0.2">
      <c r="A51" s="143" t="s">
        <v>551</v>
      </c>
      <c r="B51" s="22" t="s">
        <v>108</v>
      </c>
      <c r="C51" s="12" t="s">
        <v>109</v>
      </c>
      <c r="D51" s="55" t="s">
        <v>110</v>
      </c>
      <c r="E51" s="93">
        <v>1059775.8</v>
      </c>
      <c r="F51" s="173"/>
      <c r="G51" s="88"/>
      <c r="H51" s="164">
        <v>1032924.65</v>
      </c>
      <c r="I51" s="433">
        <v>53210.890000000094</v>
      </c>
      <c r="J51" s="275">
        <v>435522.18</v>
      </c>
      <c r="K51" s="416">
        <v>16607</v>
      </c>
      <c r="L51" s="153">
        <v>0</v>
      </c>
      <c r="M51" s="154">
        <v>0</v>
      </c>
      <c r="N51" s="88"/>
      <c r="O51" s="283">
        <v>4441444.95</v>
      </c>
      <c r="P51" s="286">
        <v>0</v>
      </c>
      <c r="Q51" s="434">
        <v>120144.11</v>
      </c>
      <c r="R51" s="288">
        <v>474682.98</v>
      </c>
      <c r="S51" s="418">
        <v>16607</v>
      </c>
      <c r="T51" s="157" t="e">
        <f>SUMIFS(#REF!,#REF!,$B51,#REF!,T$2,#REF!,"E")</f>
        <v>#REF!</v>
      </c>
      <c r="U51" s="157" t="e">
        <f>SUMIFS(#REF!,#REF!,$B51,#REF!,U$2,#REF!,"E")</f>
        <v>#REF!</v>
      </c>
      <c r="V51" s="106">
        <v>360</v>
      </c>
      <c r="W51" s="106">
        <v>14035.775111111114</v>
      </c>
      <c r="Y51" s="360">
        <f t="shared" si="0"/>
        <v>1086135.54</v>
      </c>
      <c r="Z51" s="314">
        <f t="shared" si="4"/>
        <v>452129.18</v>
      </c>
      <c r="AA51" s="315">
        <f t="shared" si="2"/>
        <v>5052879.040000001</v>
      </c>
      <c r="AB51" s="317">
        <f t="shared" si="3"/>
        <v>3514614.3200000012</v>
      </c>
    </row>
    <row r="52" spans="1:28" x14ac:dyDescent="0.2">
      <c r="A52" s="142" t="s">
        <v>514</v>
      </c>
      <c r="B52" s="19" t="s">
        <v>111</v>
      </c>
      <c r="C52" s="12" t="s">
        <v>109</v>
      </c>
      <c r="D52" s="55" t="s">
        <v>112</v>
      </c>
      <c r="E52" s="93">
        <v>0</v>
      </c>
      <c r="F52" s="173"/>
      <c r="G52" s="88"/>
      <c r="H52" s="164">
        <v>0</v>
      </c>
      <c r="I52" s="433">
        <v>10628.139999999996</v>
      </c>
      <c r="J52" s="275">
        <v>0</v>
      </c>
      <c r="K52" s="416">
        <v>0</v>
      </c>
      <c r="L52" s="153">
        <v>0</v>
      </c>
      <c r="M52" s="154">
        <v>0</v>
      </c>
      <c r="N52" s="88"/>
      <c r="O52" s="283">
        <v>639240.06000000006</v>
      </c>
      <c r="P52" s="286">
        <v>0</v>
      </c>
      <c r="Q52" s="434">
        <v>0</v>
      </c>
      <c r="R52" s="288">
        <v>0</v>
      </c>
      <c r="S52" s="418">
        <v>0</v>
      </c>
      <c r="T52" s="157" t="e">
        <f>SUMIFS(#REF!,#REF!,$B52,#REF!,T$2,#REF!,"E")</f>
        <v>#REF!</v>
      </c>
      <c r="U52" s="157" t="e">
        <f>SUMIFS(#REF!,#REF!,$B52,#REF!,U$2,#REF!,"E")</f>
        <v>#REF!</v>
      </c>
      <c r="V52" s="106">
        <v>56</v>
      </c>
      <c r="W52" s="106">
        <v>11415.001071428573</v>
      </c>
      <c r="Y52" s="360">
        <f t="shared" si="0"/>
        <v>10628.139999999996</v>
      </c>
      <c r="Z52" s="314">
        <f t="shared" si="4"/>
        <v>0</v>
      </c>
      <c r="AA52" s="315">
        <f t="shared" si="2"/>
        <v>639240.06000000006</v>
      </c>
      <c r="AB52" s="317">
        <f t="shared" si="3"/>
        <v>628611.92000000004</v>
      </c>
    </row>
    <row r="53" spans="1:28" x14ac:dyDescent="0.2">
      <c r="A53" s="142" t="s">
        <v>517</v>
      </c>
      <c r="B53" s="19" t="s">
        <v>113</v>
      </c>
      <c r="C53" s="12" t="s">
        <v>109</v>
      </c>
      <c r="D53" s="55" t="s">
        <v>114</v>
      </c>
      <c r="E53" s="93">
        <v>0</v>
      </c>
      <c r="F53" s="173"/>
      <c r="G53" s="88"/>
      <c r="H53" s="164">
        <v>0</v>
      </c>
      <c r="I53" s="433">
        <v>8504.6399999999958</v>
      </c>
      <c r="J53" s="275">
        <v>0</v>
      </c>
      <c r="K53" s="416">
        <v>0</v>
      </c>
      <c r="L53" s="153">
        <v>0</v>
      </c>
      <c r="M53" s="154">
        <v>0</v>
      </c>
      <c r="N53" s="88"/>
      <c r="O53" s="283">
        <v>192777.11000000002</v>
      </c>
      <c r="P53" s="286">
        <v>0</v>
      </c>
      <c r="Q53" s="434">
        <v>0</v>
      </c>
      <c r="R53" s="288">
        <v>0</v>
      </c>
      <c r="S53" s="418">
        <v>0</v>
      </c>
      <c r="T53" s="157" t="e">
        <f>SUMIFS(#REF!,#REF!,$B53,#REF!,T$2,#REF!,"E")</f>
        <v>#REF!</v>
      </c>
      <c r="U53" s="157" t="e">
        <f>SUMIFS(#REF!,#REF!,$B53,#REF!,U$2,#REF!,"E")</f>
        <v>#REF!</v>
      </c>
      <c r="V53" s="106">
        <v>43</v>
      </c>
      <c r="W53" s="106">
        <v>4483.1886046511636</v>
      </c>
      <c r="Y53" s="360">
        <f t="shared" si="0"/>
        <v>8504.6399999999958</v>
      </c>
      <c r="Z53" s="314">
        <f t="shared" si="4"/>
        <v>0</v>
      </c>
      <c r="AA53" s="315">
        <f t="shared" si="2"/>
        <v>192777.11000000002</v>
      </c>
      <c r="AB53" s="317">
        <f t="shared" si="3"/>
        <v>184272.47000000003</v>
      </c>
    </row>
    <row r="54" spans="1:28" x14ac:dyDescent="0.2">
      <c r="A54" s="142" t="s">
        <v>517</v>
      </c>
      <c r="B54" s="19" t="s">
        <v>115</v>
      </c>
      <c r="C54" s="12" t="s">
        <v>109</v>
      </c>
      <c r="D54" s="55" t="s">
        <v>116</v>
      </c>
      <c r="E54" s="93">
        <v>0</v>
      </c>
      <c r="F54" s="173"/>
      <c r="G54" s="88"/>
      <c r="H54" s="164">
        <v>0</v>
      </c>
      <c r="I54" s="433">
        <v>6614.7199999999975</v>
      </c>
      <c r="J54" s="275">
        <v>0</v>
      </c>
      <c r="K54" s="416">
        <v>0</v>
      </c>
      <c r="L54" s="153">
        <v>0</v>
      </c>
      <c r="M54" s="154">
        <v>0</v>
      </c>
      <c r="N54" s="88"/>
      <c r="O54" s="283">
        <v>362530.27999999997</v>
      </c>
      <c r="P54" s="286">
        <v>0</v>
      </c>
      <c r="Q54" s="434">
        <v>0</v>
      </c>
      <c r="R54" s="288">
        <v>0</v>
      </c>
      <c r="S54" s="418">
        <v>0</v>
      </c>
      <c r="T54" s="157" t="e">
        <f>SUMIFS(#REF!,#REF!,$B54,#REF!,T$2,#REF!,"E")</f>
        <v>#REF!</v>
      </c>
      <c r="U54" s="157" t="e">
        <f>SUMIFS(#REF!,#REF!,$B54,#REF!,U$2,#REF!,"E")</f>
        <v>#REF!</v>
      </c>
      <c r="V54" s="106">
        <v>42</v>
      </c>
      <c r="W54" s="106">
        <v>8631.6733333333323</v>
      </c>
      <c r="Y54" s="360">
        <f t="shared" si="0"/>
        <v>6614.7199999999975</v>
      </c>
      <c r="Z54" s="314">
        <f t="shared" si="4"/>
        <v>0</v>
      </c>
      <c r="AA54" s="315">
        <f t="shared" si="2"/>
        <v>362530.27999999997</v>
      </c>
      <c r="AB54" s="317">
        <f t="shared" si="3"/>
        <v>355915.56</v>
      </c>
    </row>
    <row r="55" spans="1:28" x14ac:dyDescent="0.2">
      <c r="A55" s="142" t="s">
        <v>514</v>
      </c>
      <c r="B55" s="19" t="s">
        <v>117</v>
      </c>
      <c r="C55" s="12" t="s">
        <v>109</v>
      </c>
      <c r="D55" s="55" t="s">
        <v>118</v>
      </c>
      <c r="E55" s="93">
        <v>0</v>
      </c>
      <c r="F55" s="173"/>
      <c r="G55" s="88"/>
      <c r="H55" s="164">
        <v>0</v>
      </c>
      <c r="I55" s="433">
        <v>5904.0999999999967</v>
      </c>
      <c r="J55" s="275">
        <v>0</v>
      </c>
      <c r="K55" s="416">
        <v>0</v>
      </c>
      <c r="L55" s="153">
        <v>0</v>
      </c>
      <c r="M55" s="154">
        <v>0</v>
      </c>
      <c r="N55" s="88"/>
      <c r="O55" s="283">
        <v>49494.39</v>
      </c>
      <c r="P55" s="286">
        <v>0</v>
      </c>
      <c r="Q55" s="434">
        <v>0</v>
      </c>
      <c r="R55" s="288">
        <v>0</v>
      </c>
      <c r="S55" s="418">
        <v>0</v>
      </c>
      <c r="T55" s="157" t="e">
        <f>SUMIFS(#REF!,#REF!,$B55,#REF!,T$2,#REF!,"E")</f>
        <v>#REF!</v>
      </c>
      <c r="U55" s="157" t="e">
        <f>SUMIFS(#REF!,#REF!,$B55,#REF!,U$2,#REF!,"E")</f>
        <v>#REF!</v>
      </c>
      <c r="V55" s="106">
        <v>17</v>
      </c>
      <c r="W55" s="106">
        <v>2911.4347058823528</v>
      </c>
      <c r="Y55" s="360">
        <f t="shared" si="0"/>
        <v>5904.0999999999967</v>
      </c>
      <c r="Z55" s="314">
        <f t="shared" si="4"/>
        <v>0</v>
      </c>
      <c r="AA55" s="315">
        <f t="shared" si="2"/>
        <v>49494.39</v>
      </c>
      <c r="AB55" s="317">
        <f t="shared" si="3"/>
        <v>43590.29</v>
      </c>
    </row>
    <row r="56" spans="1:28" x14ac:dyDescent="0.2">
      <c r="A56" s="142" t="s">
        <v>517</v>
      </c>
      <c r="B56" s="19" t="s">
        <v>119</v>
      </c>
      <c r="C56" s="12" t="s">
        <v>120</v>
      </c>
      <c r="D56" s="55" t="s">
        <v>121</v>
      </c>
      <c r="E56" s="93">
        <v>0</v>
      </c>
      <c r="F56" s="173"/>
      <c r="G56" s="88"/>
      <c r="H56" s="164">
        <v>0</v>
      </c>
      <c r="I56" s="433">
        <v>15153.280000000013</v>
      </c>
      <c r="J56" s="275">
        <v>0</v>
      </c>
      <c r="K56" s="416">
        <v>0</v>
      </c>
      <c r="L56" s="153">
        <v>0</v>
      </c>
      <c r="M56" s="154">
        <v>0</v>
      </c>
      <c r="N56" s="88"/>
      <c r="O56" s="283">
        <v>501013.32</v>
      </c>
      <c r="P56" s="286">
        <v>0</v>
      </c>
      <c r="Q56" s="434">
        <v>0</v>
      </c>
      <c r="R56" s="288">
        <v>0</v>
      </c>
      <c r="S56" s="418">
        <v>0</v>
      </c>
      <c r="T56" s="157" t="e">
        <f>SUMIFS(#REF!,#REF!,$B56,#REF!,T$2,#REF!,"E")</f>
        <v>#REF!</v>
      </c>
      <c r="U56" s="157" t="e">
        <f>SUMIFS(#REF!,#REF!,$B56,#REF!,U$2,#REF!,"E")</f>
        <v>#REF!</v>
      </c>
      <c r="V56" s="106">
        <v>46</v>
      </c>
      <c r="W56" s="106">
        <v>10891.593913043478</v>
      </c>
      <c r="Y56" s="360">
        <f t="shared" si="0"/>
        <v>15153.280000000013</v>
      </c>
      <c r="Z56" s="314">
        <f t="shared" si="4"/>
        <v>0</v>
      </c>
      <c r="AA56" s="315">
        <f t="shared" si="2"/>
        <v>501013.32</v>
      </c>
      <c r="AB56" s="317">
        <f t="shared" si="3"/>
        <v>485860.04</v>
      </c>
    </row>
    <row r="57" spans="1:28" x14ac:dyDescent="0.2">
      <c r="A57" s="142" t="s">
        <v>547</v>
      </c>
      <c r="B57" s="19" t="s">
        <v>122</v>
      </c>
      <c r="C57" s="12" t="s">
        <v>120</v>
      </c>
      <c r="D57" s="55" t="s">
        <v>123</v>
      </c>
      <c r="E57" s="93">
        <v>6063860.5499999998</v>
      </c>
      <c r="F57" s="173"/>
      <c r="G57" s="88"/>
      <c r="H57" s="164">
        <v>5008349.75</v>
      </c>
      <c r="I57" s="433">
        <v>229881.32000000114</v>
      </c>
      <c r="J57" s="275">
        <v>1020163.32</v>
      </c>
      <c r="K57" s="416">
        <v>60036.480000000003</v>
      </c>
      <c r="L57" s="153">
        <v>0</v>
      </c>
      <c r="M57" s="154">
        <v>0</v>
      </c>
      <c r="N57" s="88"/>
      <c r="O57" s="283">
        <v>20454577.430000007</v>
      </c>
      <c r="P57" s="286">
        <v>0</v>
      </c>
      <c r="Q57" s="434">
        <v>0</v>
      </c>
      <c r="R57" s="288">
        <v>2450700.8599999989</v>
      </c>
      <c r="S57" s="418">
        <v>118857.23</v>
      </c>
      <c r="T57" s="157" t="e">
        <f>SUMIFS(#REF!,#REF!,$B57,#REF!,T$2,#REF!,"E")</f>
        <v>#REF!</v>
      </c>
      <c r="U57" s="157" t="e">
        <f>SUMIFS(#REF!,#REF!,$B57,#REF!,U$2,#REF!,"E")</f>
        <v>#REF!</v>
      </c>
      <c r="V57" s="106">
        <v>1784</v>
      </c>
      <c r="W57" s="106">
        <v>12905.90556053812</v>
      </c>
      <c r="Y57" s="360">
        <f t="shared" si="0"/>
        <v>5238231.0700000012</v>
      </c>
      <c r="Z57" s="314">
        <f t="shared" si="4"/>
        <v>1080199.8</v>
      </c>
      <c r="AA57" s="315">
        <f t="shared" si="2"/>
        <v>23024135.520000007</v>
      </c>
      <c r="AB57" s="317">
        <f t="shared" si="3"/>
        <v>16705704.650000006</v>
      </c>
    </row>
    <row r="58" spans="1:28" x14ac:dyDescent="0.2">
      <c r="A58" s="142" t="s">
        <v>535</v>
      </c>
      <c r="B58" s="19" t="s">
        <v>124</v>
      </c>
      <c r="C58" s="12" t="s">
        <v>120</v>
      </c>
      <c r="D58" s="55" t="s">
        <v>125</v>
      </c>
      <c r="E58" s="93">
        <v>4110060.62</v>
      </c>
      <c r="F58" s="173"/>
      <c r="G58" s="88"/>
      <c r="H58" s="164">
        <v>3739392.3400000003</v>
      </c>
      <c r="I58" s="433">
        <v>343316.4999999979</v>
      </c>
      <c r="J58" s="275">
        <v>3793845.37</v>
      </c>
      <c r="K58" s="416">
        <v>141526.51</v>
      </c>
      <c r="L58" s="153">
        <v>0</v>
      </c>
      <c r="M58" s="154">
        <v>0</v>
      </c>
      <c r="N58" s="88"/>
      <c r="O58" s="283">
        <v>13809953.630000005</v>
      </c>
      <c r="P58" s="286">
        <v>0</v>
      </c>
      <c r="Q58" s="434">
        <v>1293734.67</v>
      </c>
      <c r="R58" s="288">
        <v>2162007.04</v>
      </c>
      <c r="S58" s="418">
        <v>70129.070000000007</v>
      </c>
      <c r="T58" s="157" t="e">
        <f>SUMIFS(#REF!,#REF!,$B58,#REF!,T$2,#REF!,"E")</f>
        <v>#REF!</v>
      </c>
      <c r="U58" s="157" t="e">
        <f>SUMIFS(#REF!,#REF!,$B58,#REF!,U$2,#REF!,"E")</f>
        <v>#REF!</v>
      </c>
      <c r="V58" s="106">
        <v>1386</v>
      </c>
      <c r="W58" s="106">
        <v>12507.809819624823</v>
      </c>
      <c r="Y58" s="360">
        <f t="shared" si="0"/>
        <v>4082708.839999998</v>
      </c>
      <c r="Z58" s="314">
        <f t="shared" si="4"/>
        <v>3935371.88</v>
      </c>
      <c r="AA58" s="315">
        <f t="shared" si="2"/>
        <v>17335824.410000004</v>
      </c>
      <c r="AB58" s="317">
        <f t="shared" si="3"/>
        <v>9317743.6900000051</v>
      </c>
    </row>
    <row r="59" spans="1:28" x14ac:dyDescent="0.2">
      <c r="A59" s="142" t="s">
        <v>537</v>
      </c>
      <c r="B59" s="19" t="s">
        <v>126</v>
      </c>
      <c r="C59" s="12" t="s">
        <v>120</v>
      </c>
      <c r="D59" s="55" t="s">
        <v>127</v>
      </c>
      <c r="E59" s="93">
        <v>5197800.5500000007</v>
      </c>
      <c r="F59" s="173"/>
      <c r="G59" s="88"/>
      <c r="H59" s="164">
        <v>4784387.08</v>
      </c>
      <c r="I59" s="433">
        <v>327845.73999999854</v>
      </c>
      <c r="J59" s="275">
        <v>1484613</v>
      </c>
      <c r="K59" s="416">
        <v>69339</v>
      </c>
      <c r="L59" s="153">
        <v>0</v>
      </c>
      <c r="M59" s="154">
        <v>0</v>
      </c>
      <c r="N59" s="88"/>
      <c r="O59" s="283">
        <v>14264712.15</v>
      </c>
      <c r="P59" s="286">
        <v>0</v>
      </c>
      <c r="Q59" s="434">
        <v>2390536.08</v>
      </c>
      <c r="R59" s="288">
        <v>1573254.8</v>
      </c>
      <c r="S59" s="418">
        <v>69339</v>
      </c>
      <c r="T59" s="157" t="e">
        <f>SUMIFS(#REF!,#REF!,$B59,#REF!,T$2,#REF!,"E")</f>
        <v>#REF!</v>
      </c>
      <c r="U59" s="157" t="e">
        <f>SUMIFS(#REF!,#REF!,$B59,#REF!,U$2,#REF!,"E")</f>
        <v>#REF!</v>
      </c>
      <c r="V59" s="106">
        <v>1555</v>
      </c>
      <c r="W59" s="106">
        <v>11767.10098392283</v>
      </c>
      <c r="Y59" s="360">
        <f t="shared" si="0"/>
        <v>5112232.8199999984</v>
      </c>
      <c r="Z59" s="314">
        <f t="shared" si="4"/>
        <v>1553952</v>
      </c>
      <c r="AA59" s="315">
        <f t="shared" si="2"/>
        <v>18297842.030000001</v>
      </c>
      <c r="AB59" s="317">
        <f t="shared" si="3"/>
        <v>11631657.210000003</v>
      </c>
    </row>
    <row r="60" spans="1:28" x14ac:dyDescent="0.2">
      <c r="A60" s="142" t="s">
        <v>549</v>
      </c>
      <c r="B60" s="19" t="s">
        <v>128</v>
      </c>
      <c r="C60" s="12" t="s">
        <v>120</v>
      </c>
      <c r="D60" s="55" t="s">
        <v>129</v>
      </c>
      <c r="E60" s="93">
        <v>9457058.540000001</v>
      </c>
      <c r="F60" s="173"/>
      <c r="G60" s="88"/>
      <c r="H60" s="164">
        <v>8319126.6399999997</v>
      </c>
      <c r="I60" s="433">
        <v>537229.27999999095</v>
      </c>
      <c r="J60" s="275">
        <v>6630410.7599999998</v>
      </c>
      <c r="K60" s="416">
        <v>170642.98</v>
      </c>
      <c r="L60" s="153">
        <v>0</v>
      </c>
      <c r="M60" s="154">
        <v>0</v>
      </c>
      <c r="N60" s="88"/>
      <c r="O60" s="283">
        <v>31751398.930000011</v>
      </c>
      <c r="P60" s="286">
        <v>0</v>
      </c>
      <c r="Q60" s="434">
        <v>0</v>
      </c>
      <c r="R60" s="288">
        <v>6603659.540000001</v>
      </c>
      <c r="S60" s="418">
        <v>166483.1</v>
      </c>
      <c r="T60" s="157" t="e">
        <f>SUMIFS(#REF!,#REF!,$B60,#REF!,T$2,#REF!,"E")</f>
        <v>#REF!</v>
      </c>
      <c r="U60" s="157" t="e">
        <f>SUMIFS(#REF!,#REF!,$B60,#REF!,U$2,#REF!,"E")</f>
        <v>#REF!</v>
      </c>
      <c r="V60" s="106">
        <v>3025</v>
      </c>
      <c r="W60" s="106">
        <v>12734.393907438021</v>
      </c>
      <c r="Y60" s="360">
        <f t="shared" si="0"/>
        <v>8856355.9199999906</v>
      </c>
      <c r="Z60" s="314">
        <f t="shared" si="4"/>
        <v>6801053.7400000002</v>
      </c>
      <c r="AA60" s="315">
        <f t="shared" si="2"/>
        <v>38521541.570000015</v>
      </c>
      <c r="AB60" s="317">
        <f t="shared" si="3"/>
        <v>22864131.910000026</v>
      </c>
    </row>
    <row r="61" spans="1:28" x14ac:dyDescent="0.2">
      <c r="A61" s="142" t="s">
        <v>534</v>
      </c>
      <c r="B61" s="19" t="s">
        <v>130</v>
      </c>
      <c r="C61" s="12" t="s">
        <v>120</v>
      </c>
      <c r="D61" s="55" t="s">
        <v>131</v>
      </c>
      <c r="E61" s="93">
        <v>1390502.72</v>
      </c>
      <c r="F61" s="173"/>
      <c r="G61" s="88"/>
      <c r="H61" s="164">
        <v>1270307.3500000001</v>
      </c>
      <c r="I61" s="433">
        <v>64401.440000000104</v>
      </c>
      <c r="J61" s="275">
        <v>664359.96</v>
      </c>
      <c r="K61" s="416">
        <v>18190</v>
      </c>
      <c r="L61" s="153">
        <v>0</v>
      </c>
      <c r="M61" s="154">
        <v>0</v>
      </c>
      <c r="N61" s="88"/>
      <c r="O61" s="283">
        <v>4077421.2500000005</v>
      </c>
      <c r="P61" s="286">
        <v>0</v>
      </c>
      <c r="Q61" s="434">
        <v>0</v>
      </c>
      <c r="R61" s="288">
        <v>656556.96000000008</v>
      </c>
      <c r="S61" s="418">
        <v>15065</v>
      </c>
      <c r="T61" s="157" t="e">
        <f>SUMIFS(#REF!,#REF!,$B61,#REF!,T$2,#REF!,"E")</f>
        <v>#REF!</v>
      </c>
      <c r="U61" s="157" t="e">
        <f>SUMIFS(#REF!,#REF!,$B61,#REF!,U$2,#REF!,"E")</f>
        <v>#REF!</v>
      </c>
      <c r="V61" s="106">
        <v>435</v>
      </c>
      <c r="W61" s="106">
        <v>10917.34071264368</v>
      </c>
      <c r="Y61" s="360">
        <f t="shared" si="0"/>
        <v>1334708.7900000003</v>
      </c>
      <c r="Z61" s="314">
        <f t="shared" si="4"/>
        <v>682549.96</v>
      </c>
      <c r="AA61" s="315">
        <f t="shared" si="2"/>
        <v>4749043.2100000009</v>
      </c>
      <c r="AB61" s="317">
        <f t="shared" si="3"/>
        <v>2731784.4600000009</v>
      </c>
    </row>
    <row r="62" spans="1:28" x14ac:dyDescent="0.2">
      <c r="A62" s="142" t="s">
        <v>523</v>
      </c>
      <c r="B62" s="19" t="s">
        <v>132</v>
      </c>
      <c r="C62" s="12" t="s">
        <v>120</v>
      </c>
      <c r="D62" s="55" t="s">
        <v>133</v>
      </c>
      <c r="E62" s="93">
        <v>0</v>
      </c>
      <c r="F62" s="173"/>
      <c r="G62" s="88"/>
      <c r="H62" s="164">
        <v>0</v>
      </c>
      <c r="I62" s="433">
        <v>4735.4000000000005</v>
      </c>
      <c r="J62" s="275">
        <v>0</v>
      </c>
      <c r="K62" s="416">
        <v>0</v>
      </c>
      <c r="L62" s="153">
        <v>0</v>
      </c>
      <c r="M62" s="154">
        <v>0</v>
      </c>
      <c r="N62" s="88"/>
      <c r="O62" s="283">
        <v>1426348.1999999997</v>
      </c>
      <c r="P62" s="286">
        <v>0</v>
      </c>
      <c r="Q62" s="434">
        <v>116530.78</v>
      </c>
      <c r="R62" s="288">
        <v>17625.999999999996</v>
      </c>
      <c r="S62" s="418">
        <v>29201</v>
      </c>
      <c r="T62" s="157" t="e">
        <f>SUMIFS(#REF!,#REF!,$B62,#REF!,T$2,#REF!,"E")</f>
        <v>#REF!</v>
      </c>
      <c r="U62" s="157" t="e">
        <f>SUMIFS(#REF!,#REF!,$B62,#REF!,U$2,#REF!,"E")</f>
        <v>#REF!</v>
      </c>
      <c r="V62" s="106">
        <v>123</v>
      </c>
      <c r="W62" s="106">
        <v>12924.438861788616</v>
      </c>
      <c r="Y62" s="360">
        <f t="shared" si="0"/>
        <v>4735.4000000000005</v>
      </c>
      <c r="Z62" s="314">
        <f t="shared" si="4"/>
        <v>0</v>
      </c>
      <c r="AA62" s="315">
        <f t="shared" si="2"/>
        <v>1589705.9799999997</v>
      </c>
      <c r="AB62" s="317">
        <f t="shared" si="3"/>
        <v>1584970.5799999998</v>
      </c>
    </row>
    <row r="63" spans="1:28" x14ac:dyDescent="0.2">
      <c r="A63" s="142" t="s">
        <v>536</v>
      </c>
      <c r="B63" s="19" t="s">
        <v>134</v>
      </c>
      <c r="C63" s="12" t="s">
        <v>120</v>
      </c>
      <c r="D63" s="55" t="s">
        <v>135</v>
      </c>
      <c r="E63" s="93">
        <v>7681555.54</v>
      </c>
      <c r="F63" s="173"/>
      <c r="G63" s="88"/>
      <c r="H63" s="164">
        <v>7370056.0700000003</v>
      </c>
      <c r="I63" s="433">
        <v>340475.25999999803</v>
      </c>
      <c r="J63" s="275">
        <v>4206854.8099999996</v>
      </c>
      <c r="K63" s="416">
        <v>97320.460000000021</v>
      </c>
      <c r="L63" s="153">
        <v>0</v>
      </c>
      <c r="M63" s="154">
        <v>0</v>
      </c>
      <c r="N63" s="88"/>
      <c r="O63" s="283">
        <v>28393327.889999997</v>
      </c>
      <c r="P63" s="286">
        <v>0</v>
      </c>
      <c r="Q63" s="434">
        <v>0</v>
      </c>
      <c r="R63" s="288">
        <v>4246713.7300000004</v>
      </c>
      <c r="S63" s="418">
        <v>93868.22</v>
      </c>
      <c r="T63" s="157" t="e">
        <f>SUMIFS(#REF!,#REF!,$B63,#REF!,T$2,#REF!,"E")</f>
        <v>#REF!</v>
      </c>
      <c r="U63" s="157" t="e">
        <f>SUMIFS(#REF!,#REF!,$B63,#REF!,U$2,#REF!,"E")</f>
        <v>#REF!</v>
      </c>
      <c r="V63" s="106">
        <v>2290</v>
      </c>
      <c r="W63" s="106">
        <v>14294.283772925763</v>
      </c>
      <c r="Y63" s="360">
        <f t="shared" si="0"/>
        <v>7710531.3299999982</v>
      </c>
      <c r="Z63" s="314">
        <f t="shared" si="4"/>
        <v>4304175.2699999996</v>
      </c>
      <c r="AA63" s="315">
        <f t="shared" si="2"/>
        <v>32733909.839999996</v>
      </c>
      <c r="AB63" s="317">
        <f t="shared" si="3"/>
        <v>20719203.239999998</v>
      </c>
    </row>
    <row r="64" spans="1:28" x14ac:dyDescent="0.2">
      <c r="A64" s="142" t="s">
        <v>517</v>
      </c>
      <c r="B64" s="19" t="s">
        <v>136</v>
      </c>
      <c r="C64" s="12" t="s">
        <v>120</v>
      </c>
      <c r="D64" s="55" t="s">
        <v>137</v>
      </c>
      <c r="E64" s="93">
        <v>0</v>
      </c>
      <c r="F64" s="173"/>
      <c r="G64" s="88"/>
      <c r="H64" s="164">
        <v>0</v>
      </c>
      <c r="I64" s="433">
        <v>30780.100000000042</v>
      </c>
      <c r="J64" s="275">
        <v>0</v>
      </c>
      <c r="K64" s="416">
        <v>0</v>
      </c>
      <c r="L64" s="153">
        <v>0</v>
      </c>
      <c r="M64" s="154">
        <v>0</v>
      </c>
      <c r="N64" s="88"/>
      <c r="O64" s="283">
        <v>1113296.0000000002</v>
      </c>
      <c r="P64" s="286">
        <v>0</v>
      </c>
      <c r="Q64" s="434">
        <v>0</v>
      </c>
      <c r="R64" s="288">
        <v>0</v>
      </c>
      <c r="S64" s="418">
        <v>0</v>
      </c>
      <c r="T64" s="157" t="e">
        <f>SUMIFS(#REF!,#REF!,$B64,#REF!,T$2,#REF!,"E")</f>
        <v>#REF!</v>
      </c>
      <c r="U64" s="157" t="e">
        <f>SUMIFS(#REF!,#REF!,$B64,#REF!,U$2,#REF!,"E")</f>
        <v>#REF!</v>
      </c>
      <c r="V64" s="106">
        <v>137</v>
      </c>
      <c r="W64" s="106">
        <v>8126.2481751824835</v>
      </c>
      <c r="Y64" s="360">
        <f t="shared" si="0"/>
        <v>30780.100000000042</v>
      </c>
      <c r="Z64" s="314">
        <f t="shared" si="4"/>
        <v>0</v>
      </c>
      <c r="AA64" s="315">
        <f t="shared" si="2"/>
        <v>1113296.0000000002</v>
      </c>
      <c r="AB64" s="317">
        <f t="shared" si="3"/>
        <v>1082515.9000000001</v>
      </c>
    </row>
    <row r="65" spans="1:28" x14ac:dyDescent="0.2">
      <c r="A65" s="142" t="s">
        <v>517</v>
      </c>
      <c r="B65" s="19" t="s">
        <v>138</v>
      </c>
      <c r="C65" s="12" t="s">
        <v>120</v>
      </c>
      <c r="D65" s="55" t="s">
        <v>139</v>
      </c>
      <c r="E65" s="93">
        <v>0</v>
      </c>
      <c r="F65" s="173"/>
      <c r="G65" s="88"/>
      <c r="H65" s="164">
        <v>0</v>
      </c>
      <c r="I65" s="433">
        <v>4735.4000000000005</v>
      </c>
      <c r="J65" s="275">
        <v>0</v>
      </c>
      <c r="K65" s="416">
        <v>0</v>
      </c>
      <c r="L65" s="153">
        <v>0</v>
      </c>
      <c r="M65" s="154">
        <v>0</v>
      </c>
      <c r="N65" s="88"/>
      <c r="O65" s="283">
        <v>540175</v>
      </c>
      <c r="P65" s="286">
        <v>0</v>
      </c>
      <c r="Q65" s="434">
        <v>0</v>
      </c>
      <c r="R65" s="288">
        <v>23283</v>
      </c>
      <c r="S65" s="418">
        <v>0</v>
      </c>
      <c r="T65" s="157" t="e">
        <f>SUMIFS(#REF!,#REF!,$B65,#REF!,T$2,#REF!,"E")</f>
        <v>#REF!</v>
      </c>
      <c r="U65" s="157" t="e">
        <f>SUMIFS(#REF!,#REF!,$B65,#REF!,U$2,#REF!,"E")</f>
        <v>#REF!</v>
      </c>
      <c r="V65" s="106">
        <v>56</v>
      </c>
      <c r="W65" s="106">
        <v>10061.75</v>
      </c>
      <c r="Y65" s="360">
        <f t="shared" si="0"/>
        <v>4735.4000000000005</v>
      </c>
      <c r="Z65" s="314">
        <f t="shared" si="4"/>
        <v>0</v>
      </c>
      <c r="AA65" s="315">
        <f t="shared" si="2"/>
        <v>563458</v>
      </c>
      <c r="AB65" s="317">
        <f t="shared" si="3"/>
        <v>558722.6</v>
      </c>
    </row>
    <row r="66" spans="1:28" x14ac:dyDescent="0.2">
      <c r="A66" s="142" t="s">
        <v>517</v>
      </c>
      <c r="B66" s="19" t="s">
        <v>140</v>
      </c>
      <c r="C66" s="12" t="s">
        <v>120</v>
      </c>
      <c r="D66" s="55" t="s">
        <v>141</v>
      </c>
      <c r="E66" s="93">
        <v>0</v>
      </c>
      <c r="F66" s="173"/>
      <c r="G66" s="88"/>
      <c r="H66" s="164">
        <v>0</v>
      </c>
      <c r="I66" s="433">
        <v>4735.4000000000005</v>
      </c>
      <c r="J66" s="275">
        <v>0</v>
      </c>
      <c r="K66" s="416">
        <v>0</v>
      </c>
      <c r="L66" s="153">
        <v>0</v>
      </c>
      <c r="M66" s="154">
        <v>0</v>
      </c>
      <c r="N66" s="88"/>
      <c r="O66" s="283">
        <v>232293.23</v>
      </c>
      <c r="P66" s="286">
        <v>10300</v>
      </c>
      <c r="Q66" s="434">
        <v>25181.77</v>
      </c>
      <c r="R66" s="288">
        <v>0</v>
      </c>
      <c r="S66" s="418">
        <v>0</v>
      </c>
      <c r="T66" s="157" t="e">
        <f>SUMIFS(#REF!,#REF!,$B66,#REF!,T$2,#REF!,"E")</f>
        <v>#REF!</v>
      </c>
      <c r="U66" s="157" t="e">
        <f>SUMIFS(#REF!,#REF!,$B66,#REF!,U$2,#REF!,"E")</f>
        <v>#REF!</v>
      </c>
      <c r="V66" s="106">
        <v>53</v>
      </c>
      <c r="W66" s="106">
        <v>5052.3584905660373</v>
      </c>
      <c r="Y66" s="360">
        <f t="shared" si="0"/>
        <v>4735.4000000000005</v>
      </c>
      <c r="Z66" s="314">
        <f t="shared" si="4"/>
        <v>0</v>
      </c>
      <c r="AA66" s="315">
        <f t="shared" si="2"/>
        <v>267775</v>
      </c>
      <c r="AB66" s="317">
        <f t="shared" si="3"/>
        <v>263039.59999999998</v>
      </c>
    </row>
    <row r="67" spans="1:28" x14ac:dyDescent="0.2">
      <c r="A67" s="142" t="s">
        <v>515</v>
      </c>
      <c r="B67" s="19" t="s">
        <v>142</v>
      </c>
      <c r="C67" s="12" t="s">
        <v>120</v>
      </c>
      <c r="D67" s="55" t="s">
        <v>143</v>
      </c>
      <c r="E67" s="93">
        <v>2237086.7400000002</v>
      </c>
      <c r="F67" s="173"/>
      <c r="G67" s="88"/>
      <c r="H67" s="164">
        <v>2081058.02</v>
      </c>
      <c r="I67" s="433">
        <v>103231.71999999959</v>
      </c>
      <c r="J67" s="275">
        <v>816727.84</v>
      </c>
      <c r="K67" s="416">
        <v>28801.93</v>
      </c>
      <c r="L67" s="153">
        <v>0</v>
      </c>
      <c r="M67" s="154">
        <v>0</v>
      </c>
      <c r="N67" s="88"/>
      <c r="O67" s="283">
        <v>9493128.459999999</v>
      </c>
      <c r="P67" s="286">
        <v>0</v>
      </c>
      <c r="Q67" s="434">
        <v>71761.95</v>
      </c>
      <c r="R67" s="288">
        <v>892004.43999999983</v>
      </c>
      <c r="S67" s="418">
        <v>26365.989999999998</v>
      </c>
      <c r="T67" s="157" t="e">
        <f>SUMIFS(#REF!,#REF!,$B67,#REF!,T$2,#REF!,"E")</f>
        <v>#REF!</v>
      </c>
      <c r="U67" s="157" t="e">
        <f>SUMIFS(#REF!,#REF!,$B67,#REF!,U$2,#REF!,"E")</f>
        <v>#REF!</v>
      </c>
      <c r="V67" s="106">
        <v>666</v>
      </c>
      <c r="W67" s="106">
        <v>15740.63189189189</v>
      </c>
      <c r="Y67" s="360">
        <f t="shared" si="0"/>
        <v>2184289.7399999998</v>
      </c>
      <c r="Z67" s="314">
        <f t="shared" si="4"/>
        <v>845529.77</v>
      </c>
      <c r="AA67" s="315">
        <f t="shared" si="2"/>
        <v>10483260.839999998</v>
      </c>
      <c r="AB67" s="317">
        <f t="shared" si="3"/>
        <v>7453441.3299999982</v>
      </c>
    </row>
    <row r="68" spans="1:28" x14ac:dyDescent="0.2">
      <c r="A68" s="142" t="s">
        <v>516</v>
      </c>
      <c r="B68" s="19" t="s">
        <v>144</v>
      </c>
      <c r="C68" s="12" t="s">
        <v>120</v>
      </c>
      <c r="D68" s="55" t="s">
        <v>145</v>
      </c>
      <c r="E68" s="93">
        <v>10366485.48</v>
      </c>
      <c r="F68" s="173"/>
      <c r="G68" s="88"/>
      <c r="H68" s="164">
        <v>8930183.5999999996</v>
      </c>
      <c r="I68" s="433">
        <v>375517.21999999648</v>
      </c>
      <c r="J68" s="275">
        <v>4576907.72</v>
      </c>
      <c r="K68" s="416">
        <v>84175.94</v>
      </c>
      <c r="L68" s="153">
        <v>0</v>
      </c>
      <c r="M68" s="154">
        <v>0</v>
      </c>
      <c r="N68" s="88"/>
      <c r="O68" s="283">
        <v>31198908.939999994</v>
      </c>
      <c r="P68" s="286">
        <v>0</v>
      </c>
      <c r="Q68" s="434">
        <v>0</v>
      </c>
      <c r="R68" s="288">
        <v>4088733.1000000006</v>
      </c>
      <c r="S68" s="418">
        <v>75539.89</v>
      </c>
      <c r="T68" s="157" t="e">
        <f>SUMIFS(#REF!,#REF!,$B68,#REF!,T$2,#REF!,"E")</f>
        <v>#REF!</v>
      </c>
      <c r="U68" s="157" t="e">
        <f>SUMIFS(#REF!,#REF!,$B68,#REF!,U$2,#REF!,"E")</f>
        <v>#REF!</v>
      </c>
      <c r="V68" s="106">
        <v>3196</v>
      </c>
      <c r="W68" s="106">
        <v>11064.825384856067</v>
      </c>
      <c r="Y68" s="360">
        <f t="shared" si="0"/>
        <v>9305700.8199999966</v>
      </c>
      <c r="Z68" s="314">
        <f t="shared" si="4"/>
        <v>4661083.66</v>
      </c>
      <c r="AA68" s="315">
        <f t="shared" si="2"/>
        <v>35363181.929999992</v>
      </c>
      <c r="AB68" s="317">
        <f t="shared" si="3"/>
        <v>21396397.449999996</v>
      </c>
    </row>
    <row r="69" spans="1:28" x14ac:dyDescent="0.2">
      <c r="A69" s="142" t="s">
        <v>517</v>
      </c>
      <c r="B69" s="19" t="s">
        <v>146</v>
      </c>
      <c r="C69" s="12" t="s">
        <v>120</v>
      </c>
      <c r="D69" s="55" t="s">
        <v>147</v>
      </c>
      <c r="E69" s="93">
        <v>0</v>
      </c>
      <c r="F69" s="173"/>
      <c r="G69" s="88"/>
      <c r="H69" s="164">
        <v>0</v>
      </c>
      <c r="I69" s="433" t="s">
        <v>497</v>
      </c>
      <c r="J69" s="275">
        <v>0</v>
      </c>
      <c r="K69" s="416">
        <v>0</v>
      </c>
      <c r="L69" s="153">
        <v>0</v>
      </c>
      <c r="M69" s="154">
        <v>0</v>
      </c>
      <c r="N69" s="88"/>
      <c r="O69" s="283">
        <v>158915.34000000003</v>
      </c>
      <c r="P69" s="286">
        <v>0</v>
      </c>
      <c r="Q69" s="434">
        <v>0</v>
      </c>
      <c r="R69" s="288">
        <v>0</v>
      </c>
      <c r="S69" s="418">
        <v>0</v>
      </c>
      <c r="T69" s="157" t="e">
        <f>SUMIFS(#REF!,#REF!,$B69,#REF!,T$2,#REF!,"E")</f>
        <v>#REF!</v>
      </c>
      <c r="U69" s="157" t="e">
        <f>SUMIFS(#REF!,#REF!,$B69,#REF!,U$2,#REF!,"E")</f>
        <v>#REF!</v>
      </c>
      <c r="V69" s="106" t="s">
        <v>496</v>
      </c>
      <c r="W69" s="106" t="s">
        <v>496</v>
      </c>
      <c r="Y69" s="360">
        <f t="shared" si="0"/>
        <v>0</v>
      </c>
      <c r="Z69" s="314">
        <f t="shared" si="4"/>
        <v>0</v>
      </c>
      <c r="AA69" s="315">
        <f t="shared" si="2"/>
        <v>158915.34000000003</v>
      </c>
      <c r="AB69" s="317">
        <f t="shared" si="3"/>
        <v>158915.34000000003</v>
      </c>
    </row>
    <row r="70" spans="1:28" x14ac:dyDescent="0.2">
      <c r="A70" s="142" t="s">
        <v>517</v>
      </c>
      <c r="B70" s="19" t="s">
        <v>148</v>
      </c>
      <c r="C70" s="12" t="s">
        <v>120</v>
      </c>
      <c r="D70" s="55" t="s">
        <v>149</v>
      </c>
      <c r="E70" s="93">
        <v>0</v>
      </c>
      <c r="F70" s="173"/>
      <c r="G70" s="88"/>
      <c r="H70" s="164">
        <v>0</v>
      </c>
      <c r="I70" s="433">
        <v>5917.3999999999987</v>
      </c>
      <c r="J70" s="275">
        <v>0</v>
      </c>
      <c r="K70" s="416">
        <v>0</v>
      </c>
      <c r="L70" s="153">
        <v>0</v>
      </c>
      <c r="M70" s="154">
        <v>0</v>
      </c>
      <c r="N70" s="88"/>
      <c r="O70" s="283">
        <v>342486.78</v>
      </c>
      <c r="P70" s="286">
        <v>0</v>
      </c>
      <c r="Q70" s="434">
        <v>0</v>
      </c>
      <c r="R70" s="288">
        <v>0</v>
      </c>
      <c r="S70" s="418">
        <v>0</v>
      </c>
      <c r="T70" s="157" t="e">
        <f>SUMIFS(#REF!,#REF!,$B70,#REF!,T$2,#REF!,"E")</f>
        <v>#REF!</v>
      </c>
      <c r="U70" s="157" t="e">
        <f>SUMIFS(#REF!,#REF!,$B70,#REF!,U$2,#REF!,"E")</f>
        <v>#REF!</v>
      </c>
      <c r="V70" s="106">
        <v>63</v>
      </c>
      <c r="W70" s="106">
        <v>5436.2980952380958</v>
      </c>
      <c r="Y70" s="360">
        <f t="shared" si="0"/>
        <v>5917.3999999999987</v>
      </c>
      <c r="Z70" s="314">
        <f t="shared" si="4"/>
        <v>0</v>
      </c>
      <c r="AA70" s="315">
        <f t="shared" si="2"/>
        <v>342486.78</v>
      </c>
      <c r="AB70" s="317">
        <f t="shared" si="3"/>
        <v>336569.38</v>
      </c>
    </row>
    <row r="71" spans="1:28" x14ac:dyDescent="0.2">
      <c r="A71" s="142" t="s">
        <v>538</v>
      </c>
      <c r="B71" s="19" t="s">
        <v>150</v>
      </c>
      <c r="C71" s="12" t="s">
        <v>151</v>
      </c>
      <c r="D71" s="55" t="s">
        <v>152</v>
      </c>
      <c r="E71" s="93">
        <v>1766729.88</v>
      </c>
      <c r="F71" s="173"/>
      <c r="G71" s="88"/>
      <c r="H71" s="164">
        <v>1741456.97</v>
      </c>
      <c r="I71" s="433">
        <v>96576.159999999611</v>
      </c>
      <c r="J71" s="275">
        <v>835228.67</v>
      </c>
      <c r="K71" s="416">
        <v>49654</v>
      </c>
      <c r="L71" s="153">
        <v>0</v>
      </c>
      <c r="M71" s="154">
        <v>0</v>
      </c>
      <c r="N71" s="88"/>
      <c r="O71" s="283">
        <v>5602393.3199999984</v>
      </c>
      <c r="P71" s="286">
        <v>0</v>
      </c>
      <c r="Q71" s="434">
        <v>0</v>
      </c>
      <c r="R71" s="288">
        <v>828160.84000000008</v>
      </c>
      <c r="S71" s="418">
        <v>49211.67</v>
      </c>
      <c r="T71" s="157" t="e">
        <f>SUMIFS(#REF!,#REF!,$B71,#REF!,T$2,#REF!,"E")</f>
        <v>#REF!</v>
      </c>
      <c r="U71" s="157" t="e">
        <f>SUMIFS(#REF!,#REF!,$B71,#REF!,U$2,#REF!,"E")</f>
        <v>#REF!</v>
      </c>
      <c r="V71" s="106">
        <v>529</v>
      </c>
      <c r="W71" s="106">
        <v>12249.084744801508</v>
      </c>
      <c r="Y71" s="360">
        <f t="shared" si="0"/>
        <v>1838033.1299999997</v>
      </c>
      <c r="Z71" s="314">
        <f t="shared" si="4"/>
        <v>884882.67</v>
      </c>
      <c r="AA71" s="315">
        <f t="shared" si="2"/>
        <v>6479765.8299999982</v>
      </c>
      <c r="AB71" s="317">
        <f t="shared" si="3"/>
        <v>3756850.0299999984</v>
      </c>
    </row>
    <row r="72" spans="1:28" x14ac:dyDescent="0.2">
      <c r="A72" s="142" t="s">
        <v>517</v>
      </c>
      <c r="B72" s="19" t="s">
        <v>153</v>
      </c>
      <c r="C72" s="12" t="s">
        <v>151</v>
      </c>
      <c r="D72" s="55" t="s">
        <v>154</v>
      </c>
      <c r="E72" s="93">
        <v>0</v>
      </c>
      <c r="F72" s="173"/>
      <c r="G72" s="88"/>
      <c r="H72" s="164">
        <v>0</v>
      </c>
      <c r="I72" s="433">
        <v>75693.469999999725</v>
      </c>
      <c r="J72" s="275">
        <v>0</v>
      </c>
      <c r="K72" s="416">
        <v>0</v>
      </c>
      <c r="L72" s="153">
        <v>0</v>
      </c>
      <c r="M72" s="154">
        <v>0</v>
      </c>
      <c r="N72" s="88"/>
      <c r="O72" s="283">
        <v>1979794</v>
      </c>
      <c r="P72" s="286">
        <v>0</v>
      </c>
      <c r="Q72" s="434">
        <v>0</v>
      </c>
      <c r="R72" s="288">
        <v>0</v>
      </c>
      <c r="S72" s="418">
        <v>0</v>
      </c>
      <c r="T72" s="157" t="e">
        <f>SUMIFS(#REF!,#REF!,$B72,#REF!,T$2,#REF!,"E")</f>
        <v>#REF!</v>
      </c>
      <c r="U72" s="157" t="e">
        <f>SUMIFS(#REF!,#REF!,$B72,#REF!,U$2,#REF!,"E")</f>
        <v>#REF!</v>
      </c>
      <c r="V72" s="106">
        <v>253</v>
      </c>
      <c r="W72" s="106">
        <v>7825.272727272727</v>
      </c>
      <c r="Y72" s="360">
        <f t="shared" ref="Y72:Y135" si="5">+H72+I72</f>
        <v>75693.469999999725</v>
      </c>
      <c r="Z72" s="314">
        <f t="shared" ref="Z72:Z103" si="6">J72+K72+L72+M72</f>
        <v>0</v>
      </c>
      <c r="AA72" s="315">
        <f t="shared" si="2"/>
        <v>1979794</v>
      </c>
      <c r="AB72" s="317">
        <f t="shared" si="3"/>
        <v>1904100.5300000003</v>
      </c>
    </row>
    <row r="73" spans="1:28" x14ac:dyDescent="0.2">
      <c r="A73" s="142" t="s">
        <v>506</v>
      </c>
      <c r="B73" s="19" t="s">
        <v>155</v>
      </c>
      <c r="C73" s="12" t="s">
        <v>151</v>
      </c>
      <c r="D73" s="55" t="s">
        <v>156</v>
      </c>
      <c r="E73" s="93">
        <v>0</v>
      </c>
      <c r="F73" s="173"/>
      <c r="G73" s="88"/>
      <c r="H73" s="164">
        <v>0</v>
      </c>
      <c r="I73" s="433" t="s">
        <v>497</v>
      </c>
      <c r="J73" s="275">
        <v>0</v>
      </c>
      <c r="K73" s="416">
        <v>0</v>
      </c>
      <c r="L73" s="153">
        <v>0</v>
      </c>
      <c r="M73" s="154">
        <v>0</v>
      </c>
      <c r="N73" s="88"/>
      <c r="O73" s="283">
        <v>73471.23</v>
      </c>
      <c r="P73" s="286">
        <v>0</v>
      </c>
      <c r="Q73" s="434">
        <v>0</v>
      </c>
      <c r="R73" s="288">
        <v>0</v>
      </c>
      <c r="S73" s="418">
        <v>0</v>
      </c>
      <c r="T73" s="157" t="e">
        <f>SUMIFS(#REF!,#REF!,$B73,#REF!,T$2,#REF!,"E")</f>
        <v>#REF!</v>
      </c>
      <c r="U73" s="157" t="e">
        <f>SUMIFS(#REF!,#REF!,$B73,#REF!,U$2,#REF!,"E")</f>
        <v>#REF!</v>
      </c>
      <c r="V73" s="106">
        <v>23</v>
      </c>
      <c r="W73" s="106">
        <v>3194.4013043478258</v>
      </c>
      <c r="Y73" s="360">
        <f t="shared" si="5"/>
        <v>0</v>
      </c>
      <c r="Z73" s="314">
        <f t="shared" si="6"/>
        <v>0</v>
      </c>
      <c r="AA73" s="315">
        <f t="shared" ref="AA73:AA136" si="7">+O73+P73+Q73+R73+S73</f>
        <v>73471.23</v>
      </c>
      <c r="AB73" s="317">
        <f t="shared" ref="AB73:AB136" si="8">+AA73-(Y73+Z73)</f>
        <v>73471.23</v>
      </c>
    </row>
    <row r="74" spans="1:28" x14ac:dyDescent="0.2">
      <c r="A74" s="142" t="s">
        <v>577</v>
      </c>
      <c r="B74" s="19" t="s">
        <v>157</v>
      </c>
      <c r="C74" s="12" t="s">
        <v>158</v>
      </c>
      <c r="D74" s="55" t="s">
        <v>159</v>
      </c>
      <c r="E74" s="93">
        <v>2284844.8199999998</v>
      </c>
      <c r="F74" s="173"/>
      <c r="G74" s="88"/>
      <c r="H74" s="164">
        <v>1920330.06</v>
      </c>
      <c r="I74" s="433">
        <v>182562.92999999985</v>
      </c>
      <c r="J74" s="275">
        <v>1240204.76</v>
      </c>
      <c r="K74" s="416">
        <v>41572.720000000001</v>
      </c>
      <c r="L74" s="153">
        <v>0</v>
      </c>
      <c r="M74" s="154">
        <v>0</v>
      </c>
      <c r="N74" s="88"/>
      <c r="O74" s="283">
        <v>7674082.3399999989</v>
      </c>
      <c r="P74" s="286">
        <v>0</v>
      </c>
      <c r="Q74" s="434">
        <v>970917.64000000025</v>
      </c>
      <c r="R74" s="288">
        <v>1158376.76</v>
      </c>
      <c r="S74" s="418">
        <v>31893.719999999998</v>
      </c>
      <c r="T74" s="157" t="e">
        <f>SUMIFS(#REF!,#REF!,$B74,#REF!,T$2,#REF!,"E")</f>
        <v>#REF!</v>
      </c>
      <c r="U74" s="157" t="e">
        <f>SUMIFS(#REF!,#REF!,$B74,#REF!,U$2,#REF!,"E")</f>
        <v>#REF!</v>
      </c>
      <c r="V74" s="106">
        <v>708</v>
      </c>
      <c r="W74" s="106">
        <v>13891.624943502824</v>
      </c>
      <c r="Y74" s="360">
        <f t="shared" si="5"/>
        <v>2102892.9899999998</v>
      </c>
      <c r="Z74" s="314">
        <f t="shared" si="6"/>
        <v>1281777.48</v>
      </c>
      <c r="AA74" s="315">
        <f t="shared" si="7"/>
        <v>9835270.459999999</v>
      </c>
      <c r="AB74" s="317">
        <f t="shared" si="8"/>
        <v>6450599.9899999993</v>
      </c>
    </row>
    <row r="75" spans="1:28" x14ac:dyDescent="0.2">
      <c r="A75" s="142" t="s">
        <v>563</v>
      </c>
      <c r="B75" s="19" t="s">
        <v>160</v>
      </c>
      <c r="C75" s="12" t="s">
        <v>158</v>
      </c>
      <c r="D75" s="55" t="s">
        <v>161</v>
      </c>
      <c r="E75" s="93">
        <v>0</v>
      </c>
      <c r="F75" s="173"/>
      <c r="G75" s="88"/>
      <c r="H75" s="164">
        <v>0</v>
      </c>
      <c r="I75" s="433">
        <v>90588.089999999938</v>
      </c>
      <c r="J75" s="275">
        <v>0</v>
      </c>
      <c r="K75" s="416">
        <v>0</v>
      </c>
      <c r="L75" s="153">
        <v>0</v>
      </c>
      <c r="M75" s="154">
        <v>0</v>
      </c>
      <c r="N75" s="88"/>
      <c r="O75" s="283">
        <v>7097710.3300000029</v>
      </c>
      <c r="P75" s="286">
        <v>0</v>
      </c>
      <c r="Q75" s="434">
        <v>328242.52999999997</v>
      </c>
      <c r="R75" s="288">
        <v>848991.00000000012</v>
      </c>
      <c r="S75" s="418">
        <v>24393</v>
      </c>
      <c r="T75" s="157" t="e">
        <f>SUMIFS(#REF!,#REF!,$B75,#REF!,T$2,#REF!,"E")</f>
        <v>#REF!</v>
      </c>
      <c r="U75" s="157" t="e">
        <f>SUMIFS(#REF!,#REF!,$B75,#REF!,U$2,#REF!,"E")</f>
        <v>#REF!</v>
      </c>
      <c r="V75" s="106">
        <v>604</v>
      </c>
      <c r="W75" s="106">
        <v>13740.623940397356</v>
      </c>
      <c r="Y75" s="360">
        <f t="shared" si="5"/>
        <v>90588.089999999938</v>
      </c>
      <c r="Z75" s="314">
        <f t="shared" si="6"/>
        <v>0</v>
      </c>
      <c r="AA75" s="315">
        <f t="shared" si="7"/>
        <v>8299336.8600000031</v>
      </c>
      <c r="AB75" s="317">
        <f t="shared" si="8"/>
        <v>8208748.7700000033</v>
      </c>
    </row>
    <row r="76" spans="1:28" x14ac:dyDescent="0.2">
      <c r="A76" s="142" t="s">
        <v>563</v>
      </c>
      <c r="B76" s="19" t="s">
        <v>162</v>
      </c>
      <c r="C76" s="12" t="s">
        <v>158</v>
      </c>
      <c r="D76" s="55" t="s">
        <v>478</v>
      </c>
      <c r="E76" s="93">
        <v>0</v>
      </c>
      <c r="F76" s="173"/>
      <c r="G76" s="88"/>
      <c r="H76" s="164">
        <v>0</v>
      </c>
      <c r="I76" s="433">
        <v>35601.120000000039</v>
      </c>
      <c r="J76" s="275">
        <v>0</v>
      </c>
      <c r="K76" s="416">
        <v>0</v>
      </c>
      <c r="L76" s="153">
        <v>0</v>
      </c>
      <c r="M76" s="154">
        <v>0</v>
      </c>
      <c r="N76" s="88"/>
      <c r="O76" s="283">
        <v>940531.59</v>
      </c>
      <c r="P76" s="286">
        <v>0</v>
      </c>
      <c r="Q76" s="434">
        <v>0</v>
      </c>
      <c r="R76" s="288">
        <v>225808.66</v>
      </c>
      <c r="S76" s="418">
        <v>3079</v>
      </c>
      <c r="T76" s="157" t="e">
        <f>SUMIFS(#REF!,#REF!,$B76,#REF!,T$2,#REF!,"E")</f>
        <v>#REF!</v>
      </c>
      <c r="U76" s="157" t="e">
        <f>SUMIFS(#REF!,#REF!,$B76,#REF!,U$2,#REF!,"E")</f>
        <v>#REF!</v>
      </c>
      <c r="V76" s="106">
        <v>150</v>
      </c>
      <c r="W76" s="106">
        <v>7796.1283333333331</v>
      </c>
      <c r="Y76" s="360">
        <f t="shared" si="5"/>
        <v>35601.120000000039</v>
      </c>
      <c r="Z76" s="314">
        <f t="shared" si="6"/>
        <v>0</v>
      </c>
      <c r="AA76" s="315">
        <f t="shared" si="7"/>
        <v>1169419.25</v>
      </c>
      <c r="AB76" s="317">
        <f t="shared" si="8"/>
        <v>1133818.1299999999</v>
      </c>
    </row>
    <row r="77" spans="1:28" x14ac:dyDescent="0.2">
      <c r="A77" s="142" t="s">
        <v>511</v>
      </c>
      <c r="B77" s="19" t="s">
        <v>163</v>
      </c>
      <c r="C77" s="12" t="s">
        <v>164</v>
      </c>
      <c r="D77" s="55" t="s">
        <v>165</v>
      </c>
      <c r="E77" s="93">
        <v>0</v>
      </c>
      <c r="F77" s="173"/>
      <c r="G77" s="88"/>
      <c r="H77" s="164">
        <v>0</v>
      </c>
      <c r="I77" s="433" t="s">
        <v>497</v>
      </c>
      <c r="J77" s="275">
        <v>0</v>
      </c>
      <c r="K77" s="416">
        <v>0</v>
      </c>
      <c r="L77" s="153">
        <v>0</v>
      </c>
      <c r="M77" s="154">
        <v>0</v>
      </c>
      <c r="N77" s="88"/>
      <c r="O77" s="283">
        <v>58914.57</v>
      </c>
      <c r="P77" s="286">
        <v>0</v>
      </c>
      <c r="Q77" s="434">
        <v>0</v>
      </c>
      <c r="R77" s="288">
        <v>27160.25</v>
      </c>
      <c r="S77" s="418">
        <v>0</v>
      </c>
      <c r="T77" s="157" t="e">
        <f>SUMIFS(#REF!,#REF!,$B77,#REF!,T$2,#REF!,"E")</f>
        <v>#REF!</v>
      </c>
      <c r="U77" s="157" t="e">
        <f>SUMIFS(#REF!,#REF!,$B77,#REF!,U$2,#REF!,"E")</f>
        <v>#REF!</v>
      </c>
      <c r="V77" s="106">
        <v>50</v>
      </c>
      <c r="W77" s="106">
        <v>1721.4964000000002</v>
      </c>
      <c r="Y77" s="360">
        <f t="shared" si="5"/>
        <v>0</v>
      </c>
      <c r="Z77" s="314">
        <f t="shared" si="6"/>
        <v>0</v>
      </c>
      <c r="AA77" s="315">
        <f t="shared" si="7"/>
        <v>86074.82</v>
      </c>
      <c r="AB77" s="317">
        <f t="shared" si="8"/>
        <v>86074.82</v>
      </c>
    </row>
    <row r="78" spans="1:28" x14ac:dyDescent="0.2">
      <c r="A78" s="142" t="s">
        <v>509</v>
      </c>
      <c r="B78" s="19" t="s">
        <v>166</v>
      </c>
      <c r="C78" s="12" t="s">
        <v>167</v>
      </c>
      <c r="D78" s="55" t="s">
        <v>168</v>
      </c>
      <c r="E78" s="93">
        <v>0</v>
      </c>
      <c r="F78" s="173"/>
      <c r="G78" s="88"/>
      <c r="H78" s="164">
        <v>0</v>
      </c>
      <c r="I78" s="433">
        <v>7873.6000000000022</v>
      </c>
      <c r="J78" s="275">
        <v>0</v>
      </c>
      <c r="K78" s="416">
        <v>0</v>
      </c>
      <c r="L78" s="153">
        <v>0</v>
      </c>
      <c r="M78" s="154">
        <v>0</v>
      </c>
      <c r="N78" s="88"/>
      <c r="O78" s="283">
        <v>419178.39999999997</v>
      </c>
      <c r="P78" s="286">
        <v>0</v>
      </c>
      <c r="Q78" s="434">
        <v>0</v>
      </c>
      <c r="R78" s="288">
        <v>0</v>
      </c>
      <c r="S78" s="418">
        <v>0</v>
      </c>
      <c r="T78" s="157" t="e">
        <f>SUMIFS(#REF!,#REF!,$B78,#REF!,T$2,#REF!,"E")</f>
        <v>#REF!</v>
      </c>
      <c r="U78" s="157" t="e">
        <f>SUMIFS(#REF!,#REF!,$B78,#REF!,U$2,#REF!,"E")</f>
        <v>#REF!</v>
      </c>
      <c r="V78" s="106">
        <v>65</v>
      </c>
      <c r="W78" s="106">
        <v>6448.8984615384607</v>
      </c>
      <c r="Y78" s="360">
        <f t="shared" si="5"/>
        <v>7873.6000000000022</v>
      </c>
      <c r="Z78" s="314">
        <f t="shared" si="6"/>
        <v>0</v>
      </c>
      <c r="AA78" s="315">
        <f t="shared" si="7"/>
        <v>419178.39999999997</v>
      </c>
      <c r="AB78" s="317">
        <f t="shared" si="8"/>
        <v>411304.8</v>
      </c>
    </row>
    <row r="79" spans="1:28" x14ac:dyDescent="0.2">
      <c r="A79" s="142" t="s">
        <v>509</v>
      </c>
      <c r="B79" s="19" t="s">
        <v>169</v>
      </c>
      <c r="C79" s="12" t="s">
        <v>167</v>
      </c>
      <c r="D79" s="55" t="s">
        <v>170</v>
      </c>
      <c r="E79" s="93">
        <v>0</v>
      </c>
      <c r="F79" s="173"/>
      <c r="G79" s="88"/>
      <c r="H79" s="164">
        <v>0</v>
      </c>
      <c r="I79" s="433">
        <v>46253.499999999964</v>
      </c>
      <c r="J79" s="275">
        <v>0</v>
      </c>
      <c r="K79" s="416">
        <v>0</v>
      </c>
      <c r="L79" s="153">
        <v>0</v>
      </c>
      <c r="M79" s="154">
        <v>0</v>
      </c>
      <c r="N79" s="88"/>
      <c r="O79" s="283">
        <v>1596681.9200000004</v>
      </c>
      <c r="P79" s="286">
        <v>836.51</v>
      </c>
      <c r="Q79" s="434">
        <v>0</v>
      </c>
      <c r="R79" s="288">
        <v>0</v>
      </c>
      <c r="S79" s="418">
        <v>0</v>
      </c>
      <c r="T79" s="157" t="e">
        <f>SUMIFS(#REF!,#REF!,$B79,#REF!,T$2,#REF!,"E")</f>
        <v>#REF!</v>
      </c>
      <c r="U79" s="157" t="e">
        <f>SUMIFS(#REF!,#REF!,$B79,#REF!,U$2,#REF!,"E")</f>
        <v>#REF!</v>
      </c>
      <c r="V79" s="106">
        <v>185</v>
      </c>
      <c r="W79" s="106">
        <v>8635.2347567567595</v>
      </c>
      <c r="Y79" s="360">
        <f t="shared" si="5"/>
        <v>46253.499999999964</v>
      </c>
      <c r="Z79" s="314">
        <f t="shared" si="6"/>
        <v>0</v>
      </c>
      <c r="AA79" s="315">
        <f t="shared" si="7"/>
        <v>1597518.4300000004</v>
      </c>
      <c r="AB79" s="317">
        <f t="shared" si="8"/>
        <v>1551264.9300000004</v>
      </c>
    </row>
    <row r="80" spans="1:28" x14ac:dyDescent="0.2">
      <c r="A80" s="142" t="s">
        <v>500</v>
      </c>
      <c r="B80" s="19" t="s">
        <v>171</v>
      </c>
      <c r="C80" s="12" t="s">
        <v>172</v>
      </c>
      <c r="D80" s="55" t="s">
        <v>173</v>
      </c>
      <c r="E80" s="93">
        <v>535211.75000000012</v>
      </c>
      <c r="F80" s="173"/>
      <c r="G80" s="88"/>
      <c r="H80" s="164">
        <v>504317.58999999997</v>
      </c>
      <c r="I80" s="433">
        <v>28408.980000000007</v>
      </c>
      <c r="J80" s="275">
        <v>330008.25</v>
      </c>
      <c r="K80" s="416">
        <v>6843</v>
      </c>
      <c r="L80" s="153">
        <v>0</v>
      </c>
      <c r="M80" s="154">
        <v>0</v>
      </c>
      <c r="N80" s="88"/>
      <c r="O80" s="283">
        <v>2090438.4899999998</v>
      </c>
      <c r="P80" s="286">
        <v>0</v>
      </c>
      <c r="Q80" s="434">
        <v>0</v>
      </c>
      <c r="R80" s="288">
        <v>392401</v>
      </c>
      <c r="S80" s="418">
        <v>6843</v>
      </c>
      <c r="T80" s="157" t="e">
        <f>SUMIFS(#REF!,#REF!,$B80,#REF!,T$2,#REF!,"E")</f>
        <v>#REF!</v>
      </c>
      <c r="U80" s="157" t="e">
        <f>SUMIFS(#REF!,#REF!,$B80,#REF!,U$2,#REF!,"E")</f>
        <v>#REF!</v>
      </c>
      <c r="V80" s="106">
        <v>189</v>
      </c>
      <c r="W80" s="106">
        <v>13172.923227513225</v>
      </c>
      <c r="Y80" s="360">
        <f t="shared" si="5"/>
        <v>532726.56999999995</v>
      </c>
      <c r="Z80" s="314">
        <f t="shared" si="6"/>
        <v>336851.25</v>
      </c>
      <c r="AA80" s="315">
        <f t="shared" si="7"/>
        <v>2489682.4899999998</v>
      </c>
      <c r="AB80" s="317">
        <f t="shared" si="8"/>
        <v>1620104.67</v>
      </c>
    </row>
    <row r="81" spans="1:28" x14ac:dyDescent="0.2">
      <c r="A81" s="142" t="s">
        <v>500</v>
      </c>
      <c r="B81" s="19" t="s">
        <v>174</v>
      </c>
      <c r="C81" s="12" t="s">
        <v>175</v>
      </c>
      <c r="D81" s="55" t="s">
        <v>176</v>
      </c>
      <c r="E81" s="93">
        <v>0</v>
      </c>
      <c r="F81" s="173"/>
      <c r="G81" s="88"/>
      <c r="H81" s="164">
        <v>0</v>
      </c>
      <c r="I81" s="433">
        <v>12138.499999999998</v>
      </c>
      <c r="J81" s="275">
        <v>0</v>
      </c>
      <c r="K81" s="416">
        <v>0</v>
      </c>
      <c r="L81" s="153">
        <v>0</v>
      </c>
      <c r="M81" s="154">
        <v>0</v>
      </c>
      <c r="N81" s="88"/>
      <c r="O81" s="283">
        <v>0</v>
      </c>
      <c r="P81" s="286">
        <v>0</v>
      </c>
      <c r="Q81" s="434">
        <v>0</v>
      </c>
      <c r="R81" s="288">
        <v>0</v>
      </c>
      <c r="S81" s="418">
        <v>0</v>
      </c>
      <c r="T81" s="157" t="e">
        <f>SUMIFS(#REF!,#REF!,$B81,#REF!,T$2,#REF!,"E")</f>
        <v>#REF!</v>
      </c>
      <c r="U81" s="157" t="e">
        <f>SUMIFS(#REF!,#REF!,$B81,#REF!,U$2,#REF!,"E")</f>
        <v>#REF!</v>
      </c>
      <c r="V81" s="106" t="s">
        <v>496</v>
      </c>
      <c r="W81" s="106" t="s">
        <v>496</v>
      </c>
      <c r="Y81" s="360">
        <f t="shared" si="5"/>
        <v>12138.499999999998</v>
      </c>
      <c r="Z81" s="314">
        <f t="shared" si="6"/>
        <v>0</v>
      </c>
      <c r="AA81" s="315">
        <f t="shared" si="7"/>
        <v>0</v>
      </c>
      <c r="AB81" s="317">
        <f t="shared" si="8"/>
        <v>-12138.499999999998</v>
      </c>
    </row>
    <row r="82" spans="1:28" x14ac:dyDescent="0.2">
      <c r="A82" s="142" t="s">
        <v>506</v>
      </c>
      <c r="B82" s="19" t="s">
        <v>177</v>
      </c>
      <c r="C82" s="12" t="s">
        <v>178</v>
      </c>
      <c r="D82" s="55" t="s">
        <v>179</v>
      </c>
      <c r="E82" s="93">
        <v>0</v>
      </c>
      <c r="F82" s="173"/>
      <c r="G82" s="88"/>
      <c r="H82" s="164">
        <v>0</v>
      </c>
      <c r="I82" s="433">
        <v>22099.900000000005</v>
      </c>
      <c r="J82" s="275">
        <v>0</v>
      </c>
      <c r="K82" s="416">
        <v>0</v>
      </c>
      <c r="L82" s="153">
        <v>0</v>
      </c>
      <c r="M82" s="154">
        <v>0</v>
      </c>
      <c r="N82" s="88"/>
      <c r="O82" s="283">
        <v>705345.81</v>
      </c>
      <c r="P82" s="286">
        <v>0</v>
      </c>
      <c r="Q82" s="434">
        <v>0</v>
      </c>
      <c r="R82" s="288">
        <v>0</v>
      </c>
      <c r="S82" s="418">
        <v>0</v>
      </c>
      <c r="T82" s="157" t="e">
        <f>SUMIFS(#REF!,#REF!,$B82,#REF!,T$2,#REF!,"E")</f>
        <v>#REF!</v>
      </c>
      <c r="U82" s="157" t="e">
        <f>SUMIFS(#REF!,#REF!,$B82,#REF!,U$2,#REF!,"E")</f>
        <v>#REF!</v>
      </c>
      <c r="V82" s="106">
        <v>92</v>
      </c>
      <c r="W82" s="106">
        <v>7666.8022826086963</v>
      </c>
      <c r="Y82" s="360">
        <f t="shared" si="5"/>
        <v>22099.900000000005</v>
      </c>
      <c r="Z82" s="314">
        <f t="shared" si="6"/>
        <v>0</v>
      </c>
      <c r="AA82" s="315">
        <f t="shared" si="7"/>
        <v>705345.81</v>
      </c>
      <c r="AB82" s="317">
        <f t="shared" si="8"/>
        <v>683245.91</v>
      </c>
    </row>
    <row r="83" spans="1:28" x14ac:dyDescent="0.2">
      <c r="A83" s="142" t="s">
        <v>506</v>
      </c>
      <c r="B83" s="19" t="s">
        <v>180</v>
      </c>
      <c r="C83" s="12" t="s">
        <v>178</v>
      </c>
      <c r="D83" s="55" t="s">
        <v>181</v>
      </c>
      <c r="E83" s="93">
        <v>0</v>
      </c>
      <c r="F83" s="173"/>
      <c r="G83" s="88"/>
      <c r="H83" s="164">
        <v>0</v>
      </c>
      <c r="I83" s="433">
        <v>6268.199999999998</v>
      </c>
      <c r="J83" s="275">
        <v>0</v>
      </c>
      <c r="K83" s="416">
        <v>0</v>
      </c>
      <c r="L83" s="153">
        <v>0</v>
      </c>
      <c r="M83" s="154">
        <v>0</v>
      </c>
      <c r="N83" s="88"/>
      <c r="O83" s="283">
        <v>195107.7</v>
      </c>
      <c r="P83" s="286">
        <v>0</v>
      </c>
      <c r="Q83" s="434">
        <v>0</v>
      </c>
      <c r="R83" s="288">
        <v>0</v>
      </c>
      <c r="S83" s="418">
        <v>0</v>
      </c>
      <c r="T83" s="157" t="e">
        <f>SUMIFS(#REF!,#REF!,$B83,#REF!,T$2,#REF!,"E")</f>
        <v>#REF!</v>
      </c>
      <c r="U83" s="157" t="e">
        <f>SUMIFS(#REF!,#REF!,$B83,#REF!,U$2,#REF!,"E")</f>
        <v>#REF!</v>
      </c>
      <c r="V83" s="106">
        <v>36</v>
      </c>
      <c r="W83" s="106">
        <v>5419.6583333333338</v>
      </c>
      <c r="Y83" s="360">
        <f t="shared" si="5"/>
        <v>6268.199999999998</v>
      </c>
      <c r="Z83" s="314">
        <f t="shared" si="6"/>
        <v>0</v>
      </c>
      <c r="AA83" s="315">
        <f t="shared" si="7"/>
        <v>195107.7</v>
      </c>
      <c r="AB83" s="317">
        <f t="shared" si="8"/>
        <v>188839.5</v>
      </c>
    </row>
    <row r="84" spans="1:28" x14ac:dyDescent="0.2">
      <c r="A84" s="142" t="s">
        <v>509</v>
      </c>
      <c r="B84" s="19" t="s">
        <v>182</v>
      </c>
      <c r="C84" s="12" t="s">
        <v>183</v>
      </c>
      <c r="D84" s="55" t="s">
        <v>184</v>
      </c>
      <c r="E84" s="93">
        <v>0</v>
      </c>
      <c r="F84" s="173"/>
      <c r="G84" s="88"/>
      <c r="H84" s="164">
        <v>0</v>
      </c>
      <c r="I84" s="433">
        <v>1968.4</v>
      </c>
      <c r="J84" s="275">
        <v>0</v>
      </c>
      <c r="K84" s="416">
        <v>0</v>
      </c>
      <c r="L84" s="153">
        <v>0</v>
      </c>
      <c r="M84" s="154">
        <v>0</v>
      </c>
      <c r="N84" s="88"/>
      <c r="O84" s="283">
        <v>193178.59</v>
      </c>
      <c r="P84" s="286">
        <v>0</v>
      </c>
      <c r="Q84" s="434">
        <v>0</v>
      </c>
      <c r="R84" s="288">
        <v>0</v>
      </c>
      <c r="S84" s="418">
        <v>0</v>
      </c>
      <c r="T84" s="157" t="e">
        <f>SUMIFS(#REF!,#REF!,$B84,#REF!,T$2,#REF!,"E")</f>
        <v>#REF!</v>
      </c>
      <c r="U84" s="157" t="e">
        <f>SUMIFS(#REF!,#REF!,$B84,#REF!,U$2,#REF!,"E")</f>
        <v>#REF!</v>
      </c>
      <c r="V84" s="106">
        <v>25</v>
      </c>
      <c r="W84" s="106">
        <v>7727.1435999999994</v>
      </c>
      <c r="Y84" s="360">
        <f t="shared" si="5"/>
        <v>1968.4</v>
      </c>
      <c r="Z84" s="314">
        <f t="shared" si="6"/>
        <v>0</v>
      </c>
      <c r="AA84" s="315">
        <f t="shared" si="7"/>
        <v>193178.59</v>
      </c>
      <c r="AB84" s="317">
        <f t="shared" si="8"/>
        <v>191210.19</v>
      </c>
    </row>
    <row r="85" spans="1:28" x14ac:dyDescent="0.2">
      <c r="A85" s="142" t="s">
        <v>550</v>
      </c>
      <c r="B85" s="19" t="s">
        <v>185</v>
      </c>
      <c r="C85" s="12" t="s">
        <v>186</v>
      </c>
      <c r="D85" s="55" t="s">
        <v>187</v>
      </c>
      <c r="E85" s="93">
        <v>31772579.410000004</v>
      </c>
      <c r="F85" s="173"/>
      <c r="G85" s="88"/>
      <c r="H85" s="164">
        <v>28794141.539999999</v>
      </c>
      <c r="I85" s="433">
        <v>2088169.2799998615</v>
      </c>
      <c r="J85" s="275">
        <v>19809585.5</v>
      </c>
      <c r="K85" s="416">
        <v>693582.92</v>
      </c>
      <c r="L85" s="153">
        <v>0</v>
      </c>
      <c r="M85" s="154">
        <v>0</v>
      </c>
      <c r="N85" s="88"/>
      <c r="O85" s="283">
        <v>114845895.0699999</v>
      </c>
      <c r="P85" s="286">
        <v>0</v>
      </c>
      <c r="Q85" s="434">
        <v>0</v>
      </c>
      <c r="R85" s="288">
        <v>16888762.07</v>
      </c>
      <c r="S85" s="418">
        <v>400625.7</v>
      </c>
      <c r="T85" s="157" t="e">
        <f>SUMIFS(#REF!,#REF!,$B85,#REF!,T$2,#REF!,"E")</f>
        <v>#REF!</v>
      </c>
      <c r="U85" s="157" t="e">
        <f>SUMIFS(#REF!,#REF!,$B85,#REF!,U$2,#REF!,"E")</f>
        <v>#REF!</v>
      </c>
      <c r="V85" s="106">
        <v>10037</v>
      </c>
      <c r="W85" s="106">
        <v>13164.818455713848</v>
      </c>
      <c r="Y85" s="360">
        <f t="shared" si="5"/>
        <v>30882310.819999859</v>
      </c>
      <c r="Z85" s="314">
        <f t="shared" si="6"/>
        <v>20503168.420000002</v>
      </c>
      <c r="AA85" s="315">
        <f t="shared" si="7"/>
        <v>132135282.8399999</v>
      </c>
      <c r="AB85" s="317">
        <f t="shared" si="8"/>
        <v>80749803.600000039</v>
      </c>
    </row>
    <row r="86" spans="1:28" x14ac:dyDescent="0.2">
      <c r="A86" s="142" t="s">
        <v>510</v>
      </c>
      <c r="B86" s="19" t="s">
        <v>188</v>
      </c>
      <c r="C86" s="12" t="s">
        <v>189</v>
      </c>
      <c r="D86" s="55" t="s">
        <v>190</v>
      </c>
      <c r="E86" s="93">
        <v>0</v>
      </c>
      <c r="F86" s="173"/>
      <c r="G86" s="88"/>
      <c r="H86" s="164">
        <v>0</v>
      </c>
      <c r="I86" s="433">
        <v>9695.4000000000051</v>
      </c>
      <c r="J86" s="275">
        <v>0</v>
      </c>
      <c r="K86" s="416">
        <v>0</v>
      </c>
      <c r="L86" s="153">
        <v>0</v>
      </c>
      <c r="M86" s="154">
        <v>0</v>
      </c>
      <c r="N86" s="88"/>
      <c r="O86" s="283">
        <v>190387.43000000002</v>
      </c>
      <c r="P86" s="286">
        <v>0</v>
      </c>
      <c r="Q86" s="434">
        <v>0</v>
      </c>
      <c r="R86" s="288">
        <v>0</v>
      </c>
      <c r="S86" s="418">
        <v>0</v>
      </c>
      <c r="T86" s="157" t="e">
        <f>SUMIFS(#REF!,#REF!,$B86,#REF!,T$2,#REF!,"E")</f>
        <v>#REF!</v>
      </c>
      <c r="U86" s="157" t="e">
        <f>SUMIFS(#REF!,#REF!,$B86,#REF!,U$2,#REF!,"E")</f>
        <v>#REF!</v>
      </c>
      <c r="V86" s="106">
        <v>24</v>
      </c>
      <c r="W86" s="106">
        <v>7932.8095833333346</v>
      </c>
      <c r="Y86" s="360">
        <f t="shared" si="5"/>
        <v>9695.4000000000051</v>
      </c>
      <c r="Z86" s="314">
        <f t="shared" si="6"/>
        <v>0</v>
      </c>
      <c r="AA86" s="315">
        <f t="shared" si="7"/>
        <v>190387.43000000002</v>
      </c>
      <c r="AB86" s="317">
        <f t="shared" si="8"/>
        <v>180692.03000000003</v>
      </c>
    </row>
    <row r="87" spans="1:28" x14ac:dyDescent="0.2">
      <c r="A87" s="142" t="s">
        <v>510</v>
      </c>
      <c r="B87" s="19" t="s">
        <v>191</v>
      </c>
      <c r="C87" s="12" t="s">
        <v>189</v>
      </c>
      <c r="D87" s="55" t="s">
        <v>192</v>
      </c>
      <c r="E87" s="93">
        <v>0</v>
      </c>
      <c r="F87" s="173"/>
      <c r="G87" s="88"/>
      <c r="H87" s="164">
        <v>0</v>
      </c>
      <c r="I87" s="433" t="s">
        <v>497</v>
      </c>
      <c r="J87" s="275">
        <v>0</v>
      </c>
      <c r="K87" s="416">
        <v>0</v>
      </c>
      <c r="L87" s="153">
        <v>0</v>
      </c>
      <c r="M87" s="154">
        <v>0</v>
      </c>
      <c r="N87" s="88"/>
      <c r="O87" s="283">
        <v>58611.399999999994</v>
      </c>
      <c r="P87" s="286">
        <v>0</v>
      </c>
      <c r="Q87" s="434">
        <v>0</v>
      </c>
      <c r="R87" s="288">
        <v>0</v>
      </c>
      <c r="S87" s="418">
        <v>0</v>
      </c>
      <c r="T87" s="157" t="e">
        <f>SUMIFS(#REF!,#REF!,$B87,#REF!,T$2,#REF!,"E")</f>
        <v>#REF!</v>
      </c>
      <c r="U87" s="157" t="e">
        <f>SUMIFS(#REF!,#REF!,$B87,#REF!,U$2,#REF!,"E")</f>
        <v>#REF!</v>
      </c>
      <c r="V87" s="106" t="s">
        <v>496</v>
      </c>
      <c r="W87" s="106" t="s">
        <v>496</v>
      </c>
      <c r="Y87" s="360">
        <f t="shared" si="5"/>
        <v>0</v>
      </c>
      <c r="Z87" s="314">
        <f t="shared" si="6"/>
        <v>0</v>
      </c>
      <c r="AA87" s="315">
        <f t="shared" si="7"/>
        <v>58611.399999999994</v>
      </c>
      <c r="AB87" s="317">
        <f t="shared" si="8"/>
        <v>58611.399999999994</v>
      </c>
    </row>
    <row r="88" spans="1:28" x14ac:dyDescent="0.2">
      <c r="A88" s="142" t="s">
        <v>514</v>
      </c>
      <c r="B88" s="19" t="s">
        <v>193</v>
      </c>
      <c r="C88" s="12" t="s">
        <v>194</v>
      </c>
      <c r="D88" s="55" t="s">
        <v>195</v>
      </c>
      <c r="E88" s="93">
        <v>0</v>
      </c>
      <c r="F88" s="173"/>
      <c r="G88" s="88"/>
      <c r="H88" s="164">
        <v>0</v>
      </c>
      <c r="I88" s="433">
        <v>2389.5</v>
      </c>
      <c r="J88" s="275">
        <v>0</v>
      </c>
      <c r="K88" s="416">
        <v>0</v>
      </c>
      <c r="L88" s="153">
        <v>0</v>
      </c>
      <c r="M88" s="154">
        <v>0</v>
      </c>
      <c r="N88" s="88"/>
      <c r="O88" s="283">
        <v>270165.49</v>
      </c>
      <c r="P88" s="286">
        <v>0</v>
      </c>
      <c r="Q88" s="434">
        <v>0</v>
      </c>
      <c r="R88" s="288">
        <v>0</v>
      </c>
      <c r="S88" s="418">
        <v>0</v>
      </c>
      <c r="T88" s="157" t="e">
        <f>SUMIFS(#REF!,#REF!,$B88,#REF!,T$2,#REF!,"E")</f>
        <v>#REF!</v>
      </c>
      <c r="U88" s="157" t="e">
        <f>SUMIFS(#REF!,#REF!,$B88,#REF!,U$2,#REF!,"E")</f>
        <v>#REF!</v>
      </c>
      <c r="V88" s="106">
        <v>38</v>
      </c>
      <c r="W88" s="106">
        <v>7109.6181578947362</v>
      </c>
      <c r="Y88" s="360">
        <f t="shared" si="5"/>
        <v>2389.5</v>
      </c>
      <c r="Z88" s="314">
        <f t="shared" si="6"/>
        <v>0</v>
      </c>
      <c r="AA88" s="315">
        <f t="shared" si="7"/>
        <v>270165.49</v>
      </c>
      <c r="AB88" s="317">
        <f t="shared" si="8"/>
        <v>267775.99</v>
      </c>
    </row>
    <row r="89" spans="1:28" x14ac:dyDescent="0.2">
      <c r="A89" s="142" t="s">
        <v>514</v>
      </c>
      <c r="B89" s="19" t="s">
        <v>196</v>
      </c>
      <c r="C89" s="12" t="s">
        <v>194</v>
      </c>
      <c r="D89" s="55" t="s">
        <v>197</v>
      </c>
      <c r="E89" s="93">
        <v>0</v>
      </c>
      <c r="F89" s="173"/>
      <c r="G89" s="88"/>
      <c r="H89" s="164">
        <v>0</v>
      </c>
      <c r="I89" s="433" t="s">
        <v>497</v>
      </c>
      <c r="J89" s="275">
        <v>0</v>
      </c>
      <c r="K89" s="416">
        <v>0</v>
      </c>
      <c r="L89" s="153">
        <v>0</v>
      </c>
      <c r="M89" s="154">
        <v>0</v>
      </c>
      <c r="N89" s="88"/>
      <c r="O89" s="283">
        <v>128998.86999999998</v>
      </c>
      <c r="P89" s="286">
        <v>0</v>
      </c>
      <c r="Q89" s="434">
        <v>0</v>
      </c>
      <c r="R89" s="288">
        <v>0</v>
      </c>
      <c r="S89" s="418">
        <v>0</v>
      </c>
      <c r="T89" s="157" t="e">
        <f>SUMIFS(#REF!,#REF!,$B89,#REF!,T$2,#REF!,"E")</f>
        <v>#REF!</v>
      </c>
      <c r="U89" s="157" t="e">
        <f>SUMIFS(#REF!,#REF!,$B89,#REF!,U$2,#REF!,"E")</f>
        <v>#REF!</v>
      </c>
      <c r="V89" s="106" t="s">
        <v>496</v>
      </c>
      <c r="W89" s="106" t="s">
        <v>496</v>
      </c>
      <c r="Y89" s="360">
        <f t="shared" si="5"/>
        <v>0</v>
      </c>
      <c r="Z89" s="314">
        <f t="shared" si="6"/>
        <v>0</v>
      </c>
      <c r="AA89" s="315">
        <f t="shared" si="7"/>
        <v>128998.86999999998</v>
      </c>
      <c r="AB89" s="317">
        <f t="shared" si="8"/>
        <v>128998.86999999998</v>
      </c>
    </row>
    <row r="90" spans="1:28" x14ac:dyDescent="0.2">
      <c r="A90" s="142" t="s">
        <v>514</v>
      </c>
      <c r="B90" s="19" t="s">
        <v>198</v>
      </c>
      <c r="C90" s="12" t="s">
        <v>194</v>
      </c>
      <c r="D90" s="55" t="s">
        <v>199</v>
      </c>
      <c r="E90" s="93">
        <v>0</v>
      </c>
      <c r="F90" s="173"/>
      <c r="G90" s="88"/>
      <c r="H90" s="164">
        <v>0</v>
      </c>
      <c r="I90" s="433">
        <v>1911.6</v>
      </c>
      <c r="J90" s="275">
        <v>0</v>
      </c>
      <c r="K90" s="416">
        <v>0</v>
      </c>
      <c r="L90" s="153">
        <v>0</v>
      </c>
      <c r="M90" s="154">
        <v>0</v>
      </c>
      <c r="N90" s="88"/>
      <c r="O90" s="283">
        <v>209227.26000000004</v>
      </c>
      <c r="P90" s="286">
        <v>0</v>
      </c>
      <c r="Q90" s="434">
        <v>0</v>
      </c>
      <c r="R90" s="288">
        <v>0</v>
      </c>
      <c r="S90" s="418">
        <v>0</v>
      </c>
      <c r="T90" s="157" t="e">
        <f>SUMIFS(#REF!,#REF!,$B90,#REF!,T$2,#REF!,"E")</f>
        <v>#REF!</v>
      </c>
      <c r="U90" s="157" t="e">
        <f>SUMIFS(#REF!,#REF!,$B90,#REF!,U$2,#REF!,"E")</f>
        <v>#REF!</v>
      </c>
      <c r="V90" s="106">
        <v>30</v>
      </c>
      <c r="W90" s="106">
        <v>6974.2420000000011</v>
      </c>
      <c r="Y90" s="360">
        <f t="shared" si="5"/>
        <v>1911.6</v>
      </c>
      <c r="Z90" s="314">
        <f t="shared" si="6"/>
        <v>0</v>
      </c>
      <c r="AA90" s="315">
        <f t="shared" si="7"/>
        <v>209227.26000000004</v>
      </c>
      <c r="AB90" s="317">
        <f t="shared" si="8"/>
        <v>207315.66000000003</v>
      </c>
    </row>
    <row r="91" spans="1:28" x14ac:dyDescent="0.2">
      <c r="A91" s="142" t="s">
        <v>514</v>
      </c>
      <c r="B91" s="19" t="s">
        <v>200</v>
      </c>
      <c r="C91" s="12" t="s">
        <v>194</v>
      </c>
      <c r="D91" s="55" t="s">
        <v>201</v>
      </c>
      <c r="E91" s="93">
        <v>0</v>
      </c>
      <c r="F91" s="173"/>
      <c r="G91" s="88"/>
      <c r="H91" s="164">
        <v>0</v>
      </c>
      <c r="I91" s="433" t="s">
        <v>497</v>
      </c>
      <c r="J91" s="275">
        <v>0</v>
      </c>
      <c r="K91" s="416">
        <v>0</v>
      </c>
      <c r="L91" s="153">
        <v>0</v>
      </c>
      <c r="M91" s="154">
        <v>0</v>
      </c>
      <c r="N91" s="88"/>
      <c r="O91" s="283">
        <v>77372.3</v>
      </c>
      <c r="P91" s="286">
        <v>0</v>
      </c>
      <c r="Q91" s="434">
        <v>0</v>
      </c>
      <c r="R91" s="288">
        <v>0</v>
      </c>
      <c r="S91" s="418">
        <v>0</v>
      </c>
      <c r="T91" s="157" t="e">
        <f>SUMIFS(#REF!,#REF!,$B91,#REF!,T$2,#REF!,"E")</f>
        <v>#REF!</v>
      </c>
      <c r="U91" s="157" t="e">
        <f>SUMIFS(#REF!,#REF!,$B91,#REF!,U$2,#REF!,"E")</f>
        <v>#REF!</v>
      </c>
      <c r="V91" s="106" t="s">
        <v>496</v>
      </c>
      <c r="W91" s="106" t="s">
        <v>496</v>
      </c>
      <c r="Y91" s="360">
        <f t="shared" si="5"/>
        <v>0</v>
      </c>
      <c r="Z91" s="314">
        <f t="shared" si="6"/>
        <v>0</v>
      </c>
      <c r="AA91" s="315">
        <f t="shared" si="7"/>
        <v>77372.3</v>
      </c>
      <c r="AB91" s="317">
        <f t="shared" si="8"/>
        <v>77372.3</v>
      </c>
    </row>
    <row r="92" spans="1:28" x14ac:dyDescent="0.2">
      <c r="A92" s="142" t="s">
        <v>514</v>
      </c>
      <c r="B92" s="19" t="s">
        <v>202</v>
      </c>
      <c r="C92" s="12" t="s">
        <v>194</v>
      </c>
      <c r="D92" s="55" t="s">
        <v>203</v>
      </c>
      <c r="E92" s="93">
        <v>0</v>
      </c>
      <c r="F92" s="173"/>
      <c r="G92" s="88"/>
      <c r="H92" s="164">
        <v>0</v>
      </c>
      <c r="I92" s="433">
        <v>30106.140000000039</v>
      </c>
      <c r="J92" s="275">
        <v>0</v>
      </c>
      <c r="K92" s="416">
        <v>0</v>
      </c>
      <c r="L92" s="153">
        <v>0</v>
      </c>
      <c r="M92" s="154">
        <v>0</v>
      </c>
      <c r="N92" s="88"/>
      <c r="O92" s="283">
        <v>497146.94000000012</v>
      </c>
      <c r="P92" s="286">
        <v>0</v>
      </c>
      <c r="Q92" s="434">
        <v>0</v>
      </c>
      <c r="R92" s="288">
        <v>0</v>
      </c>
      <c r="S92" s="418">
        <v>0</v>
      </c>
      <c r="T92" s="157" t="e">
        <f>SUMIFS(#REF!,#REF!,$B92,#REF!,T$2,#REF!,"E")</f>
        <v>#REF!</v>
      </c>
      <c r="U92" s="157" t="e">
        <f>SUMIFS(#REF!,#REF!,$B92,#REF!,U$2,#REF!,"E")</f>
        <v>#REF!</v>
      </c>
      <c r="V92" s="106">
        <v>126</v>
      </c>
      <c r="W92" s="106">
        <v>3945.6106349206357</v>
      </c>
      <c r="Y92" s="360">
        <f t="shared" si="5"/>
        <v>30106.140000000039</v>
      </c>
      <c r="Z92" s="314">
        <f t="shared" si="6"/>
        <v>0</v>
      </c>
      <c r="AA92" s="315">
        <f t="shared" si="7"/>
        <v>497146.94000000012</v>
      </c>
      <c r="AB92" s="317">
        <f t="shared" si="8"/>
        <v>467040.8000000001</v>
      </c>
    </row>
    <row r="93" spans="1:28" x14ac:dyDescent="0.2">
      <c r="A93" s="142" t="s">
        <v>501</v>
      </c>
      <c r="B93" s="19" t="s">
        <v>204</v>
      </c>
      <c r="C93" s="12" t="s">
        <v>205</v>
      </c>
      <c r="D93" s="55" t="s">
        <v>206</v>
      </c>
      <c r="E93" s="93">
        <v>0</v>
      </c>
      <c r="F93" s="173"/>
      <c r="G93" s="88"/>
      <c r="H93" s="164">
        <v>0</v>
      </c>
      <c r="I93" s="433">
        <v>30043.290000000019</v>
      </c>
      <c r="J93" s="275">
        <v>0</v>
      </c>
      <c r="K93" s="416">
        <v>0</v>
      </c>
      <c r="L93" s="153">
        <v>0</v>
      </c>
      <c r="M93" s="154">
        <v>0</v>
      </c>
      <c r="N93" s="88"/>
      <c r="O93" s="283">
        <v>1335396.8600000001</v>
      </c>
      <c r="P93" s="286">
        <v>0</v>
      </c>
      <c r="Q93" s="434">
        <v>93121.34</v>
      </c>
      <c r="R93" s="288">
        <v>212020.8</v>
      </c>
      <c r="S93" s="418">
        <v>7347.17</v>
      </c>
      <c r="T93" s="157" t="e">
        <f>SUMIFS(#REF!,#REF!,$B93,#REF!,T$2,#REF!,"E")</f>
        <v>#REF!</v>
      </c>
      <c r="U93" s="157" t="e">
        <f>SUMIFS(#REF!,#REF!,$B93,#REF!,U$2,#REF!,"E")</f>
        <v>#REF!</v>
      </c>
      <c r="V93" s="106">
        <v>164</v>
      </c>
      <c r="W93" s="106">
        <v>10048.086402439025</v>
      </c>
      <c r="Y93" s="360">
        <f t="shared" si="5"/>
        <v>30043.290000000019</v>
      </c>
      <c r="Z93" s="314">
        <f t="shared" si="6"/>
        <v>0</v>
      </c>
      <c r="AA93" s="315">
        <f t="shared" si="7"/>
        <v>1647886.1700000002</v>
      </c>
      <c r="AB93" s="317">
        <f t="shared" si="8"/>
        <v>1617842.8800000001</v>
      </c>
    </row>
    <row r="94" spans="1:28" x14ac:dyDescent="0.2">
      <c r="A94" s="142" t="s">
        <v>564</v>
      </c>
      <c r="B94" s="19" t="s">
        <v>207</v>
      </c>
      <c r="C94" s="12" t="s">
        <v>208</v>
      </c>
      <c r="D94" s="55" t="s">
        <v>209</v>
      </c>
      <c r="E94" s="93">
        <v>2525093.8299999996</v>
      </c>
      <c r="F94" s="173"/>
      <c r="G94" s="88"/>
      <c r="H94" s="164">
        <v>2302313.13</v>
      </c>
      <c r="I94" s="433">
        <v>217350.43000000034</v>
      </c>
      <c r="J94" s="275">
        <v>1023469.3500000001</v>
      </c>
      <c r="K94" s="416">
        <v>50433.279999999999</v>
      </c>
      <c r="L94" s="153">
        <v>0</v>
      </c>
      <c r="M94" s="154">
        <v>0</v>
      </c>
      <c r="N94" s="88"/>
      <c r="O94" s="283">
        <v>8170640.459999999</v>
      </c>
      <c r="P94" s="286">
        <v>0</v>
      </c>
      <c r="Q94" s="434">
        <v>0</v>
      </c>
      <c r="R94" s="288">
        <v>1120790.8299999998</v>
      </c>
      <c r="S94" s="418">
        <v>42935.25</v>
      </c>
      <c r="T94" s="157" t="e">
        <f>SUMIFS(#REF!,#REF!,$B94,#REF!,T$2,#REF!,"E")</f>
        <v>#REF!</v>
      </c>
      <c r="U94" s="157" t="e">
        <f>SUMIFS(#REF!,#REF!,$B94,#REF!,U$2,#REF!,"E")</f>
        <v>#REF!</v>
      </c>
      <c r="V94" s="106">
        <v>750</v>
      </c>
      <c r="W94" s="106">
        <v>12445.822053333331</v>
      </c>
      <c r="Y94" s="360">
        <f t="shared" si="5"/>
        <v>2519663.56</v>
      </c>
      <c r="Z94" s="314">
        <f t="shared" si="6"/>
        <v>1073902.6300000001</v>
      </c>
      <c r="AA94" s="315">
        <f t="shared" si="7"/>
        <v>9334366.5399999991</v>
      </c>
      <c r="AB94" s="317">
        <f t="shared" si="8"/>
        <v>5740800.3499999987</v>
      </c>
    </row>
    <row r="95" spans="1:28" x14ac:dyDescent="0.2">
      <c r="A95" s="142" t="s">
        <v>513</v>
      </c>
      <c r="B95" s="19" t="s">
        <v>210</v>
      </c>
      <c r="C95" s="12" t="s">
        <v>208</v>
      </c>
      <c r="D95" s="55" t="s">
        <v>211</v>
      </c>
      <c r="E95" s="93">
        <v>0</v>
      </c>
      <c r="F95" s="173"/>
      <c r="G95" s="88"/>
      <c r="H95" s="164">
        <v>0</v>
      </c>
      <c r="I95" s="433">
        <v>34941.68</v>
      </c>
      <c r="J95" s="275">
        <v>0</v>
      </c>
      <c r="K95" s="416">
        <v>0</v>
      </c>
      <c r="L95" s="153">
        <v>0</v>
      </c>
      <c r="M95" s="154">
        <v>0</v>
      </c>
      <c r="N95" s="88"/>
      <c r="O95" s="283">
        <v>1298480.5000000002</v>
      </c>
      <c r="P95" s="286">
        <v>0</v>
      </c>
      <c r="Q95" s="434">
        <v>0</v>
      </c>
      <c r="R95" s="288">
        <v>0</v>
      </c>
      <c r="S95" s="418">
        <v>0</v>
      </c>
      <c r="T95" s="157" t="e">
        <f>SUMIFS(#REF!,#REF!,$B95,#REF!,T$2,#REF!,"E")</f>
        <v>#REF!</v>
      </c>
      <c r="U95" s="157" t="e">
        <f>SUMIFS(#REF!,#REF!,$B95,#REF!,U$2,#REF!,"E")</f>
        <v>#REF!</v>
      </c>
      <c r="V95" s="106">
        <v>178</v>
      </c>
      <c r="W95" s="106">
        <v>7294.8342696629225</v>
      </c>
      <c r="Y95" s="360">
        <f t="shared" si="5"/>
        <v>34941.68</v>
      </c>
      <c r="Z95" s="314">
        <f t="shared" si="6"/>
        <v>0</v>
      </c>
      <c r="AA95" s="315">
        <f t="shared" si="7"/>
        <v>1298480.5000000002</v>
      </c>
      <c r="AB95" s="317">
        <f t="shared" si="8"/>
        <v>1263538.8200000003</v>
      </c>
    </row>
    <row r="96" spans="1:28" x14ac:dyDescent="0.2">
      <c r="A96" s="142" t="s">
        <v>513</v>
      </c>
      <c r="B96" s="19" t="s">
        <v>212</v>
      </c>
      <c r="C96" s="12" t="s">
        <v>208</v>
      </c>
      <c r="D96" s="55" t="s">
        <v>213</v>
      </c>
      <c r="E96" s="93">
        <v>0</v>
      </c>
      <c r="F96" s="173"/>
      <c r="G96" s="88"/>
      <c r="H96" s="164">
        <v>0</v>
      </c>
      <c r="I96" s="433">
        <v>6331</v>
      </c>
      <c r="J96" s="275">
        <v>0</v>
      </c>
      <c r="K96" s="416">
        <v>0</v>
      </c>
      <c r="L96" s="153">
        <v>0</v>
      </c>
      <c r="M96" s="154">
        <v>0</v>
      </c>
      <c r="N96" s="88"/>
      <c r="O96" s="283">
        <v>739841.15999999992</v>
      </c>
      <c r="P96" s="286">
        <v>0</v>
      </c>
      <c r="Q96" s="434">
        <v>0</v>
      </c>
      <c r="R96" s="288">
        <v>0</v>
      </c>
      <c r="S96" s="418">
        <v>0</v>
      </c>
      <c r="T96" s="157" t="e">
        <f>SUMIFS(#REF!,#REF!,$B96,#REF!,T$2,#REF!,"E")</f>
        <v>#REF!</v>
      </c>
      <c r="U96" s="157" t="e">
        <f>SUMIFS(#REF!,#REF!,$B96,#REF!,U$2,#REF!,"E")</f>
        <v>#REF!</v>
      </c>
      <c r="V96" s="106">
        <v>114</v>
      </c>
      <c r="W96" s="106">
        <v>6489.8347368421046</v>
      </c>
      <c r="Y96" s="360">
        <f t="shared" si="5"/>
        <v>6331</v>
      </c>
      <c r="Z96" s="314">
        <f t="shared" si="6"/>
        <v>0</v>
      </c>
      <c r="AA96" s="315">
        <f t="shared" si="7"/>
        <v>739841.15999999992</v>
      </c>
      <c r="AB96" s="317">
        <f t="shared" si="8"/>
        <v>733510.15999999992</v>
      </c>
    </row>
    <row r="97" spans="1:28" x14ac:dyDescent="0.2">
      <c r="A97" s="142" t="s">
        <v>532</v>
      </c>
      <c r="B97" s="19" t="s">
        <v>214</v>
      </c>
      <c r="C97" s="12" t="s">
        <v>215</v>
      </c>
      <c r="D97" s="55" t="s">
        <v>216</v>
      </c>
      <c r="E97" s="93">
        <v>10291419.930000002</v>
      </c>
      <c r="F97" s="173"/>
      <c r="G97" s="88"/>
      <c r="H97" s="164">
        <v>8972585.5500000007</v>
      </c>
      <c r="I97" s="433">
        <v>503088.78999999427</v>
      </c>
      <c r="J97" s="275">
        <v>6067007.9299999997</v>
      </c>
      <c r="K97" s="416">
        <v>170303.83000000002</v>
      </c>
      <c r="L97" s="153">
        <v>0</v>
      </c>
      <c r="M97" s="154">
        <v>0</v>
      </c>
      <c r="N97" s="88"/>
      <c r="O97" s="283">
        <v>45055358.399999939</v>
      </c>
      <c r="P97" s="286">
        <v>0</v>
      </c>
      <c r="Q97" s="434">
        <v>1297993.1500000001</v>
      </c>
      <c r="R97" s="288">
        <v>5725863.2300000023</v>
      </c>
      <c r="S97" s="418">
        <v>162347.43</v>
      </c>
      <c r="T97" s="157" t="e">
        <f>SUMIFS(#REF!,#REF!,$B97,#REF!,T$2,#REF!,"E")</f>
        <v>#REF!</v>
      </c>
      <c r="U97" s="157" t="e">
        <f>SUMIFS(#REF!,#REF!,$B97,#REF!,U$2,#REF!,"E")</f>
        <v>#REF!</v>
      </c>
      <c r="V97" s="106">
        <v>3051</v>
      </c>
      <c r="W97" s="106">
        <v>17122.767030481791</v>
      </c>
      <c r="Y97" s="360">
        <f t="shared" si="5"/>
        <v>9475674.3399999943</v>
      </c>
      <c r="Z97" s="314">
        <f t="shared" si="6"/>
        <v>6237311.7599999998</v>
      </c>
      <c r="AA97" s="315">
        <f t="shared" si="7"/>
        <v>52241562.209999941</v>
      </c>
      <c r="AB97" s="317">
        <f t="shared" si="8"/>
        <v>36528576.109999947</v>
      </c>
    </row>
    <row r="98" spans="1:28" x14ac:dyDescent="0.2">
      <c r="A98" s="142" t="s">
        <v>527</v>
      </c>
      <c r="B98" s="19" t="s">
        <v>217</v>
      </c>
      <c r="C98" s="12" t="s">
        <v>215</v>
      </c>
      <c r="D98" s="55" t="s">
        <v>218</v>
      </c>
      <c r="E98" s="93">
        <v>6351400.9100000001</v>
      </c>
      <c r="F98" s="173"/>
      <c r="G98" s="88"/>
      <c r="H98" s="164">
        <v>6020525.1500000004</v>
      </c>
      <c r="I98" s="433">
        <v>497624.03999999346</v>
      </c>
      <c r="J98" s="275">
        <v>3944202.7700000005</v>
      </c>
      <c r="K98" s="416">
        <v>50516.13</v>
      </c>
      <c r="L98" s="153">
        <v>0</v>
      </c>
      <c r="M98" s="154">
        <v>0</v>
      </c>
      <c r="N98" s="88"/>
      <c r="O98" s="283">
        <v>24855202.169999998</v>
      </c>
      <c r="P98" s="286">
        <v>0</v>
      </c>
      <c r="Q98" s="434">
        <v>2007247.5199999998</v>
      </c>
      <c r="R98" s="288">
        <v>3964479.0600000005</v>
      </c>
      <c r="S98" s="418">
        <v>39099.919999999998</v>
      </c>
      <c r="T98" s="157" t="e">
        <f>SUMIFS(#REF!,#REF!,$B98,#REF!,T$2,#REF!,"E")</f>
        <v>#REF!</v>
      </c>
      <c r="U98" s="157" t="e">
        <f>SUMIFS(#REF!,#REF!,$B98,#REF!,U$2,#REF!,"E")</f>
        <v>#REF!</v>
      </c>
      <c r="V98" s="106">
        <v>2067</v>
      </c>
      <c r="W98" s="106">
        <v>14932.766652152879</v>
      </c>
      <c r="Y98" s="360">
        <f t="shared" si="5"/>
        <v>6518149.1899999939</v>
      </c>
      <c r="Z98" s="314">
        <f t="shared" si="6"/>
        <v>3994718.9000000004</v>
      </c>
      <c r="AA98" s="315">
        <f t="shared" si="7"/>
        <v>30866028.670000002</v>
      </c>
      <c r="AB98" s="317">
        <f t="shared" si="8"/>
        <v>20353160.580000006</v>
      </c>
    </row>
    <row r="99" spans="1:28" x14ac:dyDescent="0.2">
      <c r="A99" s="142" t="s">
        <v>530</v>
      </c>
      <c r="B99" s="19" t="s">
        <v>219</v>
      </c>
      <c r="C99" s="12" t="s">
        <v>215</v>
      </c>
      <c r="D99" s="55" t="s">
        <v>220</v>
      </c>
      <c r="E99" s="93">
        <v>320664.89</v>
      </c>
      <c r="F99" s="173"/>
      <c r="G99" s="88"/>
      <c r="H99" s="164">
        <v>288708.70999999996</v>
      </c>
      <c r="I99" s="433">
        <v>11889.799999999997</v>
      </c>
      <c r="J99" s="275">
        <v>226122.49</v>
      </c>
      <c r="K99" s="416">
        <v>12766</v>
      </c>
      <c r="L99" s="153">
        <v>0</v>
      </c>
      <c r="M99" s="154">
        <v>0</v>
      </c>
      <c r="N99" s="88"/>
      <c r="O99" s="283">
        <v>1039941.4500000001</v>
      </c>
      <c r="P99" s="286">
        <v>0</v>
      </c>
      <c r="Q99" s="434">
        <v>0</v>
      </c>
      <c r="R99" s="288">
        <v>228314.40000000002</v>
      </c>
      <c r="S99" s="418">
        <v>0</v>
      </c>
      <c r="T99" s="157" t="e">
        <f>SUMIFS(#REF!,#REF!,$B99,#REF!,T$2,#REF!,"E")</f>
        <v>#REF!</v>
      </c>
      <c r="U99" s="157" t="e">
        <f>SUMIFS(#REF!,#REF!,$B99,#REF!,U$2,#REF!,"E")</f>
        <v>#REF!</v>
      </c>
      <c r="V99" s="106">
        <v>102</v>
      </c>
      <c r="W99" s="106">
        <v>12433.880882352942</v>
      </c>
      <c r="Y99" s="360">
        <f t="shared" si="5"/>
        <v>300598.50999999995</v>
      </c>
      <c r="Z99" s="314">
        <f t="shared" si="6"/>
        <v>238888.49</v>
      </c>
      <c r="AA99" s="315">
        <f t="shared" si="7"/>
        <v>1268255.8500000001</v>
      </c>
      <c r="AB99" s="317">
        <f t="shared" si="8"/>
        <v>728768.85000000009</v>
      </c>
    </row>
    <row r="100" spans="1:28" x14ac:dyDescent="0.2">
      <c r="A100" s="142" t="s">
        <v>506</v>
      </c>
      <c r="B100" s="19" t="s">
        <v>221</v>
      </c>
      <c r="C100" s="12" t="s">
        <v>222</v>
      </c>
      <c r="D100" s="55" t="s">
        <v>223</v>
      </c>
      <c r="E100" s="93">
        <v>0</v>
      </c>
      <c r="F100" s="173"/>
      <c r="G100" s="88"/>
      <c r="H100" s="164">
        <v>0</v>
      </c>
      <c r="I100" s="433">
        <v>63811.45000000007</v>
      </c>
      <c r="J100" s="275">
        <v>0</v>
      </c>
      <c r="K100" s="416">
        <v>0</v>
      </c>
      <c r="L100" s="153">
        <v>0</v>
      </c>
      <c r="M100" s="154">
        <v>0</v>
      </c>
      <c r="N100" s="88"/>
      <c r="O100" s="283">
        <v>884258.5</v>
      </c>
      <c r="P100" s="286">
        <v>0</v>
      </c>
      <c r="Q100" s="434">
        <v>0</v>
      </c>
      <c r="R100" s="288">
        <v>0</v>
      </c>
      <c r="S100" s="418">
        <v>0</v>
      </c>
      <c r="T100" s="157" t="e">
        <f>SUMIFS(#REF!,#REF!,$B100,#REF!,T$2,#REF!,"E")</f>
        <v>#REF!</v>
      </c>
      <c r="U100" s="157" t="e">
        <f>SUMIFS(#REF!,#REF!,$B100,#REF!,U$2,#REF!,"E")</f>
        <v>#REF!</v>
      </c>
      <c r="V100" s="106">
        <v>163</v>
      </c>
      <c r="W100" s="106">
        <v>5424.8987730061353</v>
      </c>
      <c r="Y100" s="360">
        <f t="shared" si="5"/>
        <v>63811.45000000007</v>
      </c>
      <c r="Z100" s="314">
        <f t="shared" si="6"/>
        <v>0</v>
      </c>
      <c r="AA100" s="315">
        <f t="shared" si="7"/>
        <v>884258.5</v>
      </c>
      <c r="AB100" s="317">
        <f t="shared" si="8"/>
        <v>820447.04999999993</v>
      </c>
    </row>
    <row r="101" spans="1:28" x14ac:dyDescent="0.2">
      <c r="A101" s="142" t="s">
        <v>506</v>
      </c>
      <c r="B101" s="19" t="s">
        <v>224</v>
      </c>
      <c r="C101" s="12" t="s">
        <v>222</v>
      </c>
      <c r="D101" s="55" t="s">
        <v>225</v>
      </c>
      <c r="E101" s="93">
        <v>0</v>
      </c>
      <c r="F101" s="173"/>
      <c r="G101" s="88"/>
      <c r="H101" s="164">
        <v>0</v>
      </c>
      <c r="I101" s="433">
        <v>15330.080000000005</v>
      </c>
      <c r="J101" s="275">
        <v>0</v>
      </c>
      <c r="K101" s="416">
        <v>0</v>
      </c>
      <c r="L101" s="153">
        <v>0</v>
      </c>
      <c r="M101" s="154">
        <v>0</v>
      </c>
      <c r="N101" s="88"/>
      <c r="O101" s="283">
        <v>223448.00000000003</v>
      </c>
      <c r="P101" s="286">
        <v>0</v>
      </c>
      <c r="Q101" s="434">
        <v>0</v>
      </c>
      <c r="R101" s="288">
        <v>0</v>
      </c>
      <c r="S101" s="418">
        <v>0</v>
      </c>
      <c r="T101" s="157" t="e">
        <f>SUMIFS(#REF!,#REF!,$B101,#REF!,T$2,#REF!,"E")</f>
        <v>#REF!</v>
      </c>
      <c r="U101" s="157" t="e">
        <f>SUMIFS(#REF!,#REF!,$B101,#REF!,U$2,#REF!,"E")</f>
        <v>#REF!</v>
      </c>
      <c r="V101" s="106">
        <v>49</v>
      </c>
      <c r="W101" s="106">
        <v>4560.1632653061233</v>
      </c>
      <c r="Y101" s="360">
        <f t="shared" si="5"/>
        <v>15330.080000000005</v>
      </c>
      <c r="Z101" s="314">
        <f t="shared" si="6"/>
        <v>0</v>
      </c>
      <c r="AA101" s="315">
        <f t="shared" si="7"/>
        <v>223448.00000000003</v>
      </c>
      <c r="AB101" s="317">
        <f t="shared" si="8"/>
        <v>208117.92</v>
      </c>
    </row>
    <row r="102" spans="1:28" x14ac:dyDescent="0.2">
      <c r="A102" s="142" t="s">
        <v>506</v>
      </c>
      <c r="B102" s="19" t="s">
        <v>226</v>
      </c>
      <c r="C102" s="12" t="s">
        <v>222</v>
      </c>
      <c r="D102" s="55" t="s">
        <v>227</v>
      </c>
      <c r="E102" s="93">
        <v>0</v>
      </c>
      <c r="F102" s="173"/>
      <c r="G102" s="88"/>
      <c r="H102" s="164">
        <v>0</v>
      </c>
      <c r="I102" s="433">
        <v>29201.849999999995</v>
      </c>
      <c r="J102" s="275">
        <v>0</v>
      </c>
      <c r="K102" s="416">
        <v>0</v>
      </c>
      <c r="L102" s="153">
        <v>0</v>
      </c>
      <c r="M102" s="154">
        <v>0</v>
      </c>
      <c r="N102" s="88"/>
      <c r="O102" s="283">
        <v>242151.97999999998</v>
      </c>
      <c r="P102" s="286">
        <v>0</v>
      </c>
      <c r="Q102" s="434">
        <v>0</v>
      </c>
      <c r="R102" s="288">
        <v>0</v>
      </c>
      <c r="S102" s="418">
        <v>0</v>
      </c>
      <c r="T102" s="157" t="e">
        <f>SUMIFS(#REF!,#REF!,$B102,#REF!,T$2,#REF!,"E")</f>
        <v>#REF!</v>
      </c>
      <c r="U102" s="157" t="e">
        <f>SUMIFS(#REF!,#REF!,$B102,#REF!,U$2,#REF!,"E")</f>
        <v>#REF!</v>
      </c>
      <c r="V102" s="106">
        <v>50</v>
      </c>
      <c r="W102" s="106">
        <v>4843.0396000000001</v>
      </c>
      <c r="Y102" s="360">
        <f t="shared" si="5"/>
        <v>29201.849999999995</v>
      </c>
      <c r="Z102" s="314">
        <f t="shared" si="6"/>
        <v>0</v>
      </c>
      <c r="AA102" s="315">
        <f t="shared" si="7"/>
        <v>242151.97999999998</v>
      </c>
      <c r="AB102" s="317">
        <f t="shared" si="8"/>
        <v>212950.12999999998</v>
      </c>
    </row>
    <row r="103" spans="1:28" x14ac:dyDescent="0.2">
      <c r="A103" s="142" t="s">
        <v>506</v>
      </c>
      <c r="B103" s="19" t="s">
        <v>228</v>
      </c>
      <c r="C103" s="12" t="s">
        <v>222</v>
      </c>
      <c r="D103" s="55" t="s">
        <v>229</v>
      </c>
      <c r="E103" s="93">
        <v>0</v>
      </c>
      <c r="F103" s="173"/>
      <c r="G103" s="88"/>
      <c r="H103" s="164">
        <v>0</v>
      </c>
      <c r="I103" s="433" t="s">
        <v>497</v>
      </c>
      <c r="J103" s="275">
        <v>0</v>
      </c>
      <c r="K103" s="416">
        <v>0</v>
      </c>
      <c r="L103" s="153">
        <v>0</v>
      </c>
      <c r="M103" s="154">
        <v>0</v>
      </c>
      <c r="N103" s="88"/>
      <c r="O103" s="283">
        <v>149534.74000000002</v>
      </c>
      <c r="P103" s="286">
        <v>0</v>
      </c>
      <c r="Q103" s="434">
        <v>0</v>
      </c>
      <c r="R103" s="288">
        <v>0</v>
      </c>
      <c r="S103" s="418">
        <v>0</v>
      </c>
      <c r="T103" s="157" t="e">
        <f>SUMIFS(#REF!,#REF!,$B103,#REF!,T$2,#REF!,"E")</f>
        <v>#REF!</v>
      </c>
      <c r="U103" s="157" t="e">
        <f>SUMIFS(#REF!,#REF!,$B103,#REF!,U$2,#REF!,"E")</f>
        <v>#REF!</v>
      </c>
      <c r="V103" s="106">
        <v>25</v>
      </c>
      <c r="W103" s="106">
        <v>5981.3896000000004</v>
      </c>
      <c r="Y103" s="360">
        <f t="shared" si="5"/>
        <v>0</v>
      </c>
      <c r="Z103" s="314">
        <f t="shared" si="6"/>
        <v>0</v>
      </c>
      <c r="AA103" s="315">
        <f t="shared" si="7"/>
        <v>149534.74000000002</v>
      </c>
      <c r="AB103" s="317">
        <f t="shared" si="8"/>
        <v>149534.74000000002</v>
      </c>
    </row>
    <row r="104" spans="1:28" x14ac:dyDescent="0.2">
      <c r="A104" s="142" t="s">
        <v>506</v>
      </c>
      <c r="B104" s="19" t="s">
        <v>230</v>
      </c>
      <c r="C104" s="12" t="s">
        <v>222</v>
      </c>
      <c r="D104" s="55" t="s">
        <v>231</v>
      </c>
      <c r="E104" s="93">
        <v>0</v>
      </c>
      <c r="F104" s="173"/>
      <c r="G104" s="88"/>
      <c r="H104" s="164">
        <v>0</v>
      </c>
      <c r="I104" s="433" t="s">
        <v>497</v>
      </c>
      <c r="J104" s="275">
        <v>0</v>
      </c>
      <c r="K104" s="416">
        <v>0</v>
      </c>
      <c r="L104" s="153">
        <v>0</v>
      </c>
      <c r="M104" s="154">
        <v>0</v>
      </c>
      <c r="N104" s="88"/>
      <c r="O104" s="283">
        <v>167434.34999999998</v>
      </c>
      <c r="P104" s="286">
        <v>0</v>
      </c>
      <c r="Q104" s="434">
        <v>0</v>
      </c>
      <c r="R104" s="288">
        <v>0</v>
      </c>
      <c r="S104" s="418">
        <v>0</v>
      </c>
      <c r="T104" s="157" t="e">
        <f>SUMIFS(#REF!,#REF!,$B104,#REF!,T$2,#REF!,"E")</f>
        <v>#REF!</v>
      </c>
      <c r="U104" s="157" t="e">
        <f>SUMIFS(#REF!,#REF!,$B104,#REF!,U$2,#REF!,"E")</f>
        <v>#REF!</v>
      </c>
      <c r="V104" s="106">
        <v>35</v>
      </c>
      <c r="W104" s="106">
        <v>4783.8385714285705</v>
      </c>
      <c r="Y104" s="360">
        <f t="shared" si="5"/>
        <v>0</v>
      </c>
      <c r="Z104" s="314">
        <f t="shared" ref="Z104:Z135" si="9">J104+K104+L104+M104</f>
        <v>0</v>
      </c>
      <c r="AA104" s="315">
        <f t="shared" si="7"/>
        <v>167434.34999999998</v>
      </c>
      <c r="AB104" s="317">
        <f t="shared" si="8"/>
        <v>167434.34999999998</v>
      </c>
    </row>
    <row r="105" spans="1:28" x14ac:dyDescent="0.2">
      <c r="A105" s="142" t="s">
        <v>510</v>
      </c>
      <c r="B105" s="19" t="s">
        <v>232</v>
      </c>
      <c r="C105" s="12" t="s">
        <v>222</v>
      </c>
      <c r="D105" s="55" t="s">
        <v>233</v>
      </c>
      <c r="E105" s="93">
        <v>0</v>
      </c>
      <c r="F105" s="173"/>
      <c r="G105" s="88"/>
      <c r="H105" s="164">
        <v>0</v>
      </c>
      <c r="I105" s="433">
        <v>14087.30999999999</v>
      </c>
      <c r="J105" s="275">
        <v>0</v>
      </c>
      <c r="K105" s="416">
        <v>0</v>
      </c>
      <c r="L105" s="153">
        <v>0</v>
      </c>
      <c r="M105" s="154">
        <v>0</v>
      </c>
      <c r="N105" s="88"/>
      <c r="O105" s="283">
        <v>0</v>
      </c>
      <c r="P105" s="286">
        <v>0</v>
      </c>
      <c r="Q105" s="434">
        <v>0</v>
      </c>
      <c r="R105" s="288">
        <v>0</v>
      </c>
      <c r="S105" s="418">
        <v>0</v>
      </c>
      <c r="T105" s="157" t="e">
        <f>SUMIFS(#REF!,#REF!,$B105,#REF!,T$2,#REF!,"E")</f>
        <v>#REF!</v>
      </c>
      <c r="U105" s="157" t="e">
        <f>SUMIFS(#REF!,#REF!,$B105,#REF!,U$2,#REF!,"E")</f>
        <v>#REF!</v>
      </c>
      <c r="V105" s="106">
        <v>0</v>
      </c>
      <c r="W105" s="106" t="s">
        <v>496</v>
      </c>
      <c r="Y105" s="360">
        <f t="shared" si="5"/>
        <v>14087.30999999999</v>
      </c>
      <c r="Z105" s="314">
        <f t="shared" si="9"/>
        <v>0</v>
      </c>
      <c r="AA105" s="315">
        <f t="shared" si="7"/>
        <v>0</v>
      </c>
      <c r="AB105" s="317">
        <f t="shared" si="8"/>
        <v>-14087.30999999999</v>
      </c>
    </row>
    <row r="106" spans="1:28" x14ac:dyDescent="0.2">
      <c r="A106" s="142" t="s">
        <v>514</v>
      </c>
      <c r="B106" s="19" t="s">
        <v>234</v>
      </c>
      <c r="C106" s="12" t="s">
        <v>235</v>
      </c>
      <c r="D106" s="55" t="s">
        <v>236</v>
      </c>
      <c r="E106" s="93">
        <v>0</v>
      </c>
      <c r="F106" s="173"/>
      <c r="G106" s="88"/>
      <c r="H106" s="164">
        <v>0</v>
      </c>
      <c r="I106" s="433">
        <v>10180.170000000006</v>
      </c>
      <c r="J106" s="275">
        <v>0</v>
      </c>
      <c r="K106" s="416">
        <v>0</v>
      </c>
      <c r="L106" s="153">
        <v>0</v>
      </c>
      <c r="M106" s="154">
        <v>0</v>
      </c>
      <c r="N106" s="88"/>
      <c r="O106" s="283">
        <v>358084.83</v>
      </c>
      <c r="P106" s="286">
        <v>0</v>
      </c>
      <c r="Q106" s="434">
        <v>0</v>
      </c>
      <c r="R106" s="288">
        <v>0</v>
      </c>
      <c r="S106" s="418">
        <v>0</v>
      </c>
      <c r="T106" s="157" t="e">
        <f>SUMIFS(#REF!,#REF!,$B106,#REF!,T$2,#REF!,"E")</f>
        <v>#REF!</v>
      </c>
      <c r="U106" s="157" t="e">
        <f>SUMIFS(#REF!,#REF!,$B106,#REF!,U$2,#REF!,"E")</f>
        <v>#REF!</v>
      </c>
      <c r="V106" s="106">
        <v>56</v>
      </c>
      <c r="W106" s="106">
        <v>6394.371964285715</v>
      </c>
      <c r="Y106" s="360">
        <f t="shared" si="5"/>
        <v>10180.170000000006</v>
      </c>
      <c r="Z106" s="314">
        <f t="shared" si="9"/>
        <v>0</v>
      </c>
      <c r="AA106" s="315">
        <f t="shared" si="7"/>
        <v>358084.83</v>
      </c>
      <c r="AB106" s="317">
        <f t="shared" si="8"/>
        <v>347904.66000000003</v>
      </c>
    </row>
    <row r="107" spans="1:28" x14ac:dyDescent="0.2">
      <c r="A107" s="142" t="s">
        <v>514</v>
      </c>
      <c r="B107" s="19" t="s">
        <v>237</v>
      </c>
      <c r="C107" s="12" t="s">
        <v>235</v>
      </c>
      <c r="D107" s="55" t="s">
        <v>238</v>
      </c>
      <c r="E107" s="93">
        <v>0</v>
      </c>
      <c r="F107" s="173"/>
      <c r="G107" s="88"/>
      <c r="H107" s="164">
        <v>0</v>
      </c>
      <c r="I107" s="433">
        <v>84070.209999999977</v>
      </c>
      <c r="J107" s="275">
        <v>0</v>
      </c>
      <c r="K107" s="416">
        <v>0</v>
      </c>
      <c r="L107" s="153">
        <v>0</v>
      </c>
      <c r="M107" s="154">
        <v>0</v>
      </c>
      <c r="N107" s="88"/>
      <c r="O107" s="283">
        <v>521330.8</v>
      </c>
      <c r="P107" s="286">
        <v>0</v>
      </c>
      <c r="Q107" s="434">
        <v>0</v>
      </c>
      <c r="R107" s="288">
        <v>0</v>
      </c>
      <c r="S107" s="418">
        <v>0</v>
      </c>
      <c r="T107" s="157" t="e">
        <f>SUMIFS(#REF!,#REF!,$B107,#REF!,T$2,#REF!,"E")</f>
        <v>#REF!</v>
      </c>
      <c r="U107" s="157" t="e">
        <f>SUMIFS(#REF!,#REF!,$B107,#REF!,U$2,#REF!,"E")</f>
        <v>#REF!</v>
      </c>
      <c r="V107" s="106">
        <v>121</v>
      </c>
      <c r="W107" s="106">
        <v>4308.5190082644631</v>
      </c>
      <c r="Y107" s="360">
        <f t="shared" si="5"/>
        <v>84070.209999999977</v>
      </c>
      <c r="Z107" s="314">
        <f t="shared" si="9"/>
        <v>0</v>
      </c>
      <c r="AA107" s="315">
        <f t="shared" si="7"/>
        <v>521330.8</v>
      </c>
      <c r="AB107" s="317">
        <f t="shared" si="8"/>
        <v>437260.59</v>
      </c>
    </row>
    <row r="108" spans="1:28" x14ac:dyDescent="0.2">
      <c r="A108" s="142" t="s">
        <v>514</v>
      </c>
      <c r="B108" s="19" t="s">
        <v>239</v>
      </c>
      <c r="C108" s="12" t="s">
        <v>235</v>
      </c>
      <c r="D108" s="55" t="s">
        <v>240</v>
      </c>
      <c r="E108" s="93">
        <v>0</v>
      </c>
      <c r="F108" s="173"/>
      <c r="G108" s="88"/>
      <c r="H108" s="164">
        <v>0</v>
      </c>
      <c r="I108" s="433" t="s">
        <v>497</v>
      </c>
      <c r="J108" s="275">
        <v>0</v>
      </c>
      <c r="K108" s="416">
        <v>0</v>
      </c>
      <c r="L108" s="153">
        <v>0</v>
      </c>
      <c r="M108" s="154">
        <v>0</v>
      </c>
      <c r="N108" s="88"/>
      <c r="O108" s="283">
        <v>49777.54</v>
      </c>
      <c r="P108" s="286">
        <v>0</v>
      </c>
      <c r="Q108" s="434">
        <v>0</v>
      </c>
      <c r="R108" s="288">
        <v>0</v>
      </c>
      <c r="S108" s="418">
        <v>0</v>
      </c>
      <c r="T108" s="157" t="e">
        <f>SUMIFS(#REF!,#REF!,$B108,#REF!,T$2,#REF!,"E")</f>
        <v>#REF!</v>
      </c>
      <c r="U108" s="157" t="e">
        <f>SUMIFS(#REF!,#REF!,$B108,#REF!,U$2,#REF!,"E")</f>
        <v>#REF!</v>
      </c>
      <c r="V108" s="106" t="s">
        <v>496</v>
      </c>
      <c r="W108" s="106" t="s">
        <v>496</v>
      </c>
      <c r="Y108" s="360">
        <f t="shared" si="5"/>
        <v>0</v>
      </c>
      <c r="Z108" s="314">
        <f t="shared" si="9"/>
        <v>0</v>
      </c>
      <c r="AA108" s="315">
        <f t="shared" si="7"/>
        <v>49777.54</v>
      </c>
      <c r="AB108" s="317">
        <f t="shared" si="8"/>
        <v>49777.54</v>
      </c>
    </row>
    <row r="109" spans="1:28" x14ac:dyDescent="0.2">
      <c r="A109" s="142" t="s">
        <v>528</v>
      </c>
      <c r="B109" s="19" t="s">
        <v>241</v>
      </c>
      <c r="C109" s="12" t="s">
        <v>242</v>
      </c>
      <c r="D109" s="55" t="s">
        <v>243</v>
      </c>
      <c r="E109" s="93">
        <v>1207026.9999999998</v>
      </c>
      <c r="F109" s="173"/>
      <c r="G109" s="88"/>
      <c r="H109" s="164">
        <v>1007207.49</v>
      </c>
      <c r="I109" s="433">
        <v>110899.56000000027</v>
      </c>
      <c r="J109" s="275">
        <v>653001.89</v>
      </c>
      <c r="K109" s="416">
        <v>37547.589999999997</v>
      </c>
      <c r="L109" s="153">
        <v>0</v>
      </c>
      <c r="M109" s="154">
        <v>0</v>
      </c>
      <c r="N109" s="88"/>
      <c r="O109" s="283">
        <v>3347807.0700000017</v>
      </c>
      <c r="P109" s="286">
        <v>256005.98</v>
      </c>
      <c r="Q109" s="434">
        <v>0</v>
      </c>
      <c r="R109" s="288">
        <v>618930.49000000011</v>
      </c>
      <c r="S109" s="418">
        <v>37547.589999999997</v>
      </c>
      <c r="T109" s="157" t="e">
        <f>SUMIFS(#REF!,#REF!,$B109,#REF!,T$2,#REF!,"E")</f>
        <v>#REF!</v>
      </c>
      <c r="U109" s="157" t="e">
        <f>SUMIFS(#REF!,#REF!,$B109,#REF!,U$2,#REF!,"E")</f>
        <v>#REF!</v>
      </c>
      <c r="V109" s="106">
        <v>332</v>
      </c>
      <c r="W109" s="106">
        <v>12832.202198795187</v>
      </c>
      <c r="Y109" s="360">
        <f t="shared" si="5"/>
        <v>1118107.0500000003</v>
      </c>
      <c r="Z109" s="314">
        <f t="shared" si="9"/>
        <v>690549.48</v>
      </c>
      <c r="AA109" s="315">
        <f t="shared" si="7"/>
        <v>4260291.1300000018</v>
      </c>
      <c r="AB109" s="317">
        <f t="shared" si="8"/>
        <v>2451634.6000000015</v>
      </c>
    </row>
    <row r="110" spans="1:28" x14ac:dyDescent="0.2">
      <c r="A110" s="142" t="s">
        <v>518</v>
      </c>
      <c r="B110" s="19" t="s">
        <v>244</v>
      </c>
      <c r="C110" s="12" t="s">
        <v>242</v>
      </c>
      <c r="D110" s="55" t="s">
        <v>245</v>
      </c>
      <c r="E110" s="93">
        <v>0</v>
      </c>
      <c r="F110" s="173"/>
      <c r="G110" s="88"/>
      <c r="H110" s="164">
        <v>0</v>
      </c>
      <c r="I110" s="433">
        <v>12973.259999999997</v>
      </c>
      <c r="J110" s="275">
        <v>0</v>
      </c>
      <c r="K110" s="416">
        <v>0</v>
      </c>
      <c r="L110" s="153">
        <v>0</v>
      </c>
      <c r="M110" s="154">
        <v>0</v>
      </c>
      <c r="N110" s="88"/>
      <c r="O110" s="283">
        <v>225640.97999999998</v>
      </c>
      <c r="P110" s="286">
        <v>0</v>
      </c>
      <c r="Q110" s="434">
        <v>0</v>
      </c>
      <c r="R110" s="288">
        <v>0</v>
      </c>
      <c r="S110" s="418">
        <v>0</v>
      </c>
      <c r="T110" s="157" t="e">
        <f>SUMIFS(#REF!,#REF!,$B110,#REF!,T$2,#REF!,"E")</f>
        <v>#REF!</v>
      </c>
      <c r="U110" s="157" t="e">
        <f>SUMIFS(#REF!,#REF!,$B110,#REF!,U$2,#REF!,"E")</f>
        <v>#REF!</v>
      </c>
      <c r="V110" s="106">
        <v>35</v>
      </c>
      <c r="W110" s="106">
        <v>6446.8851428571425</v>
      </c>
      <c r="Y110" s="360">
        <f t="shared" si="5"/>
        <v>12973.259999999997</v>
      </c>
      <c r="Z110" s="314">
        <f t="shared" si="9"/>
        <v>0</v>
      </c>
      <c r="AA110" s="315">
        <f t="shared" si="7"/>
        <v>225640.97999999998</v>
      </c>
      <c r="AB110" s="317">
        <f t="shared" si="8"/>
        <v>212667.71999999997</v>
      </c>
    </row>
    <row r="111" spans="1:28" x14ac:dyDescent="0.2">
      <c r="A111" s="142" t="s">
        <v>518</v>
      </c>
      <c r="B111" s="19" t="s">
        <v>246</v>
      </c>
      <c r="C111" s="12" t="s">
        <v>242</v>
      </c>
      <c r="D111" s="55" t="s">
        <v>247</v>
      </c>
      <c r="E111" s="93">
        <v>0</v>
      </c>
      <c r="F111" s="173"/>
      <c r="G111" s="88"/>
      <c r="H111" s="164">
        <v>0</v>
      </c>
      <c r="I111" s="433">
        <v>18379.410000000003</v>
      </c>
      <c r="J111" s="275">
        <v>0</v>
      </c>
      <c r="K111" s="416">
        <v>0</v>
      </c>
      <c r="L111" s="153">
        <v>0</v>
      </c>
      <c r="M111" s="154">
        <v>0</v>
      </c>
      <c r="N111" s="88"/>
      <c r="O111" s="283">
        <v>372597.18000000005</v>
      </c>
      <c r="P111" s="286">
        <v>0</v>
      </c>
      <c r="Q111" s="434">
        <v>0</v>
      </c>
      <c r="R111" s="288">
        <v>0</v>
      </c>
      <c r="S111" s="418">
        <v>0</v>
      </c>
      <c r="T111" s="157" t="e">
        <f>SUMIFS(#REF!,#REF!,$B111,#REF!,T$2,#REF!,"E")</f>
        <v>#REF!</v>
      </c>
      <c r="U111" s="157" t="e">
        <f>SUMIFS(#REF!,#REF!,$B111,#REF!,U$2,#REF!,"E")</f>
        <v>#REF!</v>
      </c>
      <c r="V111" s="106">
        <v>55</v>
      </c>
      <c r="W111" s="106">
        <v>6774.4941818181824</v>
      </c>
      <c r="Y111" s="360">
        <f t="shared" si="5"/>
        <v>18379.410000000003</v>
      </c>
      <c r="Z111" s="314">
        <f t="shared" si="9"/>
        <v>0</v>
      </c>
      <c r="AA111" s="315">
        <f t="shared" si="7"/>
        <v>372597.18000000005</v>
      </c>
      <c r="AB111" s="317">
        <f t="shared" si="8"/>
        <v>354217.77</v>
      </c>
    </row>
    <row r="112" spans="1:28" x14ac:dyDescent="0.2">
      <c r="A112" s="142" t="s">
        <v>518</v>
      </c>
      <c r="B112" s="19" t="s">
        <v>248</v>
      </c>
      <c r="C112" s="12" t="s">
        <v>242</v>
      </c>
      <c r="D112" s="55" t="s">
        <v>249</v>
      </c>
      <c r="E112" s="93">
        <v>0</v>
      </c>
      <c r="F112" s="173"/>
      <c r="G112" s="88"/>
      <c r="H112" s="164">
        <v>0</v>
      </c>
      <c r="I112" s="433">
        <v>12973.259999999991</v>
      </c>
      <c r="J112" s="275">
        <v>0</v>
      </c>
      <c r="K112" s="416">
        <v>0</v>
      </c>
      <c r="L112" s="153">
        <v>0</v>
      </c>
      <c r="M112" s="154">
        <v>0</v>
      </c>
      <c r="N112" s="88"/>
      <c r="O112" s="283">
        <v>57221.010000000009</v>
      </c>
      <c r="P112" s="286">
        <v>0</v>
      </c>
      <c r="Q112" s="434">
        <v>0</v>
      </c>
      <c r="R112" s="288">
        <v>0</v>
      </c>
      <c r="S112" s="418">
        <v>0</v>
      </c>
      <c r="T112" s="157" t="e">
        <f>SUMIFS(#REF!,#REF!,$B112,#REF!,T$2,#REF!,"E")</f>
        <v>#REF!</v>
      </c>
      <c r="U112" s="157" t="e">
        <f>SUMIFS(#REF!,#REF!,$B112,#REF!,U$2,#REF!,"E")</f>
        <v>#REF!</v>
      </c>
      <c r="V112" s="106">
        <v>31</v>
      </c>
      <c r="W112" s="106">
        <v>1845.8390322580649</v>
      </c>
      <c r="Y112" s="360">
        <f t="shared" si="5"/>
        <v>12973.259999999991</v>
      </c>
      <c r="Z112" s="314">
        <f t="shared" si="9"/>
        <v>0</v>
      </c>
      <c r="AA112" s="315">
        <f t="shared" si="7"/>
        <v>57221.010000000009</v>
      </c>
      <c r="AB112" s="317">
        <f t="shared" si="8"/>
        <v>44247.750000000015</v>
      </c>
    </row>
    <row r="113" spans="1:28" x14ac:dyDescent="0.2">
      <c r="A113" s="142" t="s">
        <v>507</v>
      </c>
      <c r="B113" s="19" t="s">
        <v>250</v>
      </c>
      <c r="C113" s="12" t="s">
        <v>251</v>
      </c>
      <c r="D113" s="55" t="s">
        <v>252</v>
      </c>
      <c r="E113" s="93">
        <v>0</v>
      </c>
      <c r="F113" s="173"/>
      <c r="G113" s="88"/>
      <c r="H113" s="164">
        <v>0</v>
      </c>
      <c r="I113" s="433">
        <v>8920.3499999999967</v>
      </c>
      <c r="J113" s="275">
        <v>0</v>
      </c>
      <c r="K113" s="416">
        <v>0</v>
      </c>
      <c r="L113" s="153">
        <v>0</v>
      </c>
      <c r="M113" s="154">
        <v>0</v>
      </c>
      <c r="N113" s="88"/>
      <c r="O113" s="283">
        <v>1534.23</v>
      </c>
      <c r="P113" s="286">
        <v>0</v>
      </c>
      <c r="Q113" s="434">
        <v>0</v>
      </c>
      <c r="R113" s="288">
        <v>0</v>
      </c>
      <c r="S113" s="418">
        <v>0</v>
      </c>
      <c r="T113" s="157" t="e">
        <f>SUMIFS(#REF!,#REF!,$B113,#REF!,T$2,#REF!,"E")</f>
        <v>#REF!</v>
      </c>
      <c r="U113" s="157" t="e">
        <f>SUMIFS(#REF!,#REF!,$B113,#REF!,U$2,#REF!,"E")</f>
        <v>#REF!</v>
      </c>
      <c r="V113" s="106">
        <v>26</v>
      </c>
      <c r="W113" s="106">
        <v>59.008846153846157</v>
      </c>
      <c r="Y113" s="360">
        <f t="shared" si="5"/>
        <v>8920.3499999999967</v>
      </c>
      <c r="Z113" s="314">
        <f t="shared" si="9"/>
        <v>0</v>
      </c>
      <c r="AA113" s="315">
        <f t="shared" si="7"/>
        <v>1534.23</v>
      </c>
      <c r="AB113" s="317">
        <f t="shared" si="8"/>
        <v>-7386.1199999999972</v>
      </c>
    </row>
    <row r="114" spans="1:28" x14ac:dyDescent="0.2">
      <c r="A114" s="142" t="s">
        <v>507</v>
      </c>
      <c r="B114" s="19" t="s">
        <v>253</v>
      </c>
      <c r="C114" s="12" t="s">
        <v>251</v>
      </c>
      <c r="D114" s="55" t="s">
        <v>254</v>
      </c>
      <c r="E114" s="93">
        <v>0</v>
      </c>
      <c r="F114" s="173"/>
      <c r="G114" s="88"/>
      <c r="H114" s="164">
        <v>0</v>
      </c>
      <c r="I114" s="433">
        <v>4283.1000000000004</v>
      </c>
      <c r="J114" s="275">
        <v>0</v>
      </c>
      <c r="K114" s="416">
        <v>0</v>
      </c>
      <c r="L114" s="153">
        <v>0</v>
      </c>
      <c r="M114" s="154">
        <v>0</v>
      </c>
      <c r="N114" s="88"/>
      <c r="O114" s="283">
        <v>248207.51</v>
      </c>
      <c r="P114" s="286">
        <v>0</v>
      </c>
      <c r="Q114" s="434">
        <v>0</v>
      </c>
      <c r="R114" s="288">
        <v>0</v>
      </c>
      <c r="S114" s="418">
        <v>0</v>
      </c>
      <c r="T114" s="157" t="e">
        <f>SUMIFS(#REF!,#REF!,$B114,#REF!,T$2,#REF!,"E")</f>
        <v>#REF!</v>
      </c>
      <c r="U114" s="157" t="e">
        <f>SUMIFS(#REF!,#REF!,$B114,#REF!,U$2,#REF!,"E")</f>
        <v>#REF!</v>
      </c>
      <c r="V114" s="106">
        <v>48</v>
      </c>
      <c r="W114" s="106">
        <v>5170.9897916666669</v>
      </c>
      <c r="Y114" s="360">
        <f t="shared" si="5"/>
        <v>4283.1000000000004</v>
      </c>
      <c r="Z114" s="314">
        <f t="shared" si="9"/>
        <v>0</v>
      </c>
      <c r="AA114" s="315">
        <f t="shared" si="7"/>
        <v>248207.51</v>
      </c>
      <c r="AB114" s="317">
        <f t="shared" si="8"/>
        <v>243924.41</v>
      </c>
    </row>
    <row r="115" spans="1:28" x14ac:dyDescent="0.2">
      <c r="A115" s="142" t="s">
        <v>507</v>
      </c>
      <c r="B115" s="19" t="s">
        <v>255</v>
      </c>
      <c r="C115" s="12" t="s">
        <v>251</v>
      </c>
      <c r="D115" s="55" t="s">
        <v>256</v>
      </c>
      <c r="E115" s="93">
        <v>11245907.449999999</v>
      </c>
      <c r="F115" s="173"/>
      <c r="G115" s="88"/>
      <c r="H115" s="164">
        <v>10039166.27</v>
      </c>
      <c r="I115" s="433">
        <v>841867.10000002605</v>
      </c>
      <c r="J115" s="275">
        <v>4885489</v>
      </c>
      <c r="K115" s="416">
        <v>256293.37999999998</v>
      </c>
      <c r="L115" s="153">
        <v>0</v>
      </c>
      <c r="M115" s="154">
        <v>0</v>
      </c>
      <c r="N115" s="88"/>
      <c r="O115" s="283">
        <v>31268958.350000001</v>
      </c>
      <c r="P115" s="286">
        <v>1536.5</v>
      </c>
      <c r="Q115" s="434">
        <v>1634793.4300000004</v>
      </c>
      <c r="R115" s="288">
        <v>4907801.5500000007</v>
      </c>
      <c r="S115" s="418">
        <v>233097.81999999998</v>
      </c>
      <c r="T115" s="157" t="e">
        <f>SUMIFS(#REF!,#REF!,$B115,#REF!,T$2,#REF!,"E")</f>
        <v>#REF!</v>
      </c>
      <c r="U115" s="157" t="e">
        <f>SUMIFS(#REF!,#REF!,$B115,#REF!,U$2,#REF!,"E")</f>
        <v>#REF!</v>
      </c>
      <c r="V115" s="106">
        <v>3413</v>
      </c>
      <c r="W115" s="106">
        <v>11147.432654556109</v>
      </c>
      <c r="Y115" s="360">
        <f t="shared" si="5"/>
        <v>10881033.370000025</v>
      </c>
      <c r="Z115" s="314">
        <f t="shared" si="9"/>
        <v>5141782.38</v>
      </c>
      <c r="AA115" s="315">
        <f t="shared" si="7"/>
        <v>38046187.649999999</v>
      </c>
      <c r="AB115" s="317">
        <f t="shared" si="8"/>
        <v>22023371.899999972</v>
      </c>
    </row>
    <row r="116" spans="1:28" x14ac:dyDescent="0.2">
      <c r="A116" s="142" t="s">
        <v>512</v>
      </c>
      <c r="B116" s="19" t="s">
        <v>257</v>
      </c>
      <c r="C116" s="12" t="s">
        <v>258</v>
      </c>
      <c r="D116" s="55" t="s">
        <v>259</v>
      </c>
      <c r="E116" s="93">
        <v>0</v>
      </c>
      <c r="F116" s="173"/>
      <c r="G116" s="88"/>
      <c r="H116" s="164">
        <v>0</v>
      </c>
      <c r="I116" s="433">
        <v>9108.3600000000042</v>
      </c>
      <c r="J116" s="275">
        <v>0</v>
      </c>
      <c r="K116" s="416">
        <v>0</v>
      </c>
      <c r="L116" s="153">
        <v>0</v>
      </c>
      <c r="M116" s="154">
        <v>0</v>
      </c>
      <c r="N116" s="88"/>
      <c r="O116" s="283">
        <v>65976.940000000017</v>
      </c>
      <c r="P116" s="286">
        <v>0</v>
      </c>
      <c r="Q116" s="434">
        <v>0</v>
      </c>
      <c r="R116" s="288">
        <v>0</v>
      </c>
      <c r="S116" s="418">
        <v>0</v>
      </c>
      <c r="T116" s="157" t="e">
        <f>SUMIFS(#REF!,#REF!,$B116,#REF!,T$2,#REF!,"E")</f>
        <v>#REF!</v>
      </c>
      <c r="U116" s="157" t="e">
        <f>SUMIFS(#REF!,#REF!,$B116,#REF!,U$2,#REF!,"E")</f>
        <v>#REF!</v>
      </c>
      <c r="V116" s="106">
        <v>18</v>
      </c>
      <c r="W116" s="106">
        <v>3665.3855555555565</v>
      </c>
      <c r="Y116" s="360">
        <f t="shared" si="5"/>
        <v>9108.3600000000042</v>
      </c>
      <c r="Z116" s="314">
        <f t="shared" si="9"/>
        <v>0</v>
      </c>
      <c r="AA116" s="315">
        <f t="shared" si="7"/>
        <v>65976.940000000017</v>
      </c>
      <c r="AB116" s="317">
        <f t="shared" si="8"/>
        <v>56868.580000000016</v>
      </c>
    </row>
    <row r="117" spans="1:28" x14ac:dyDescent="0.2">
      <c r="A117" s="142" t="s">
        <v>541</v>
      </c>
      <c r="B117" s="19" t="s">
        <v>260</v>
      </c>
      <c r="C117" s="12" t="s">
        <v>261</v>
      </c>
      <c r="D117" s="55" t="s">
        <v>262</v>
      </c>
      <c r="E117" s="93">
        <v>982396.84</v>
      </c>
      <c r="F117" s="173"/>
      <c r="G117" s="88"/>
      <c r="H117" s="164">
        <v>909742.24</v>
      </c>
      <c r="I117" s="433">
        <v>39936.33000000006</v>
      </c>
      <c r="J117" s="275">
        <v>489662.97</v>
      </c>
      <c r="K117" s="416">
        <v>0</v>
      </c>
      <c r="L117" s="153">
        <v>0</v>
      </c>
      <c r="M117" s="154">
        <v>0</v>
      </c>
      <c r="N117" s="88"/>
      <c r="O117" s="283">
        <v>1800012.5400000003</v>
      </c>
      <c r="P117" s="286">
        <v>0</v>
      </c>
      <c r="Q117" s="434">
        <v>0</v>
      </c>
      <c r="R117" s="288">
        <v>536616.99999999988</v>
      </c>
      <c r="S117" s="418">
        <v>25008</v>
      </c>
      <c r="T117" s="157" t="e">
        <f>SUMIFS(#REF!,#REF!,$B117,#REF!,T$2,#REF!,"E")</f>
        <v>#REF!</v>
      </c>
      <c r="U117" s="157" t="e">
        <f>SUMIFS(#REF!,#REF!,$B117,#REF!,U$2,#REF!,"E")</f>
        <v>#REF!</v>
      </c>
      <c r="V117" s="106">
        <v>337</v>
      </c>
      <c r="W117" s="106">
        <v>7007.8265281899112</v>
      </c>
      <c r="Y117" s="360">
        <f t="shared" si="5"/>
        <v>949678.57000000007</v>
      </c>
      <c r="Z117" s="314">
        <f t="shared" si="9"/>
        <v>489662.97</v>
      </c>
      <c r="AA117" s="315">
        <f t="shared" si="7"/>
        <v>2361637.54</v>
      </c>
      <c r="AB117" s="317">
        <f t="shared" si="8"/>
        <v>922296</v>
      </c>
    </row>
    <row r="118" spans="1:28" x14ac:dyDescent="0.2">
      <c r="A118" s="142" t="s">
        <v>513</v>
      </c>
      <c r="B118" s="19" t="s">
        <v>263</v>
      </c>
      <c r="C118" s="12" t="s">
        <v>264</v>
      </c>
      <c r="D118" s="55" t="s">
        <v>265</v>
      </c>
      <c r="E118" s="93">
        <v>0</v>
      </c>
      <c r="F118" s="173"/>
      <c r="G118" s="88"/>
      <c r="H118" s="164">
        <v>0</v>
      </c>
      <c r="I118" s="433">
        <v>62079.199999999946</v>
      </c>
      <c r="J118" s="275">
        <v>0</v>
      </c>
      <c r="K118" s="416">
        <v>0</v>
      </c>
      <c r="L118" s="153">
        <v>0</v>
      </c>
      <c r="M118" s="154">
        <v>0</v>
      </c>
      <c r="N118" s="88"/>
      <c r="O118" s="283">
        <v>2219025.5300000003</v>
      </c>
      <c r="P118" s="286">
        <v>0</v>
      </c>
      <c r="Q118" s="434">
        <v>0</v>
      </c>
      <c r="R118" s="288">
        <v>0</v>
      </c>
      <c r="S118" s="418">
        <v>0</v>
      </c>
      <c r="T118" s="157" t="e">
        <f>SUMIFS(#REF!,#REF!,$B118,#REF!,T$2,#REF!,"E")</f>
        <v>#REF!</v>
      </c>
      <c r="U118" s="157" t="e">
        <f>SUMIFS(#REF!,#REF!,$B118,#REF!,U$2,#REF!,"E")</f>
        <v>#REF!</v>
      </c>
      <c r="V118" s="106">
        <v>412</v>
      </c>
      <c r="W118" s="106">
        <v>5385.9842961165059</v>
      </c>
      <c r="Y118" s="360">
        <f t="shared" si="5"/>
        <v>62079.199999999946</v>
      </c>
      <c r="Z118" s="314">
        <f t="shared" si="9"/>
        <v>0</v>
      </c>
      <c r="AA118" s="315">
        <f t="shared" si="7"/>
        <v>2219025.5300000003</v>
      </c>
      <c r="AB118" s="317">
        <f t="shared" si="8"/>
        <v>2156946.3300000005</v>
      </c>
    </row>
    <row r="119" spans="1:28" x14ac:dyDescent="0.2">
      <c r="A119" s="142" t="s">
        <v>513</v>
      </c>
      <c r="B119" s="19" t="s">
        <v>266</v>
      </c>
      <c r="C119" s="12" t="s">
        <v>264</v>
      </c>
      <c r="D119" s="55" t="s">
        <v>267</v>
      </c>
      <c r="E119" s="93">
        <v>0</v>
      </c>
      <c r="F119" s="173"/>
      <c r="G119" s="88"/>
      <c r="H119" s="164">
        <v>0</v>
      </c>
      <c r="I119" s="433">
        <v>21393.780000000006</v>
      </c>
      <c r="J119" s="275">
        <v>0</v>
      </c>
      <c r="K119" s="416">
        <v>0</v>
      </c>
      <c r="L119" s="153">
        <v>0</v>
      </c>
      <c r="M119" s="154">
        <v>0</v>
      </c>
      <c r="N119" s="88"/>
      <c r="O119" s="283">
        <v>311424.76</v>
      </c>
      <c r="P119" s="286">
        <v>0</v>
      </c>
      <c r="Q119" s="434">
        <v>0</v>
      </c>
      <c r="R119" s="288">
        <v>0</v>
      </c>
      <c r="S119" s="418">
        <v>0</v>
      </c>
      <c r="T119" s="157">
        <v>0</v>
      </c>
      <c r="U119" s="157" t="e">
        <f>SUMIFS(#REF!,#REF!,$B119,#REF!,U$2,#REF!,"E")</f>
        <v>#REF!</v>
      </c>
      <c r="V119" s="106">
        <v>92</v>
      </c>
      <c r="W119" s="106">
        <v>3385.0517391304347</v>
      </c>
      <c r="Y119" s="360">
        <f t="shared" si="5"/>
        <v>21393.780000000006</v>
      </c>
      <c r="Z119" s="314">
        <f t="shared" si="9"/>
        <v>0</v>
      </c>
      <c r="AA119" s="315">
        <f t="shared" si="7"/>
        <v>311424.76</v>
      </c>
      <c r="AB119" s="317">
        <f t="shared" si="8"/>
        <v>290030.98</v>
      </c>
    </row>
    <row r="120" spans="1:28" x14ac:dyDescent="0.2">
      <c r="A120" s="142" t="s">
        <v>513</v>
      </c>
      <c r="B120" s="19" t="s">
        <v>268</v>
      </c>
      <c r="C120" s="12" t="s">
        <v>264</v>
      </c>
      <c r="D120" s="55" t="s">
        <v>269</v>
      </c>
      <c r="E120" s="93">
        <v>0</v>
      </c>
      <c r="F120" s="173"/>
      <c r="G120" s="88"/>
      <c r="H120" s="164">
        <v>0</v>
      </c>
      <c r="I120" s="433">
        <v>31319.760000000009</v>
      </c>
      <c r="J120" s="275">
        <v>0</v>
      </c>
      <c r="K120" s="416">
        <v>0</v>
      </c>
      <c r="L120" s="153">
        <v>0</v>
      </c>
      <c r="M120" s="154">
        <v>0</v>
      </c>
      <c r="N120" s="88"/>
      <c r="O120" s="283">
        <v>354080.16000000003</v>
      </c>
      <c r="P120" s="286">
        <v>0</v>
      </c>
      <c r="Q120" s="434">
        <v>0</v>
      </c>
      <c r="R120" s="288">
        <v>0</v>
      </c>
      <c r="S120" s="418">
        <v>0</v>
      </c>
      <c r="T120" s="157" t="e">
        <f>SUMIFS(#REF!,#REF!,$B120,#REF!,T$2,#REF!,"E")</f>
        <v>#REF!</v>
      </c>
      <c r="U120" s="157" t="e">
        <f>SUMIFS(#REF!,#REF!,$B120,#REF!,U$2,#REF!,"E")</f>
        <v>#REF!</v>
      </c>
      <c r="V120" s="106">
        <v>73</v>
      </c>
      <c r="W120" s="106">
        <v>4850.4131506849317</v>
      </c>
      <c r="Y120" s="360">
        <f t="shared" si="5"/>
        <v>31319.760000000009</v>
      </c>
      <c r="Z120" s="314">
        <f t="shared" si="9"/>
        <v>0</v>
      </c>
      <c r="AA120" s="315">
        <f t="shared" si="7"/>
        <v>354080.16000000003</v>
      </c>
      <c r="AB120" s="317">
        <f t="shared" si="8"/>
        <v>322760.40000000002</v>
      </c>
    </row>
    <row r="121" spans="1:28" x14ac:dyDescent="0.2">
      <c r="A121" s="142" t="s">
        <v>526</v>
      </c>
      <c r="B121" s="19" t="s">
        <v>270</v>
      </c>
      <c r="C121" s="12" t="s">
        <v>271</v>
      </c>
      <c r="D121" s="55" t="s">
        <v>272</v>
      </c>
      <c r="E121" s="93">
        <v>2902785.0600000005</v>
      </c>
      <c r="F121" s="173"/>
      <c r="G121" s="88"/>
      <c r="H121" s="164">
        <v>2663517.89</v>
      </c>
      <c r="I121" s="433">
        <v>189177.42000000106</v>
      </c>
      <c r="J121" s="275">
        <v>1174595.2200000002</v>
      </c>
      <c r="K121" s="416">
        <v>48072.800000000003</v>
      </c>
      <c r="L121" s="153">
        <v>0</v>
      </c>
      <c r="M121" s="154">
        <v>0</v>
      </c>
      <c r="N121" s="88"/>
      <c r="O121" s="283">
        <v>8493529.3700000029</v>
      </c>
      <c r="P121" s="286">
        <v>0</v>
      </c>
      <c r="Q121" s="434">
        <v>0</v>
      </c>
      <c r="R121" s="288">
        <v>1174876.2300000002</v>
      </c>
      <c r="S121" s="418">
        <v>35633.78</v>
      </c>
      <c r="T121" s="157" t="e">
        <f>SUMIFS(#REF!,#REF!,$B121,#REF!,T$2,#REF!,"E")</f>
        <v>#REF!</v>
      </c>
      <c r="U121" s="157" t="e">
        <f>SUMIFS(#REF!,#REF!,$B121,#REF!,U$2,#REF!,"E")</f>
        <v>#REF!</v>
      </c>
      <c r="V121" s="106">
        <v>1055</v>
      </c>
      <c r="W121" s="106">
        <v>9198.1415924170633</v>
      </c>
      <c r="Y121" s="360">
        <f t="shared" si="5"/>
        <v>2852695.310000001</v>
      </c>
      <c r="Z121" s="314">
        <f t="shared" si="9"/>
        <v>1222668.0200000003</v>
      </c>
      <c r="AA121" s="315">
        <f t="shared" si="7"/>
        <v>9704039.3800000027</v>
      </c>
      <c r="AB121" s="317">
        <f t="shared" si="8"/>
        <v>5628676.0500000017</v>
      </c>
    </row>
    <row r="122" spans="1:28" x14ac:dyDescent="0.2">
      <c r="A122" s="142" t="s">
        <v>508</v>
      </c>
      <c r="B122" s="19" t="s">
        <v>273</v>
      </c>
      <c r="C122" s="12" t="s">
        <v>271</v>
      </c>
      <c r="D122" s="55" t="s">
        <v>274</v>
      </c>
      <c r="E122" s="93">
        <v>0</v>
      </c>
      <c r="F122" s="173"/>
      <c r="G122" s="88"/>
      <c r="H122" s="164">
        <v>0</v>
      </c>
      <c r="I122" s="433">
        <v>9833.1999999999989</v>
      </c>
      <c r="J122" s="275">
        <v>0</v>
      </c>
      <c r="K122" s="416">
        <v>0</v>
      </c>
      <c r="L122" s="153">
        <v>0</v>
      </c>
      <c r="M122" s="154">
        <v>0</v>
      </c>
      <c r="N122" s="88"/>
      <c r="O122" s="283">
        <v>352876.19999999995</v>
      </c>
      <c r="P122" s="286">
        <v>0</v>
      </c>
      <c r="Q122" s="434">
        <v>0</v>
      </c>
      <c r="R122" s="288">
        <v>0</v>
      </c>
      <c r="S122" s="418">
        <v>0</v>
      </c>
      <c r="T122" s="157" t="e">
        <f>SUMIFS(#REF!,#REF!,$B122,#REF!,T$2,#REF!,"E")</f>
        <v>#REF!</v>
      </c>
      <c r="U122" s="157" t="e">
        <f>SUMIFS(#REF!,#REF!,$B122,#REF!,U$2,#REF!,"E")</f>
        <v>#REF!</v>
      </c>
      <c r="V122" s="106">
        <v>48</v>
      </c>
      <c r="W122" s="106">
        <v>7351.5874999999987</v>
      </c>
      <c r="Y122" s="360">
        <f t="shared" si="5"/>
        <v>9833.1999999999989</v>
      </c>
      <c r="Z122" s="314">
        <f t="shared" si="9"/>
        <v>0</v>
      </c>
      <c r="AA122" s="315">
        <f t="shared" si="7"/>
        <v>352876.19999999995</v>
      </c>
      <c r="AB122" s="317">
        <f t="shared" si="8"/>
        <v>343042.99999999994</v>
      </c>
    </row>
    <row r="123" spans="1:28" x14ac:dyDescent="0.2">
      <c r="A123" s="142" t="s">
        <v>520</v>
      </c>
      <c r="B123" s="19" t="s">
        <v>275</v>
      </c>
      <c r="C123" s="12" t="s">
        <v>276</v>
      </c>
      <c r="D123" s="55" t="s">
        <v>277</v>
      </c>
      <c r="E123" s="93">
        <v>0</v>
      </c>
      <c r="F123" s="173"/>
      <c r="G123" s="88"/>
      <c r="H123" s="164">
        <v>0</v>
      </c>
      <c r="I123" s="433">
        <v>97012.079999999944</v>
      </c>
      <c r="J123" s="275">
        <v>0</v>
      </c>
      <c r="K123" s="416">
        <v>0</v>
      </c>
      <c r="L123" s="153">
        <v>0</v>
      </c>
      <c r="M123" s="154">
        <v>0</v>
      </c>
      <c r="N123" s="88"/>
      <c r="O123" s="283">
        <v>1250378.6500000001</v>
      </c>
      <c r="P123" s="286">
        <v>0</v>
      </c>
      <c r="Q123" s="434">
        <v>0</v>
      </c>
      <c r="R123" s="288">
        <v>0</v>
      </c>
      <c r="S123" s="418">
        <v>0</v>
      </c>
      <c r="T123" s="157" t="e">
        <f>SUMIFS(#REF!,#REF!,$B123,#REF!,T$2,#REF!,"E")</f>
        <v>#REF!</v>
      </c>
      <c r="U123" s="157" t="e">
        <f>SUMIFS(#REF!,#REF!,$B123,#REF!,U$2,#REF!,"E")</f>
        <v>#REF!</v>
      </c>
      <c r="V123" s="106">
        <v>187</v>
      </c>
      <c r="W123" s="106">
        <v>6686.5168449197872</v>
      </c>
      <c r="Y123" s="360">
        <f t="shared" si="5"/>
        <v>97012.079999999944</v>
      </c>
      <c r="Z123" s="314">
        <f t="shared" si="9"/>
        <v>0</v>
      </c>
      <c r="AA123" s="315">
        <f t="shared" si="7"/>
        <v>1250378.6500000001</v>
      </c>
      <c r="AB123" s="317">
        <f t="shared" si="8"/>
        <v>1153366.5700000003</v>
      </c>
    </row>
    <row r="124" spans="1:28" x14ac:dyDescent="0.2">
      <c r="A124" s="142" t="s">
        <v>503</v>
      </c>
      <c r="B124" s="19" t="s">
        <v>278</v>
      </c>
      <c r="C124" s="12" t="s">
        <v>276</v>
      </c>
      <c r="D124" s="55" t="s">
        <v>279</v>
      </c>
      <c r="E124" s="93">
        <v>1244875.3600000001</v>
      </c>
      <c r="F124" s="173"/>
      <c r="G124" s="88"/>
      <c r="H124" s="164">
        <v>1162121.46</v>
      </c>
      <c r="I124" s="433">
        <v>144724.44000000029</v>
      </c>
      <c r="J124" s="275">
        <v>1159476.55</v>
      </c>
      <c r="K124" s="416">
        <v>59330.55000000001</v>
      </c>
      <c r="L124" s="153">
        <v>0</v>
      </c>
      <c r="M124" s="154">
        <v>0</v>
      </c>
      <c r="N124" s="88"/>
      <c r="O124" s="283">
        <v>4762844.6600000011</v>
      </c>
      <c r="P124" s="286">
        <v>0</v>
      </c>
      <c r="Q124" s="434">
        <v>0</v>
      </c>
      <c r="R124" s="288">
        <v>903083.53999999992</v>
      </c>
      <c r="S124" s="418">
        <v>32997</v>
      </c>
      <c r="T124" s="157" t="e">
        <f>SUMIFS(#REF!,#REF!,$B124,#REF!,T$2,#REF!,"E")</f>
        <v>#REF!</v>
      </c>
      <c r="U124" s="157" t="e">
        <f>SUMIFS(#REF!,#REF!,$B124,#REF!,U$2,#REF!,"E")</f>
        <v>#REF!</v>
      </c>
      <c r="V124" s="106">
        <v>449</v>
      </c>
      <c r="W124" s="106">
        <v>12692.48374164811</v>
      </c>
      <c r="Y124" s="360">
        <f t="shared" si="5"/>
        <v>1306845.9000000004</v>
      </c>
      <c r="Z124" s="314">
        <f t="shared" si="9"/>
        <v>1218807.1000000001</v>
      </c>
      <c r="AA124" s="315">
        <f t="shared" si="7"/>
        <v>5698925.2000000011</v>
      </c>
      <c r="AB124" s="317">
        <f t="shared" si="8"/>
        <v>3173272.2000000007</v>
      </c>
    </row>
    <row r="125" spans="1:28" x14ac:dyDescent="0.2">
      <c r="A125" s="142" t="s">
        <v>520</v>
      </c>
      <c r="B125" s="19" t="s">
        <v>280</v>
      </c>
      <c r="C125" s="12" t="s">
        <v>276</v>
      </c>
      <c r="D125" s="55" t="s">
        <v>281</v>
      </c>
      <c r="E125" s="93">
        <v>0</v>
      </c>
      <c r="F125" s="173"/>
      <c r="G125" s="88"/>
      <c r="H125" s="164">
        <v>0</v>
      </c>
      <c r="I125" s="433" t="s">
        <v>497</v>
      </c>
      <c r="J125" s="275">
        <v>0</v>
      </c>
      <c r="K125" s="416">
        <v>0</v>
      </c>
      <c r="L125" s="153">
        <v>0</v>
      </c>
      <c r="M125" s="154">
        <v>0</v>
      </c>
      <c r="N125" s="88"/>
      <c r="O125" s="283">
        <v>271739.7</v>
      </c>
      <c r="P125" s="286">
        <v>0</v>
      </c>
      <c r="Q125" s="434">
        <v>0</v>
      </c>
      <c r="R125" s="288">
        <v>0</v>
      </c>
      <c r="S125" s="418">
        <v>0</v>
      </c>
      <c r="T125" s="157" t="e">
        <f>SUMIFS(#REF!,#REF!,$B125,#REF!,T$2,#REF!,"E")</f>
        <v>#REF!</v>
      </c>
      <c r="U125" s="157" t="e">
        <f>SUMIFS(#REF!,#REF!,$B125,#REF!,U$2,#REF!,"E")</f>
        <v>#REF!</v>
      </c>
      <c r="V125" s="106">
        <v>40</v>
      </c>
      <c r="W125" s="106">
        <v>6793.4925000000003</v>
      </c>
      <c r="Y125" s="360">
        <f t="shared" si="5"/>
        <v>0</v>
      </c>
      <c r="Z125" s="314">
        <f t="shared" si="9"/>
        <v>0</v>
      </c>
      <c r="AA125" s="315">
        <f t="shared" si="7"/>
        <v>271739.7</v>
      </c>
      <c r="AB125" s="317">
        <f t="shared" si="8"/>
        <v>271739.7</v>
      </c>
    </row>
    <row r="126" spans="1:28" x14ac:dyDescent="0.2">
      <c r="A126" s="142" t="s">
        <v>520</v>
      </c>
      <c r="B126" s="19" t="s">
        <v>282</v>
      </c>
      <c r="C126" s="12" t="s">
        <v>276</v>
      </c>
      <c r="D126" s="55" t="s">
        <v>283</v>
      </c>
      <c r="E126" s="93">
        <v>0</v>
      </c>
      <c r="F126" s="173"/>
      <c r="G126" s="88"/>
      <c r="H126" s="164">
        <v>0</v>
      </c>
      <c r="I126" s="433">
        <v>71996.700000000128</v>
      </c>
      <c r="J126" s="275">
        <v>0</v>
      </c>
      <c r="K126" s="416">
        <v>0</v>
      </c>
      <c r="L126" s="153">
        <v>0</v>
      </c>
      <c r="M126" s="154">
        <v>0</v>
      </c>
      <c r="N126" s="88"/>
      <c r="O126" s="283">
        <v>701119.09</v>
      </c>
      <c r="P126" s="286">
        <v>0</v>
      </c>
      <c r="Q126" s="434">
        <v>0</v>
      </c>
      <c r="R126" s="288">
        <v>0</v>
      </c>
      <c r="S126" s="418">
        <v>0</v>
      </c>
      <c r="T126" s="157" t="e">
        <f>SUMIFS(#REF!,#REF!,$B126,#REF!,T$2,#REF!,"E")</f>
        <v>#REF!</v>
      </c>
      <c r="U126" s="157" t="e">
        <f>SUMIFS(#REF!,#REF!,$B126,#REF!,U$2,#REF!,"E")</f>
        <v>#REF!</v>
      </c>
      <c r="V126" s="106">
        <v>106</v>
      </c>
      <c r="W126" s="106">
        <v>6614.3310377358484</v>
      </c>
      <c r="Y126" s="360">
        <f t="shared" si="5"/>
        <v>71996.700000000128</v>
      </c>
      <c r="Z126" s="314">
        <f t="shared" si="9"/>
        <v>0</v>
      </c>
      <c r="AA126" s="315">
        <f t="shared" si="7"/>
        <v>701119.09</v>
      </c>
      <c r="AB126" s="317">
        <f t="shared" si="8"/>
        <v>629122.3899999999</v>
      </c>
    </row>
    <row r="127" spans="1:28" x14ac:dyDescent="0.2">
      <c r="A127" s="142" t="s">
        <v>504</v>
      </c>
      <c r="B127" s="19" t="s">
        <v>284</v>
      </c>
      <c r="C127" s="12" t="s">
        <v>285</v>
      </c>
      <c r="D127" s="55" t="s">
        <v>286</v>
      </c>
      <c r="E127" s="93">
        <v>0</v>
      </c>
      <c r="F127" s="173"/>
      <c r="G127" s="88"/>
      <c r="H127" s="164">
        <v>0</v>
      </c>
      <c r="I127" s="433">
        <v>4537.8899999999994</v>
      </c>
      <c r="J127" s="275">
        <v>0</v>
      </c>
      <c r="K127" s="416">
        <v>0</v>
      </c>
      <c r="L127" s="153">
        <v>0</v>
      </c>
      <c r="M127" s="154">
        <v>0</v>
      </c>
      <c r="N127" s="88"/>
      <c r="O127" s="283">
        <v>1794423.6900000002</v>
      </c>
      <c r="P127" s="286">
        <v>0</v>
      </c>
      <c r="Q127" s="434">
        <v>45126.81</v>
      </c>
      <c r="R127" s="288">
        <v>251132</v>
      </c>
      <c r="S127" s="418">
        <v>0</v>
      </c>
      <c r="T127" s="157" t="e">
        <f>SUMIFS(#REF!,#REF!,$B127,#REF!,T$2,#REF!,"E")</f>
        <v>#REF!</v>
      </c>
      <c r="U127" s="157" t="e">
        <f>SUMIFS(#REF!,#REF!,$B127,#REF!,U$2,#REF!,"E")</f>
        <v>#REF!</v>
      </c>
      <c r="V127" s="106">
        <v>267</v>
      </c>
      <c r="W127" s="106">
        <v>7830.2715355805249</v>
      </c>
      <c r="Y127" s="360">
        <f t="shared" si="5"/>
        <v>4537.8899999999994</v>
      </c>
      <c r="Z127" s="314">
        <f t="shared" si="9"/>
        <v>0</v>
      </c>
      <c r="AA127" s="315">
        <f t="shared" si="7"/>
        <v>2090682.5000000002</v>
      </c>
      <c r="AB127" s="317">
        <f t="shared" si="8"/>
        <v>2086144.6100000003</v>
      </c>
    </row>
    <row r="128" spans="1:28" x14ac:dyDescent="0.2">
      <c r="A128" s="142" t="s">
        <v>504</v>
      </c>
      <c r="B128" s="19" t="s">
        <v>287</v>
      </c>
      <c r="C128" s="12" t="s">
        <v>285</v>
      </c>
      <c r="D128" s="55" t="s">
        <v>288</v>
      </c>
      <c r="E128" s="93">
        <v>0</v>
      </c>
      <c r="F128" s="173"/>
      <c r="G128" s="88"/>
      <c r="H128" s="164">
        <v>0</v>
      </c>
      <c r="I128" s="433">
        <v>50018.560000000005</v>
      </c>
      <c r="J128" s="275">
        <v>0</v>
      </c>
      <c r="K128" s="416">
        <v>0</v>
      </c>
      <c r="L128" s="153">
        <v>0</v>
      </c>
      <c r="M128" s="154">
        <v>0</v>
      </c>
      <c r="N128" s="88"/>
      <c r="O128" s="283">
        <v>956959.79</v>
      </c>
      <c r="P128" s="286">
        <v>0</v>
      </c>
      <c r="Q128" s="434">
        <v>50018.38</v>
      </c>
      <c r="R128" s="288">
        <v>75175</v>
      </c>
      <c r="S128" s="418">
        <v>0</v>
      </c>
      <c r="T128" s="157" t="e">
        <f>SUMIFS(#REF!,#REF!,$B128,#REF!,T$2,#REF!,"E")</f>
        <v>#REF!</v>
      </c>
      <c r="U128" s="157" t="e">
        <f>SUMIFS(#REF!,#REF!,$B128,#REF!,U$2,#REF!,"E")</f>
        <v>#REF!</v>
      </c>
      <c r="V128" s="106">
        <v>115</v>
      </c>
      <c r="W128" s="106">
        <v>9410.0275652173914</v>
      </c>
      <c r="Y128" s="360">
        <f t="shared" si="5"/>
        <v>50018.560000000005</v>
      </c>
      <c r="Z128" s="314">
        <f t="shared" si="9"/>
        <v>0</v>
      </c>
      <c r="AA128" s="315">
        <f t="shared" si="7"/>
        <v>1082153.17</v>
      </c>
      <c r="AB128" s="317">
        <f t="shared" si="8"/>
        <v>1032134.6099999999</v>
      </c>
    </row>
    <row r="129" spans="1:28" x14ac:dyDescent="0.2">
      <c r="A129" s="142" t="s">
        <v>506</v>
      </c>
      <c r="B129" s="19" t="s">
        <v>289</v>
      </c>
      <c r="C129" s="12" t="s">
        <v>285</v>
      </c>
      <c r="D129" s="55" t="s">
        <v>290</v>
      </c>
      <c r="E129" s="93">
        <v>0</v>
      </c>
      <c r="F129" s="173"/>
      <c r="G129" s="88"/>
      <c r="H129" s="164">
        <v>0</v>
      </c>
      <c r="I129" s="433" t="s">
        <v>497</v>
      </c>
      <c r="J129" s="275">
        <v>0</v>
      </c>
      <c r="K129" s="416">
        <v>0</v>
      </c>
      <c r="L129" s="153">
        <v>0</v>
      </c>
      <c r="M129" s="154">
        <v>0</v>
      </c>
      <c r="N129" s="88"/>
      <c r="O129" s="283">
        <v>90166.099999999991</v>
      </c>
      <c r="P129" s="286">
        <v>0</v>
      </c>
      <c r="Q129" s="434">
        <v>0</v>
      </c>
      <c r="R129" s="288">
        <v>0</v>
      </c>
      <c r="S129" s="418">
        <v>0</v>
      </c>
      <c r="T129" s="157" t="e">
        <f>SUMIFS(#REF!,#REF!,$B129,#REF!,T$2,#REF!,"E")</f>
        <v>#REF!</v>
      </c>
      <c r="U129" s="157" t="e">
        <f>SUMIFS(#REF!,#REF!,$B129,#REF!,U$2,#REF!,"E")</f>
        <v>#REF!</v>
      </c>
      <c r="V129" s="106">
        <v>22</v>
      </c>
      <c r="W129" s="106">
        <v>4098.4590909090903</v>
      </c>
      <c r="Y129" s="360">
        <f t="shared" si="5"/>
        <v>0</v>
      </c>
      <c r="Z129" s="314">
        <f t="shared" si="9"/>
        <v>0</v>
      </c>
      <c r="AA129" s="315">
        <f t="shared" si="7"/>
        <v>90166.099999999991</v>
      </c>
      <c r="AB129" s="317">
        <f t="shared" si="8"/>
        <v>90166.099999999991</v>
      </c>
    </row>
    <row r="130" spans="1:28" x14ac:dyDescent="0.2">
      <c r="A130" s="142" t="s">
        <v>506</v>
      </c>
      <c r="B130" s="19" t="s">
        <v>291</v>
      </c>
      <c r="C130" s="12" t="s">
        <v>285</v>
      </c>
      <c r="D130" s="55" t="s">
        <v>292</v>
      </c>
      <c r="E130" s="93">
        <v>0</v>
      </c>
      <c r="F130" s="173"/>
      <c r="G130" s="88"/>
      <c r="H130" s="164">
        <v>0</v>
      </c>
      <c r="I130" s="433">
        <v>1008.42</v>
      </c>
      <c r="J130" s="275">
        <v>0</v>
      </c>
      <c r="K130" s="416">
        <v>0</v>
      </c>
      <c r="L130" s="153">
        <v>0</v>
      </c>
      <c r="M130" s="154">
        <v>0</v>
      </c>
      <c r="N130" s="88"/>
      <c r="O130" s="283">
        <v>332442.25</v>
      </c>
      <c r="P130" s="286">
        <v>0</v>
      </c>
      <c r="Q130" s="434">
        <v>0</v>
      </c>
      <c r="R130" s="288">
        <v>0</v>
      </c>
      <c r="S130" s="418">
        <v>0</v>
      </c>
      <c r="T130" s="157" t="e">
        <f>SUMIFS(#REF!,#REF!,$B130,#REF!,T$2,#REF!,"E")</f>
        <v>#REF!</v>
      </c>
      <c r="U130" s="157" t="e">
        <f>SUMIFS(#REF!,#REF!,$B130,#REF!,U$2,#REF!,"E")</f>
        <v>#REF!</v>
      </c>
      <c r="V130" s="106">
        <v>46</v>
      </c>
      <c r="W130" s="106">
        <v>7227.005434782609</v>
      </c>
      <c r="Y130" s="360">
        <f t="shared" si="5"/>
        <v>1008.42</v>
      </c>
      <c r="Z130" s="314">
        <f t="shared" si="9"/>
        <v>0</v>
      </c>
      <c r="AA130" s="315">
        <f t="shared" si="7"/>
        <v>332442.25</v>
      </c>
      <c r="AB130" s="317">
        <f t="shared" si="8"/>
        <v>331433.83</v>
      </c>
    </row>
    <row r="131" spans="1:28" x14ac:dyDescent="0.2">
      <c r="A131" s="142" t="s">
        <v>504</v>
      </c>
      <c r="B131" s="19" t="s">
        <v>293</v>
      </c>
      <c r="C131" s="12" t="s">
        <v>285</v>
      </c>
      <c r="D131" s="55" t="s">
        <v>294</v>
      </c>
      <c r="E131" s="93">
        <v>0</v>
      </c>
      <c r="F131" s="173"/>
      <c r="G131" s="88"/>
      <c r="H131" s="164">
        <v>0</v>
      </c>
      <c r="I131" s="433" t="s">
        <v>497</v>
      </c>
      <c r="J131" s="275">
        <v>0</v>
      </c>
      <c r="K131" s="416">
        <v>0</v>
      </c>
      <c r="L131" s="153">
        <v>0</v>
      </c>
      <c r="M131" s="154">
        <v>0</v>
      </c>
      <c r="N131" s="88"/>
      <c r="O131" s="283">
        <v>265511.06</v>
      </c>
      <c r="P131" s="286">
        <v>0</v>
      </c>
      <c r="Q131" s="434">
        <v>0</v>
      </c>
      <c r="R131" s="288">
        <v>25511</v>
      </c>
      <c r="S131" s="418">
        <v>0</v>
      </c>
      <c r="T131" s="157" t="e">
        <f>SUMIFS(#REF!,#REF!,$B131,#REF!,T$2,#REF!,"E")</f>
        <v>#REF!</v>
      </c>
      <c r="U131" s="157" t="e">
        <f>SUMIFS(#REF!,#REF!,$B131,#REF!,U$2,#REF!,"E")</f>
        <v>#REF!</v>
      </c>
      <c r="V131" s="106">
        <v>29</v>
      </c>
      <c r="W131" s="106">
        <v>10035.243448275862</v>
      </c>
      <c r="Y131" s="360">
        <f t="shared" si="5"/>
        <v>0</v>
      </c>
      <c r="Z131" s="314">
        <f t="shared" si="9"/>
        <v>0</v>
      </c>
      <c r="AA131" s="315">
        <f t="shared" si="7"/>
        <v>291022.06</v>
      </c>
      <c r="AB131" s="317">
        <f t="shared" si="8"/>
        <v>291022.06</v>
      </c>
    </row>
    <row r="132" spans="1:28" x14ac:dyDescent="0.2">
      <c r="A132" s="142" t="s">
        <v>504</v>
      </c>
      <c r="B132" s="19" t="s">
        <v>295</v>
      </c>
      <c r="C132" s="12" t="s">
        <v>285</v>
      </c>
      <c r="D132" s="55" t="s">
        <v>296</v>
      </c>
      <c r="E132" s="93">
        <v>0</v>
      </c>
      <c r="F132" s="173"/>
      <c r="G132" s="88"/>
      <c r="H132" s="164">
        <v>0</v>
      </c>
      <c r="I132" s="433" t="s">
        <v>497</v>
      </c>
      <c r="J132" s="275">
        <v>0</v>
      </c>
      <c r="K132" s="416">
        <v>0</v>
      </c>
      <c r="L132" s="153">
        <v>0</v>
      </c>
      <c r="M132" s="154">
        <v>0</v>
      </c>
      <c r="N132" s="88"/>
      <c r="O132" s="283">
        <v>271984.31000000006</v>
      </c>
      <c r="P132" s="286">
        <v>0</v>
      </c>
      <c r="Q132" s="434">
        <v>0</v>
      </c>
      <c r="R132" s="288">
        <v>24224</v>
      </c>
      <c r="S132" s="418">
        <v>0</v>
      </c>
      <c r="T132" s="157" t="e">
        <f>SUMIFS(#REF!,#REF!,$B132,#REF!,T$2,#REF!,"E")</f>
        <v>#REF!</v>
      </c>
      <c r="U132" s="157" t="e">
        <f>SUMIFS(#REF!,#REF!,$B132,#REF!,U$2,#REF!,"E")</f>
        <v>#REF!</v>
      </c>
      <c r="V132" s="106">
        <v>34</v>
      </c>
      <c r="W132" s="106">
        <v>8712.0091176470596</v>
      </c>
      <c r="Y132" s="360">
        <f t="shared" si="5"/>
        <v>0</v>
      </c>
      <c r="Z132" s="314">
        <f t="shared" si="9"/>
        <v>0</v>
      </c>
      <c r="AA132" s="315">
        <f t="shared" si="7"/>
        <v>296208.31000000006</v>
      </c>
      <c r="AB132" s="317">
        <f t="shared" si="8"/>
        <v>296208.31000000006</v>
      </c>
    </row>
    <row r="133" spans="1:28" x14ac:dyDescent="0.2">
      <c r="A133" s="142" t="s">
        <v>508</v>
      </c>
      <c r="B133" s="19" t="s">
        <v>297</v>
      </c>
      <c r="C133" s="12" t="s">
        <v>298</v>
      </c>
      <c r="D133" s="55" t="s">
        <v>299</v>
      </c>
      <c r="E133" s="93">
        <v>0</v>
      </c>
      <c r="F133" s="173"/>
      <c r="G133" s="88"/>
      <c r="H133" s="164">
        <v>0</v>
      </c>
      <c r="I133" s="433">
        <v>1228.76</v>
      </c>
      <c r="J133" s="275">
        <v>0</v>
      </c>
      <c r="K133" s="416">
        <v>0</v>
      </c>
      <c r="L133" s="153">
        <v>0</v>
      </c>
      <c r="M133" s="154">
        <v>0</v>
      </c>
      <c r="N133" s="88"/>
      <c r="O133" s="283">
        <v>351942.51</v>
      </c>
      <c r="P133" s="286">
        <v>0</v>
      </c>
      <c r="Q133" s="434">
        <v>0</v>
      </c>
      <c r="R133" s="288">
        <v>0</v>
      </c>
      <c r="S133" s="418">
        <v>0</v>
      </c>
      <c r="T133" s="157" t="e">
        <f>SUMIFS(#REF!,#REF!,$B133,#REF!,T$2,#REF!,"E")</f>
        <v>#REF!</v>
      </c>
      <c r="U133" s="157" t="e">
        <f>SUMIFS(#REF!,#REF!,$B133,#REF!,U$2,#REF!,"E")</f>
        <v>#REF!</v>
      </c>
      <c r="V133" s="106">
        <v>28</v>
      </c>
      <c r="W133" s="106">
        <v>12569.375357142857</v>
      </c>
      <c r="Y133" s="360">
        <f t="shared" si="5"/>
        <v>1228.76</v>
      </c>
      <c r="Z133" s="314">
        <f t="shared" si="9"/>
        <v>0</v>
      </c>
      <c r="AA133" s="315">
        <f t="shared" si="7"/>
        <v>351942.51</v>
      </c>
      <c r="AB133" s="317">
        <f t="shared" si="8"/>
        <v>350713.75</v>
      </c>
    </row>
    <row r="134" spans="1:28" x14ac:dyDescent="0.2">
      <c r="A134" s="142" t="s">
        <v>508</v>
      </c>
      <c r="B134" s="19" t="s">
        <v>300</v>
      </c>
      <c r="C134" s="12" t="s">
        <v>298</v>
      </c>
      <c r="D134" s="55" t="s">
        <v>301</v>
      </c>
      <c r="E134" s="93">
        <v>0</v>
      </c>
      <c r="F134" s="173"/>
      <c r="G134" s="88"/>
      <c r="H134" s="164">
        <v>0</v>
      </c>
      <c r="I134" s="433">
        <v>3987.8399999999997</v>
      </c>
      <c r="J134" s="275">
        <v>0</v>
      </c>
      <c r="K134" s="416">
        <v>0</v>
      </c>
      <c r="L134" s="153">
        <v>0</v>
      </c>
      <c r="M134" s="154">
        <v>0</v>
      </c>
      <c r="N134" s="88"/>
      <c r="O134" s="283">
        <v>433159.86</v>
      </c>
      <c r="P134" s="286">
        <v>0</v>
      </c>
      <c r="Q134" s="434">
        <v>0</v>
      </c>
      <c r="R134" s="288">
        <v>0</v>
      </c>
      <c r="S134" s="418">
        <v>0</v>
      </c>
      <c r="T134" s="157" t="e">
        <f>SUMIFS(#REF!,#REF!,$B134,#REF!,T$2,#REF!,"E")</f>
        <v>#REF!</v>
      </c>
      <c r="U134" s="157" t="e">
        <f>SUMIFS(#REF!,#REF!,$B134,#REF!,U$2,#REF!,"E")</f>
        <v>#REF!</v>
      </c>
      <c r="V134" s="106">
        <v>43</v>
      </c>
      <c r="W134" s="106">
        <v>10073.485116279069</v>
      </c>
      <c r="Y134" s="360">
        <f t="shared" si="5"/>
        <v>3987.8399999999997</v>
      </c>
      <c r="Z134" s="314">
        <f t="shared" si="9"/>
        <v>0</v>
      </c>
      <c r="AA134" s="315">
        <f t="shared" si="7"/>
        <v>433159.86</v>
      </c>
      <c r="AB134" s="317">
        <f t="shared" si="8"/>
        <v>429172.01999999996</v>
      </c>
    </row>
    <row r="135" spans="1:28" x14ac:dyDescent="0.2">
      <c r="A135" s="142" t="s">
        <v>511</v>
      </c>
      <c r="B135" s="19" t="s">
        <v>302</v>
      </c>
      <c r="C135" s="12" t="s">
        <v>303</v>
      </c>
      <c r="D135" s="55" t="s">
        <v>304</v>
      </c>
      <c r="E135" s="93">
        <v>0</v>
      </c>
      <c r="F135" s="173"/>
      <c r="G135" s="88"/>
      <c r="H135" s="164">
        <v>0</v>
      </c>
      <c r="I135" s="433">
        <v>12944.610000000004</v>
      </c>
      <c r="J135" s="275">
        <v>0</v>
      </c>
      <c r="K135" s="416">
        <v>0</v>
      </c>
      <c r="L135" s="153">
        <v>0</v>
      </c>
      <c r="M135" s="154">
        <v>0</v>
      </c>
      <c r="N135" s="88"/>
      <c r="O135" s="283">
        <v>979520.25999999989</v>
      </c>
      <c r="P135" s="286">
        <v>0</v>
      </c>
      <c r="Q135" s="434">
        <v>0</v>
      </c>
      <c r="R135" s="288">
        <v>224892</v>
      </c>
      <c r="S135" s="418">
        <v>0</v>
      </c>
      <c r="T135" s="157" t="e">
        <f>SUMIFS(#REF!,#REF!,$B135,#REF!,T$2,#REF!,"E")</f>
        <v>#REF!</v>
      </c>
      <c r="U135" s="157" t="e">
        <f>SUMIFS(#REF!,#REF!,$B135,#REF!,U$2,#REF!,"E")</f>
        <v>#REF!</v>
      </c>
      <c r="V135" s="106">
        <v>91</v>
      </c>
      <c r="W135" s="106">
        <v>13235.299560439558</v>
      </c>
      <c r="Y135" s="360">
        <f t="shared" si="5"/>
        <v>12944.610000000004</v>
      </c>
      <c r="Z135" s="314">
        <f t="shared" si="9"/>
        <v>0</v>
      </c>
      <c r="AA135" s="315">
        <f t="shared" si="7"/>
        <v>1204412.2599999998</v>
      </c>
      <c r="AB135" s="317">
        <f t="shared" si="8"/>
        <v>1191467.6499999997</v>
      </c>
    </row>
    <row r="136" spans="1:28" x14ac:dyDescent="0.2">
      <c r="A136" s="142" t="s">
        <v>501</v>
      </c>
      <c r="B136" s="19" t="s">
        <v>305</v>
      </c>
      <c r="C136" s="12" t="s">
        <v>303</v>
      </c>
      <c r="D136" s="55" t="s">
        <v>306</v>
      </c>
      <c r="E136" s="93">
        <v>0</v>
      </c>
      <c r="F136" s="173"/>
      <c r="G136" s="88"/>
      <c r="H136" s="164">
        <v>0</v>
      </c>
      <c r="I136" s="433">
        <v>13424.040000000005</v>
      </c>
      <c r="J136" s="275">
        <v>0</v>
      </c>
      <c r="K136" s="416">
        <v>0</v>
      </c>
      <c r="L136" s="153">
        <v>0</v>
      </c>
      <c r="M136" s="154">
        <v>0</v>
      </c>
      <c r="N136" s="88"/>
      <c r="O136" s="283">
        <v>778213.62999999989</v>
      </c>
      <c r="P136" s="286">
        <v>0</v>
      </c>
      <c r="Q136" s="434">
        <v>0</v>
      </c>
      <c r="R136" s="288">
        <v>75223.999999999985</v>
      </c>
      <c r="S136" s="418">
        <v>2825.07</v>
      </c>
      <c r="T136" s="157" t="e">
        <f>SUMIFS(#REF!,#REF!,$B136,#REF!,T$2,#REF!,"E")</f>
        <v>#REF!</v>
      </c>
      <c r="U136" s="157" t="e">
        <f>SUMIFS(#REF!,#REF!,$B136,#REF!,U$2,#REF!,"E")</f>
        <v>#REF!</v>
      </c>
      <c r="V136" s="106">
        <v>85</v>
      </c>
      <c r="W136" s="106">
        <v>10073.67882352941</v>
      </c>
      <c r="Y136" s="360">
        <f t="shared" ref="Y136:Y199" si="10">+H136+I136</f>
        <v>13424.040000000005</v>
      </c>
      <c r="Z136" s="314">
        <f t="shared" ref="Z136:Z167" si="11">J136+K136+L136+M136</f>
        <v>0</v>
      </c>
      <c r="AA136" s="315">
        <f t="shared" si="7"/>
        <v>856262.69999999984</v>
      </c>
      <c r="AB136" s="317">
        <f t="shared" si="8"/>
        <v>842838.6599999998</v>
      </c>
    </row>
    <row r="137" spans="1:28" x14ac:dyDescent="0.2">
      <c r="A137" s="142" t="s">
        <v>518</v>
      </c>
      <c r="B137" s="19" t="s">
        <v>307</v>
      </c>
      <c r="C137" s="12" t="s">
        <v>308</v>
      </c>
      <c r="D137" s="55" t="s">
        <v>309</v>
      </c>
      <c r="E137" s="93">
        <v>0</v>
      </c>
      <c r="F137" s="173"/>
      <c r="G137" s="88"/>
      <c r="H137" s="164">
        <v>0</v>
      </c>
      <c r="I137" s="433">
        <v>37008.51</v>
      </c>
      <c r="J137" s="275">
        <v>0</v>
      </c>
      <c r="K137" s="416">
        <v>0</v>
      </c>
      <c r="L137" s="153">
        <v>0</v>
      </c>
      <c r="M137" s="154">
        <v>0</v>
      </c>
      <c r="N137" s="88"/>
      <c r="O137" s="283">
        <v>500875.16000000003</v>
      </c>
      <c r="P137" s="286">
        <v>0</v>
      </c>
      <c r="Q137" s="434">
        <v>0</v>
      </c>
      <c r="R137" s="288">
        <v>0</v>
      </c>
      <c r="S137" s="418">
        <v>0</v>
      </c>
      <c r="T137" s="157" t="e">
        <f>SUMIFS(#REF!,#REF!,$B137,#REF!,T$2,#REF!,"E")</f>
        <v>#REF!</v>
      </c>
      <c r="U137" s="157" t="e">
        <f>SUMIFS(#REF!,#REF!,$B137,#REF!,U$2,#REF!,"E")</f>
        <v>#REF!</v>
      </c>
      <c r="V137" s="106">
        <v>94</v>
      </c>
      <c r="W137" s="106">
        <v>5328.459148936171</v>
      </c>
      <c r="Y137" s="360">
        <f t="shared" si="10"/>
        <v>37008.51</v>
      </c>
      <c r="Z137" s="314">
        <f t="shared" si="11"/>
        <v>0</v>
      </c>
      <c r="AA137" s="315">
        <f t="shared" ref="AA137:AA200" si="12">+O137+P137+Q137+R137+S137</f>
        <v>500875.16000000003</v>
      </c>
      <c r="AB137" s="317">
        <f t="shared" ref="AB137:AB200" si="13">+AA137-(Y137+Z137)</f>
        <v>463866.65</v>
      </c>
    </row>
    <row r="138" spans="1:28" x14ac:dyDescent="0.2">
      <c r="A138" s="142" t="s">
        <v>518</v>
      </c>
      <c r="B138" s="19" t="s">
        <v>310</v>
      </c>
      <c r="C138" s="12" t="s">
        <v>308</v>
      </c>
      <c r="D138" s="55" t="s">
        <v>311</v>
      </c>
      <c r="E138" s="93">
        <v>0</v>
      </c>
      <c r="F138" s="173"/>
      <c r="G138" s="88"/>
      <c r="H138" s="164">
        <v>0</v>
      </c>
      <c r="I138" s="433" t="s">
        <v>497</v>
      </c>
      <c r="J138" s="275">
        <v>0</v>
      </c>
      <c r="K138" s="416">
        <v>0</v>
      </c>
      <c r="L138" s="153">
        <v>0</v>
      </c>
      <c r="M138" s="154">
        <v>0</v>
      </c>
      <c r="N138" s="88"/>
      <c r="O138" s="283">
        <v>323858.85000000003</v>
      </c>
      <c r="P138" s="286">
        <v>0</v>
      </c>
      <c r="Q138" s="434">
        <v>0</v>
      </c>
      <c r="R138" s="288">
        <v>0</v>
      </c>
      <c r="S138" s="418">
        <v>0</v>
      </c>
      <c r="T138" s="157" t="e">
        <f>SUMIFS(#REF!,#REF!,$B138,#REF!,T$2,#REF!,"E")</f>
        <v>#REF!</v>
      </c>
      <c r="U138" s="157" t="e">
        <f>SUMIFS(#REF!,#REF!,$B138,#REF!,U$2,#REF!,"E")</f>
        <v>#REF!</v>
      </c>
      <c r="V138" s="106">
        <v>48</v>
      </c>
      <c r="W138" s="106">
        <v>6747.0593750000007</v>
      </c>
      <c r="Y138" s="360">
        <f t="shared" si="10"/>
        <v>0</v>
      </c>
      <c r="Z138" s="314">
        <f t="shared" si="11"/>
        <v>0</v>
      </c>
      <c r="AA138" s="315">
        <f t="shared" si="12"/>
        <v>323858.85000000003</v>
      </c>
      <c r="AB138" s="317">
        <f t="shared" si="13"/>
        <v>323858.85000000003</v>
      </c>
    </row>
    <row r="139" spans="1:28" x14ac:dyDescent="0.2">
      <c r="A139" s="142" t="s">
        <v>560</v>
      </c>
      <c r="B139" s="19" t="s">
        <v>312</v>
      </c>
      <c r="C139" s="12" t="s">
        <v>313</v>
      </c>
      <c r="D139" s="55" t="s">
        <v>314</v>
      </c>
      <c r="E139" s="93">
        <v>633164.87999999989</v>
      </c>
      <c r="F139" s="173"/>
      <c r="G139" s="88"/>
      <c r="H139" s="164">
        <v>533176.0199999999</v>
      </c>
      <c r="I139" s="433">
        <v>33143.73000000004</v>
      </c>
      <c r="J139" s="275">
        <v>507140</v>
      </c>
      <c r="K139" s="416">
        <v>0</v>
      </c>
      <c r="L139" s="153">
        <v>0</v>
      </c>
      <c r="M139" s="154">
        <v>0</v>
      </c>
      <c r="N139" s="88"/>
      <c r="O139" s="283">
        <v>3257180.3500000006</v>
      </c>
      <c r="P139" s="286">
        <v>0</v>
      </c>
      <c r="Q139" s="434">
        <v>0</v>
      </c>
      <c r="R139" s="288">
        <v>305988</v>
      </c>
      <c r="S139" s="418">
        <v>1836.33</v>
      </c>
      <c r="T139" s="157" t="e">
        <f>SUMIFS(#REF!,#REF!,$B139,#REF!,T$2,#REF!,"E")</f>
        <v>#REF!</v>
      </c>
      <c r="U139" s="157" t="e">
        <f>SUMIFS(#REF!,#REF!,$B139,#REF!,U$2,#REF!,"E")</f>
        <v>#REF!</v>
      </c>
      <c r="V139" s="106">
        <v>226</v>
      </c>
      <c r="W139" s="106">
        <v>15774.356991150446</v>
      </c>
      <c r="Y139" s="360">
        <f t="shared" si="10"/>
        <v>566319.75</v>
      </c>
      <c r="Z139" s="314">
        <f t="shared" si="11"/>
        <v>507140</v>
      </c>
      <c r="AA139" s="315">
        <f t="shared" si="12"/>
        <v>3565004.6800000006</v>
      </c>
      <c r="AB139" s="317">
        <f t="shared" si="13"/>
        <v>2491544.9300000006</v>
      </c>
    </row>
    <row r="140" spans="1:28" x14ac:dyDescent="0.2">
      <c r="A140" s="142" t="s">
        <v>510</v>
      </c>
      <c r="B140" s="19" t="s">
        <v>315</v>
      </c>
      <c r="C140" s="12" t="s">
        <v>316</v>
      </c>
      <c r="D140" s="55" t="s">
        <v>317</v>
      </c>
      <c r="E140" s="93">
        <v>0</v>
      </c>
      <c r="F140" s="173"/>
      <c r="G140" s="88"/>
      <c r="H140" s="164">
        <v>0</v>
      </c>
      <c r="I140" s="433">
        <v>12605.249999999993</v>
      </c>
      <c r="J140" s="275">
        <v>0</v>
      </c>
      <c r="K140" s="416">
        <v>0</v>
      </c>
      <c r="L140" s="153">
        <v>0</v>
      </c>
      <c r="M140" s="154">
        <v>0</v>
      </c>
      <c r="N140" s="88"/>
      <c r="O140" s="283">
        <v>154338.57</v>
      </c>
      <c r="P140" s="286">
        <v>0</v>
      </c>
      <c r="Q140" s="434">
        <v>0</v>
      </c>
      <c r="R140" s="288">
        <v>0</v>
      </c>
      <c r="S140" s="418">
        <v>0</v>
      </c>
      <c r="T140" s="157" t="e">
        <f>SUMIFS(#REF!,#REF!,$B140,#REF!,T$2,#REF!,"E")</f>
        <v>#REF!</v>
      </c>
      <c r="U140" s="157" t="e">
        <f>SUMIFS(#REF!,#REF!,$B140,#REF!,U$2,#REF!,"E")</f>
        <v>#REF!</v>
      </c>
      <c r="V140" s="106">
        <v>35</v>
      </c>
      <c r="W140" s="106">
        <v>4409.6734285714292</v>
      </c>
      <c r="Y140" s="360">
        <f t="shared" si="10"/>
        <v>12605.249999999993</v>
      </c>
      <c r="Z140" s="314">
        <f t="shared" si="11"/>
        <v>0</v>
      </c>
      <c r="AA140" s="315">
        <f t="shared" si="12"/>
        <v>154338.57</v>
      </c>
      <c r="AB140" s="317">
        <f t="shared" si="13"/>
        <v>141733.32</v>
      </c>
    </row>
    <row r="141" spans="1:28" x14ac:dyDescent="0.2">
      <c r="A141" s="142" t="s">
        <v>510</v>
      </c>
      <c r="B141" s="19" t="s">
        <v>318</v>
      </c>
      <c r="C141" s="12" t="s">
        <v>316</v>
      </c>
      <c r="D141" s="55" t="s">
        <v>319</v>
      </c>
      <c r="E141" s="93">
        <v>0</v>
      </c>
      <c r="F141" s="173"/>
      <c r="G141" s="88"/>
      <c r="H141" s="164">
        <v>0</v>
      </c>
      <c r="I141" s="433">
        <v>144680.06000000067</v>
      </c>
      <c r="J141" s="275">
        <v>0</v>
      </c>
      <c r="K141" s="416">
        <v>0</v>
      </c>
      <c r="L141" s="153">
        <v>0</v>
      </c>
      <c r="M141" s="154">
        <v>0</v>
      </c>
      <c r="N141" s="88"/>
      <c r="O141" s="283">
        <v>1410138.5199999998</v>
      </c>
      <c r="P141" s="286">
        <v>0</v>
      </c>
      <c r="Q141" s="434">
        <v>131828.31999999998</v>
      </c>
      <c r="R141" s="288">
        <v>0</v>
      </c>
      <c r="S141" s="418">
        <v>0</v>
      </c>
      <c r="T141" s="157" t="e">
        <f>SUMIFS(#REF!,#REF!,$B141,#REF!,T$2,#REF!,"E")</f>
        <v>#REF!</v>
      </c>
      <c r="U141" s="157" t="e">
        <f>SUMIFS(#REF!,#REF!,$B141,#REF!,U$2,#REF!,"E")</f>
        <v>#REF!</v>
      </c>
      <c r="V141" s="106">
        <v>269</v>
      </c>
      <c r="W141" s="106">
        <v>5732.2187360594789</v>
      </c>
      <c r="Y141" s="360">
        <f t="shared" si="10"/>
        <v>144680.06000000067</v>
      </c>
      <c r="Z141" s="314">
        <f t="shared" si="11"/>
        <v>0</v>
      </c>
      <c r="AA141" s="315">
        <f t="shared" si="12"/>
        <v>1541966.8399999999</v>
      </c>
      <c r="AB141" s="317">
        <f t="shared" si="13"/>
        <v>1397286.7799999991</v>
      </c>
    </row>
    <row r="142" spans="1:28" x14ac:dyDescent="0.2">
      <c r="A142" s="142" t="s">
        <v>510</v>
      </c>
      <c r="B142" s="19" t="s">
        <v>320</v>
      </c>
      <c r="C142" s="12" t="s">
        <v>316</v>
      </c>
      <c r="D142" s="55" t="s">
        <v>321</v>
      </c>
      <c r="E142" s="93">
        <v>0</v>
      </c>
      <c r="F142" s="173"/>
      <c r="G142" s="88"/>
      <c r="H142" s="164">
        <v>0</v>
      </c>
      <c r="I142" s="433" t="s">
        <v>497</v>
      </c>
      <c r="J142" s="275">
        <v>0</v>
      </c>
      <c r="K142" s="416">
        <v>0</v>
      </c>
      <c r="L142" s="153">
        <v>0</v>
      </c>
      <c r="M142" s="154">
        <v>0</v>
      </c>
      <c r="N142" s="88"/>
      <c r="O142" s="283">
        <v>181446.07</v>
      </c>
      <c r="P142" s="286">
        <v>0</v>
      </c>
      <c r="Q142" s="434">
        <v>0</v>
      </c>
      <c r="R142" s="288">
        <v>0</v>
      </c>
      <c r="S142" s="418">
        <v>0</v>
      </c>
      <c r="T142" s="157" t="e">
        <f>SUMIFS(#REF!,#REF!,$B142,#REF!,T$2,#REF!,"E")</f>
        <v>#REF!</v>
      </c>
      <c r="U142" s="157" t="e">
        <f>SUMIFS(#REF!,#REF!,$B142,#REF!,U$2,#REF!,"E")</f>
        <v>#REF!</v>
      </c>
      <c r="V142" s="106">
        <v>36</v>
      </c>
      <c r="W142" s="106">
        <v>5040.1686111111112</v>
      </c>
      <c r="Y142" s="360">
        <f t="shared" si="10"/>
        <v>0</v>
      </c>
      <c r="Z142" s="314">
        <f t="shared" si="11"/>
        <v>0</v>
      </c>
      <c r="AA142" s="315">
        <f t="shared" si="12"/>
        <v>181446.07</v>
      </c>
      <c r="AB142" s="317">
        <f t="shared" si="13"/>
        <v>181446.07</v>
      </c>
    </row>
    <row r="143" spans="1:28" x14ac:dyDescent="0.2">
      <c r="A143" s="142" t="s">
        <v>504</v>
      </c>
      <c r="B143" s="19" t="s">
        <v>322</v>
      </c>
      <c r="C143" s="12" t="s">
        <v>316</v>
      </c>
      <c r="D143" s="55" t="s">
        <v>323</v>
      </c>
      <c r="E143" s="93">
        <v>0</v>
      </c>
      <c r="F143" s="173"/>
      <c r="G143" s="88"/>
      <c r="H143" s="164">
        <v>0</v>
      </c>
      <c r="I143" s="433">
        <v>3150.2999999999997</v>
      </c>
      <c r="J143" s="275">
        <v>0</v>
      </c>
      <c r="K143" s="416">
        <v>0</v>
      </c>
      <c r="L143" s="153">
        <v>0</v>
      </c>
      <c r="M143" s="154">
        <v>0</v>
      </c>
      <c r="N143" s="88"/>
      <c r="O143" s="283">
        <v>354246.66000000003</v>
      </c>
      <c r="P143" s="286">
        <v>0</v>
      </c>
      <c r="Q143" s="434">
        <v>0</v>
      </c>
      <c r="R143" s="288">
        <v>28706</v>
      </c>
      <c r="S143" s="418">
        <v>0</v>
      </c>
      <c r="T143" s="157" t="e">
        <f>SUMIFS(#REF!,#REF!,$B143,#REF!,T$2,#REF!,"E")</f>
        <v>#REF!</v>
      </c>
      <c r="U143" s="157" t="e">
        <f>SUMIFS(#REF!,#REF!,$B143,#REF!,U$2,#REF!,"E")</f>
        <v>#REF!</v>
      </c>
      <c r="V143" s="106">
        <v>37</v>
      </c>
      <c r="W143" s="106">
        <v>10350.071891891892</v>
      </c>
      <c r="Y143" s="360">
        <f t="shared" si="10"/>
        <v>3150.2999999999997</v>
      </c>
      <c r="Z143" s="314">
        <f t="shared" si="11"/>
        <v>0</v>
      </c>
      <c r="AA143" s="315">
        <f t="shared" si="12"/>
        <v>382952.66000000003</v>
      </c>
      <c r="AB143" s="317">
        <f t="shared" si="13"/>
        <v>379802.36000000004</v>
      </c>
    </row>
    <row r="144" spans="1:28" x14ac:dyDescent="0.2">
      <c r="A144" s="142" t="s">
        <v>539</v>
      </c>
      <c r="B144" s="19" t="s">
        <v>324</v>
      </c>
      <c r="C144" s="12" t="s">
        <v>325</v>
      </c>
      <c r="D144" s="55" t="s">
        <v>326</v>
      </c>
      <c r="E144" s="93">
        <v>7588026.4299999997</v>
      </c>
      <c r="F144" s="173"/>
      <c r="G144" s="88"/>
      <c r="H144" s="164">
        <v>7321578.6499999994</v>
      </c>
      <c r="I144" s="433">
        <v>147229.32000000047</v>
      </c>
      <c r="J144" s="275">
        <v>4123647.04</v>
      </c>
      <c r="K144" s="416">
        <v>98348.150000000009</v>
      </c>
      <c r="L144" s="153">
        <v>0</v>
      </c>
      <c r="M144" s="154">
        <v>0</v>
      </c>
      <c r="N144" s="88"/>
      <c r="O144" s="283">
        <v>20953609.63000001</v>
      </c>
      <c r="P144" s="286">
        <v>0</v>
      </c>
      <c r="Q144" s="434">
        <v>148481.94</v>
      </c>
      <c r="R144" s="288">
        <v>3888147.9999999995</v>
      </c>
      <c r="S144" s="418">
        <v>139596</v>
      </c>
      <c r="T144" s="157" t="e">
        <f>SUMIFS(#REF!,#REF!,$B144,#REF!,T$2,#REF!,"E")</f>
        <v>#REF!</v>
      </c>
      <c r="U144" s="157" t="e">
        <f>SUMIFS(#REF!,#REF!,$B144,#REF!,U$2,#REF!,"E")</f>
        <v>#REF!</v>
      </c>
      <c r="V144" s="106">
        <v>2160</v>
      </c>
      <c r="W144" s="106">
        <v>11634.183134259265</v>
      </c>
      <c r="Y144" s="360">
        <f t="shared" si="10"/>
        <v>7468807.9699999997</v>
      </c>
      <c r="Z144" s="314">
        <f t="shared" si="11"/>
        <v>4221995.1900000004</v>
      </c>
      <c r="AA144" s="315">
        <f t="shared" si="12"/>
        <v>25129835.570000011</v>
      </c>
      <c r="AB144" s="317">
        <f t="shared" si="13"/>
        <v>13439032.410000011</v>
      </c>
    </row>
    <row r="145" spans="1:28" x14ac:dyDescent="0.2">
      <c r="A145" s="142" t="s">
        <v>529</v>
      </c>
      <c r="B145" s="19" t="s">
        <v>327</v>
      </c>
      <c r="C145" s="12" t="s">
        <v>325</v>
      </c>
      <c r="D145" s="55" t="s">
        <v>328</v>
      </c>
      <c r="E145" s="93">
        <v>5191872.8099999996</v>
      </c>
      <c r="F145" s="173"/>
      <c r="G145" s="88"/>
      <c r="H145" s="164">
        <v>4630979.71</v>
      </c>
      <c r="I145" s="433">
        <v>160842.99000000025</v>
      </c>
      <c r="J145" s="275">
        <v>2081572.43</v>
      </c>
      <c r="K145" s="416">
        <v>35651</v>
      </c>
      <c r="L145" s="153">
        <v>0</v>
      </c>
      <c r="M145" s="154">
        <v>0</v>
      </c>
      <c r="N145" s="88"/>
      <c r="O145" s="283">
        <v>12122187.350000001</v>
      </c>
      <c r="P145" s="286">
        <v>0</v>
      </c>
      <c r="Q145" s="434">
        <v>1398.94</v>
      </c>
      <c r="R145" s="288">
        <v>2043576.99</v>
      </c>
      <c r="S145" s="418">
        <v>35651</v>
      </c>
      <c r="T145" s="157" t="e">
        <f>SUMIFS(#REF!,#REF!,$B145,#REF!,T$2,#REF!,"E")</f>
        <v>#REF!</v>
      </c>
      <c r="U145" s="157" t="e">
        <f>SUMIFS(#REF!,#REF!,$B145,#REF!,U$2,#REF!,"E")</f>
        <v>#REF!</v>
      </c>
      <c r="V145" s="106">
        <v>1728</v>
      </c>
      <c r="W145" s="106">
        <v>8219.2212268518524</v>
      </c>
      <c r="Y145" s="360">
        <f t="shared" si="10"/>
        <v>4791822.7</v>
      </c>
      <c r="Z145" s="314">
        <f t="shared" si="11"/>
        <v>2117223.4299999997</v>
      </c>
      <c r="AA145" s="315">
        <f t="shared" si="12"/>
        <v>14202814.280000001</v>
      </c>
      <c r="AB145" s="317">
        <f t="shared" si="13"/>
        <v>7293768.1500000013</v>
      </c>
    </row>
    <row r="146" spans="1:28" x14ac:dyDescent="0.2">
      <c r="A146" s="142" t="s">
        <v>505</v>
      </c>
      <c r="B146" s="19" t="s">
        <v>329</v>
      </c>
      <c r="C146" s="12" t="s">
        <v>330</v>
      </c>
      <c r="D146" s="55" t="s">
        <v>331</v>
      </c>
      <c r="E146" s="93">
        <v>0</v>
      </c>
      <c r="F146" s="173"/>
      <c r="G146" s="88"/>
      <c r="H146" s="164">
        <v>0</v>
      </c>
      <c r="I146" s="433">
        <v>24349.920000000027</v>
      </c>
      <c r="J146" s="275">
        <v>0</v>
      </c>
      <c r="K146" s="416">
        <v>0</v>
      </c>
      <c r="L146" s="153">
        <v>0</v>
      </c>
      <c r="M146" s="154">
        <v>0</v>
      </c>
      <c r="N146" s="88"/>
      <c r="O146" s="283">
        <v>625558.15999999992</v>
      </c>
      <c r="P146" s="286">
        <v>0</v>
      </c>
      <c r="Q146" s="434">
        <v>0</v>
      </c>
      <c r="R146" s="288">
        <v>0</v>
      </c>
      <c r="S146" s="418">
        <v>0</v>
      </c>
      <c r="T146" s="157" t="e">
        <f>SUMIFS(#REF!,#REF!,$B146,#REF!,T$2,#REF!,"E")</f>
        <v>#REF!</v>
      </c>
      <c r="U146" s="157" t="e">
        <f>SUMIFS(#REF!,#REF!,$B146,#REF!,U$2,#REF!,"E")</f>
        <v>#REF!</v>
      </c>
      <c r="V146" s="106">
        <v>102</v>
      </c>
      <c r="W146" s="106">
        <v>6132.9231372549011</v>
      </c>
      <c r="Y146" s="360">
        <f t="shared" si="10"/>
        <v>24349.920000000027</v>
      </c>
      <c r="Z146" s="314">
        <f t="shared" si="11"/>
        <v>0</v>
      </c>
      <c r="AA146" s="315">
        <f t="shared" si="12"/>
        <v>625558.15999999992</v>
      </c>
      <c r="AB146" s="317">
        <f t="shared" si="13"/>
        <v>601208.23999999987</v>
      </c>
    </row>
    <row r="147" spans="1:28" x14ac:dyDescent="0.2">
      <c r="A147" s="142" t="s">
        <v>505</v>
      </c>
      <c r="B147" s="19" t="s">
        <v>332</v>
      </c>
      <c r="C147" s="12" t="s">
        <v>330</v>
      </c>
      <c r="D147" s="55" t="s">
        <v>333</v>
      </c>
      <c r="E147" s="93">
        <v>0</v>
      </c>
      <c r="F147" s="173"/>
      <c r="G147" s="88"/>
      <c r="H147" s="164">
        <v>0</v>
      </c>
      <c r="I147" s="433">
        <v>20665.79</v>
      </c>
      <c r="J147" s="275">
        <v>0</v>
      </c>
      <c r="K147" s="416">
        <v>0</v>
      </c>
      <c r="L147" s="153">
        <v>0</v>
      </c>
      <c r="M147" s="154">
        <v>0</v>
      </c>
      <c r="N147" s="88"/>
      <c r="O147" s="283">
        <v>849867.75999999989</v>
      </c>
      <c r="P147" s="286">
        <v>0</v>
      </c>
      <c r="Q147" s="434">
        <v>0</v>
      </c>
      <c r="R147" s="288">
        <v>0</v>
      </c>
      <c r="S147" s="418">
        <v>0</v>
      </c>
      <c r="T147" s="157" t="e">
        <f>SUMIFS(#REF!,#REF!,$B147,#REF!,T$2,#REF!,"E")</f>
        <v>#REF!</v>
      </c>
      <c r="U147" s="157" t="e">
        <f>SUMIFS(#REF!,#REF!,$B147,#REF!,U$2,#REF!,"E")</f>
        <v>#REF!</v>
      </c>
      <c r="V147" s="106">
        <v>87</v>
      </c>
      <c r="W147" s="106">
        <v>9768.5949425287345</v>
      </c>
      <c r="Y147" s="360">
        <f t="shared" si="10"/>
        <v>20665.79</v>
      </c>
      <c r="Z147" s="314">
        <f t="shared" si="11"/>
        <v>0</v>
      </c>
      <c r="AA147" s="315">
        <f t="shared" si="12"/>
        <v>849867.75999999989</v>
      </c>
      <c r="AB147" s="317">
        <f t="shared" si="13"/>
        <v>829201.96999999986</v>
      </c>
    </row>
    <row r="148" spans="1:28" x14ac:dyDescent="0.2">
      <c r="A148" s="142" t="s">
        <v>512</v>
      </c>
      <c r="B148" s="19" t="s">
        <v>334</v>
      </c>
      <c r="C148" s="12" t="s">
        <v>335</v>
      </c>
      <c r="D148" s="55" t="s">
        <v>336</v>
      </c>
      <c r="E148" s="93">
        <v>0</v>
      </c>
      <c r="F148" s="173"/>
      <c r="G148" s="88"/>
      <c r="H148" s="164">
        <v>0</v>
      </c>
      <c r="I148" s="433">
        <v>5060.2000000000007</v>
      </c>
      <c r="J148" s="275">
        <v>0</v>
      </c>
      <c r="K148" s="416">
        <v>0</v>
      </c>
      <c r="L148" s="153">
        <v>0</v>
      </c>
      <c r="M148" s="154">
        <v>0</v>
      </c>
      <c r="N148" s="88"/>
      <c r="O148" s="283">
        <v>259595.2</v>
      </c>
      <c r="P148" s="286">
        <v>0</v>
      </c>
      <c r="Q148" s="434">
        <v>0</v>
      </c>
      <c r="R148" s="288">
        <v>0</v>
      </c>
      <c r="S148" s="418">
        <v>0</v>
      </c>
      <c r="T148" s="157" t="e">
        <f>SUMIFS(#REF!,#REF!,$B148,#REF!,T$2,#REF!,"E")</f>
        <v>#REF!</v>
      </c>
      <c r="U148" s="157" t="e">
        <f>SUMIFS(#REF!,#REF!,$B148,#REF!,U$2,#REF!,"E")</f>
        <v>#REF!</v>
      </c>
      <c r="V148" s="106">
        <v>47</v>
      </c>
      <c r="W148" s="106">
        <v>5523.3021276595746</v>
      </c>
      <c r="Y148" s="360">
        <f t="shared" si="10"/>
        <v>5060.2000000000007</v>
      </c>
      <c r="Z148" s="314">
        <f t="shared" si="11"/>
        <v>0</v>
      </c>
      <c r="AA148" s="315">
        <f t="shared" si="12"/>
        <v>259595.2</v>
      </c>
      <c r="AB148" s="317">
        <f t="shared" si="13"/>
        <v>254535</v>
      </c>
    </row>
    <row r="149" spans="1:28" x14ac:dyDescent="0.2">
      <c r="A149" s="142" t="s">
        <v>512</v>
      </c>
      <c r="B149" s="19" t="s">
        <v>337</v>
      </c>
      <c r="C149" s="12" t="s">
        <v>335</v>
      </c>
      <c r="D149" s="55" t="s">
        <v>338</v>
      </c>
      <c r="E149" s="93">
        <v>0</v>
      </c>
      <c r="F149" s="173"/>
      <c r="G149" s="88"/>
      <c r="H149" s="164">
        <v>0</v>
      </c>
      <c r="I149" s="433">
        <v>22763.880000000016</v>
      </c>
      <c r="J149" s="275">
        <v>0</v>
      </c>
      <c r="K149" s="416">
        <v>0</v>
      </c>
      <c r="L149" s="153">
        <v>0</v>
      </c>
      <c r="M149" s="154">
        <v>0</v>
      </c>
      <c r="N149" s="88"/>
      <c r="O149" s="283">
        <v>643946.46000000008</v>
      </c>
      <c r="P149" s="286">
        <v>0</v>
      </c>
      <c r="Q149" s="434">
        <v>0</v>
      </c>
      <c r="R149" s="288">
        <v>0</v>
      </c>
      <c r="S149" s="418">
        <v>0</v>
      </c>
      <c r="T149" s="157" t="e">
        <f>SUMIFS(#REF!,#REF!,$B149,#REF!,T$2,#REF!,"E")</f>
        <v>#REF!</v>
      </c>
      <c r="U149" s="157" t="e">
        <f>SUMIFS(#REF!,#REF!,$B149,#REF!,U$2,#REF!,"E")</f>
        <v>#REF!</v>
      </c>
      <c r="V149" s="106">
        <v>167</v>
      </c>
      <c r="W149" s="106">
        <v>3855.9668263473059</v>
      </c>
      <c r="Y149" s="360">
        <f t="shared" si="10"/>
        <v>22763.880000000016</v>
      </c>
      <c r="Z149" s="314">
        <f t="shared" si="11"/>
        <v>0</v>
      </c>
      <c r="AA149" s="315">
        <f t="shared" si="12"/>
        <v>643946.46000000008</v>
      </c>
      <c r="AB149" s="317">
        <f t="shared" si="13"/>
        <v>621182.58000000007</v>
      </c>
    </row>
    <row r="150" spans="1:28" x14ac:dyDescent="0.2">
      <c r="A150" s="142" t="s">
        <v>512</v>
      </c>
      <c r="B150" s="19" t="s">
        <v>339</v>
      </c>
      <c r="C150" s="12" t="s">
        <v>335</v>
      </c>
      <c r="D150" s="55" t="s">
        <v>340</v>
      </c>
      <c r="E150" s="93">
        <v>0</v>
      </c>
      <c r="F150" s="173"/>
      <c r="G150" s="88"/>
      <c r="H150" s="164">
        <v>0</v>
      </c>
      <c r="I150" s="433">
        <v>5060.2000000000007</v>
      </c>
      <c r="J150" s="275">
        <v>0</v>
      </c>
      <c r="K150" s="416">
        <v>0</v>
      </c>
      <c r="L150" s="153">
        <v>0</v>
      </c>
      <c r="M150" s="154">
        <v>0</v>
      </c>
      <c r="N150" s="88"/>
      <c r="O150" s="283">
        <v>131528.09</v>
      </c>
      <c r="P150" s="286">
        <v>0</v>
      </c>
      <c r="Q150" s="434">
        <v>0</v>
      </c>
      <c r="R150" s="288">
        <v>0</v>
      </c>
      <c r="S150" s="418">
        <v>0</v>
      </c>
      <c r="T150" s="157" t="e">
        <f>SUMIFS(#REF!,#REF!,$B150,#REF!,T$2,#REF!,"E")</f>
        <v>#REF!</v>
      </c>
      <c r="U150" s="157" t="e">
        <f>SUMIFS(#REF!,#REF!,$B150,#REF!,U$2,#REF!,"E")</f>
        <v>#REF!</v>
      </c>
      <c r="V150" s="106">
        <v>30</v>
      </c>
      <c r="W150" s="106">
        <v>4384.2696666666661</v>
      </c>
      <c r="Y150" s="360">
        <f t="shared" si="10"/>
        <v>5060.2000000000007</v>
      </c>
      <c r="Z150" s="314">
        <f t="shared" si="11"/>
        <v>0</v>
      </c>
      <c r="AA150" s="315">
        <f t="shared" si="12"/>
        <v>131528.09</v>
      </c>
      <c r="AB150" s="317">
        <f t="shared" si="13"/>
        <v>126467.89</v>
      </c>
    </row>
    <row r="151" spans="1:28" x14ac:dyDescent="0.2">
      <c r="A151" s="142" t="s">
        <v>509</v>
      </c>
      <c r="B151" s="19" t="s">
        <v>341</v>
      </c>
      <c r="C151" s="12" t="s">
        <v>342</v>
      </c>
      <c r="D151" s="55" t="s">
        <v>343</v>
      </c>
      <c r="E151" s="93">
        <v>0</v>
      </c>
      <c r="F151" s="173"/>
      <c r="G151" s="88"/>
      <c r="H151" s="164">
        <v>0</v>
      </c>
      <c r="I151" s="433">
        <v>10778.24</v>
      </c>
      <c r="J151" s="275">
        <v>0</v>
      </c>
      <c r="K151" s="416">
        <v>0</v>
      </c>
      <c r="L151" s="153">
        <v>0</v>
      </c>
      <c r="M151" s="154">
        <v>0</v>
      </c>
      <c r="N151" s="88"/>
      <c r="O151" s="283">
        <v>529313.91000000015</v>
      </c>
      <c r="P151" s="286">
        <v>0</v>
      </c>
      <c r="Q151" s="434">
        <v>0</v>
      </c>
      <c r="R151" s="288">
        <v>0</v>
      </c>
      <c r="S151" s="418">
        <v>0</v>
      </c>
      <c r="T151" s="157" t="e">
        <f>SUMIFS(#REF!,#REF!,$B151,#REF!,T$2,#REF!,"E")</f>
        <v>#REF!</v>
      </c>
      <c r="U151" s="157" t="e">
        <f>SUMIFS(#REF!,#REF!,$B151,#REF!,U$2,#REF!,"E")</f>
        <v>#REF!</v>
      </c>
      <c r="V151" s="106">
        <v>49</v>
      </c>
      <c r="W151" s="106">
        <v>10802.324693877554</v>
      </c>
      <c r="Y151" s="360">
        <f t="shared" si="10"/>
        <v>10778.24</v>
      </c>
      <c r="Z151" s="314">
        <f t="shared" si="11"/>
        <v>0</v>
      </c>
      <c r="AA151" s="315">
        <f t="shared" si="12"/>
        <v>529313.91000000015</v>
      </c>
      <c r="AB151" s="317">
        <f t="shared" si="13"/>
        <v>518535.67000000016</v>
      </c>
    </row>
    <row r="152" spans="1:28" x14ac:dyDescent="0.2">
      <c r="A152" s="142" t="s">
        <v>509</v>
      </c>
      <c r="B152" s="19" t="s">
        <v>344</v>
      </c>
      <c r="C152" s="12" t="s">
        <v>342</v>
      </c>
      <c r="D152" s="55" t="s">
        <v>345</v>
      </c>
      <c r="E152" s="93">
        <v>1205996.02</v>
      </c>
      <c r="F152" s="173"/>
      <c r="G152" s="88"/>
      <c r="H152" s="164">
        <v>0</v>
      </c>
      <c r="I152" s="433">
        <v>59623.759999999893</v>
      </c>
      <c r="J152" s="275">
        <v>0</v>
      </c>
      <c r="K152" s="416">
        <v>0</v>
      </c>
      <c r="L152" s="153">
        <v>0</v>
      </c>
      <c r="M152" s="154">
        <v>0</v>
      </c>
      <c r="N152" s="88"/>
      <c r="O152" s="283">
        <v>5235504.2600000007</v>
      </c>
      <c r="P152" s="286">
        <v>0</v>
      </c>
      <c r="Q152" s="434">
        <v>90779.24</v>
      </c>
      <c r="R152" s="288">
        <v>0</v>
      </c>
      <c r="S152" s="418">
        <v>0</v>
      </c>
      <c r="T152" s="157" t="e">
        <f>SUMIFS(#REF!,#REF!,$B152,#REF!,T$2,#REF!,"E")</f>
        <v>#REF!</v>
      </c>
      <c r="U152" s="157" t="e">
        <f>SUMIFS(#REF!,#REF!,$B152,#REF!,U$2,#REF!,"E")</f>
        <v>#REF!</v>
      </c>
      <c r="V152" s="106">
        <v>384</v>
      </c>
      <c r="W152" s="106">
        <v>13870.52994791667</v>
      </c>
      <c r="Y152" s="360">
        <f t="shared" si="10"/>
        <v>59623.759999999893</v>
      </c>
      <c r="Z152" s="314">
        <f t="shared" si="11"/>
        <v>0</v>
      </c>
      <c r="AA152" s="315">
        <f t="shared" si="12"/>
        <v>5326283.5000000009</v>
      </c>
      <c r="AB152" s="317">
        <f t="shared" si="13"/>
        <v>5266659.7400000012</v>
      </c>
    </row>
    <row r="153" spans="1:28" x14ac:dyDescent="0.2">
      <c r="A153" s="142" t="s">
        <v>509</v>
      </c>
      <c r="B153" s="19" t="s">
        <v>346</v>
      </c>
      <c r="C153" s="12" t="s">
        <v>342</v>
      </c>
      <c r="D153" s="55" t="s">
        <v>347</v>
      </c>
      <c r="E153" s="93">
        <v>0</v>
      </c>
      <c r="F153" s="173"/>
      <c r="G153" s="88"/>
      <c r="H153" s="164">
        <v>0</v>
      </c>
      <c r="I153" s="433">
        <v>5879.04</v>
      </c>
      <c r="J153" s="275">
        <v>0</v>
      </c>
      <c r="K153" s="416">
        <v>0</v>
      </c>
      <c r="L153" s="153">
        <v>0</v>
      </c>
      <c r="M153" s="154">
        <v>0</v>
      </c>
      <c r="N153" s="88"/>
      <c r="O153" s="283">
        <v>312507.69999999995</v>
      </c>
      <c r="P153" s="286">
        <v>0</v>
      </c>
      <c r="Q153" s="434">
        <v>0</v>
      </c>
      <c r="R153" s="288">
        <v>0</v>
      </c>
      <c r="S153" s="418">
        <v>0</v>
      </c>
      <c r="T153" s="157" t="e">
        <f>SUMIFS(#REF!,#REF!,$B153,#REF!,T$2,#REF!,"E")</f>
        <v>#REF!</v>
      </c>
      <c r="U153" s="157" t="e">
        <f>SUMIFS(#REF!,#REF!,$B153,#REF!,U$2,#REF!,"E")</f>
        <v>#REF!</v>
      </c>
      <c r="V153" s="106">
        <v>40</v>
      </c>
      <c r="W153" s="106">
        <v>7812.6924999999992</v>
      </c>
      <c r="Y153" s="360">
        <f t="shared" si="10"/>
        <v>5879.04</v>
      </c>
      <c r="Z153" s="314">
        <f t="shared" si="11"/>
        <v>0</v>
      </c>
      <c r="AA153" s="315">
        <f t="shared" si="12"/>
        <v>312507.69999999995</v>
      </c>
      <c r="AB153" s="317">
        <f t="shared" si="13"/>
        <v>306628.65999999997</v>
      </c>
    </row>
    <row r="154" spans="1:28" x14ac:dyDescent="0.2">
      <c r="A154" s="142" t="s">
        <v>512</v>
      </c>
      <c r="B154" s="19" t="s">
        <v>348</v>
      </c>
      <c r="C154" s="12" t="s">
        <v>349</v>
      </c>
      <c r="D154" s="55" t="s">
        <v>350</v>
      </c>
      <c r="E154" s="93">
        <v>0</v>
      </c>
      <c r="F154" s="173"/>
      <c r="G154" s="88"/>
      <c r="H154" s="164">
        <v>0</v>
      </c>
      <c r="I154" s="433" t="s">
        <v>497</v>
      </c>
      <c r="J154" s="275">
        <v>0</v>
      </c>
      <c r="K154" s="416">
        <v>0</v>
      </c>
      <c r="L154" s="153">
        <v>0</v>
      </c>
      <c r="M154" s="154">
        <v>0</v>
      </c>
      <c r="N154" s="88"/>
      <c r="O154" s="283">
        <v>225270.06</v>
      </c>
      <c r="P154" s="286">
        <v>0</v>
      </c>
      <c r="Q154" s="434">
        <v>0</v>
      </c>
      <c r="R154" s="288">
        <v>0</v>
      </c>
      <c r="S154" s="418">
        <v>0</v>
      </c>
      <c r="T154" s="157" t="e">
        <f>SUMIFS(#REF!,#REF!,$B154,#REF!,T$2,#REF!,"E")</f>
        <v>#REF!</v>
      </c>
      <c r="U154" s="157" t="e">
        <f>SUMIFS(#REF!,#REF!,$B154,#REF!,U$2,#REF!,"E")</f>
        <v>#REF!</v>
      </c>
      <c r="V154" s="106">
        <v>16</v>
      </c>
      <c r="W154" s="106">
        <v>14079.37875</v>
      </c>
      <c r="Y154" s="360">
        <f t="shared" si="10"/>
        <v>0</v>
      </c>
      <c r="Z154" s="314">
        <f t="shared" si="11"/>
        <v>0</v>
      </c>
      <c r="AA154" s="315">
        <f t="shared" si="12"/>
        <v>225270.06</v>
      </c>
      <c r="AB154" s="317">
        <f t="shared" si="13"/>
        <v>225270.06</v>
      </c>
    </row>
    <row r="155" spans="1:28" x14ac:dyDescent="0.2">
      <c r="A155" s="142" t="s">
        <v>512</v>
      </c>
      <c r="B155" s="19" t="s">
        <v>351</v>
      </c>
      <c r="C155" s="12" t="s">
        <v>349</v>
      </c>
      <c r="D155" s="55" t="s">
        <v>352</v>
      </c>
      <c r="E155" s="93">
        <v>0</v>
      </c>
      <c r="F155" s="173"/>
      <c r="G155" s="88"/>
      <c r="H155" s="164">
        <v>0</v>
      </c>
      <c r="I155" s="433" t="s">
        <v>497</v>
      </c>
      <c r="J155" s="275">
        <v>0</v>
      </c>
      <c r="K155" s="416">
        <v>0</v>
      </c>
      <c r="L155" s="153">
        <v>0</v>
      </c>
      <c r="M155" s="154">
        <v>0</v>
      </c>
      <c r="N155" s="88"/>
      <c r="O155" s="283">
        <v>102612.11</v>
      </c>
      <c r="P155" s="286">
        <v>0</v>
      </c>
      <c r="Q155" s="434">
        <v>0</v>
      </c>
      <c r="R155" s="288">
        <v>0</v>
      </c>
      <c r="S155" s="418">
        <v>0</v>
      </c>
      <c r="T155" s="157" t="e">
        <f>SUMIFS(#REF!,#REF!,$B155,#REF!,T$2,#REF!,"E")</f>
        <v>#REF!</v>
      </c>
      <c r="U155" s="157" t="e">
        <f>SUMIFS(#REF!,#REF!,$B155,#REF!,U$2,#REF!,"E")</f>
        <v>#REF!</v>
      </c>
      <c r="V155" s="106">
        <v>23</v>
      </c>
      <c r="W155" s="106">
        <v>4461.3960869565217</v>
      </c>
      <c r="Y155" s="360">
        <f t="shared" si="10"/>
        <v>0</v>
      </c>
      <c r="Z155" s="314">
        <f t="shared" si="11"/>
        <v>0</v>
      </c>
      <c r="AA155" s="315">
        <f t="shared" si="12"/>
        <v>102612.11</v>
      </c>
      <c r="AB155" s="317">
        <f t="shared" si="13"/>
        <v>102612.11</v>
      </c>
    </row>
    <row r="156" spans="1:28" x14ac:dyDescent="0.2">
      <c r="A156" s="142" t="s">
        <v>512</v>
      </c>
      <c r="B156" s="19" t="s">
        <v>353</v>
      </c>
      <c r="C156" s="12" t="s">
        <v>349</v>
      </c>
      <c r="D156" s="55" t="s">
        <v>354</v>
      </c>
      <c r="E156" s="93">
        <v>0</v>
      </c>
      <c r="F156" s="173"/>
      <c r="G156" s="88"/>
      <c r="H156" s="164">
        <v>0</v>
      </c>
      <c r="I156" s="433">
        <v>10841.500000000002</v>
      </c>
      <c r="J156" s="275">
        <v>0</v>
      </c>
      <c r="K156" s="416">
        <v>0</v>
      </c>
      <c r="L156" s="153">
        <v>0</v>
      </c>
      <c r="M156" s="154">
        <v>0</v>
      </c>
      <c r="N156" s="88"/>
      <c r="O156" s="283">
        <v>265363.95999999996</v>
      </c>
      <c r="P156" s="286">
        <v>0</v>
      </c>
      <c r="Q156" s="434">
        <v>0</v>
      </c>
      <c r="R156" s="288">
        <v>0</v>
      </c>
      <c r="S156" s="418">
        <v>0</v>
      </c>
      <c r="T156" s="157" t="e">
        <f>SUMIFS(#REF!,#REF!,$B156,#REF!,T$2,#REF!,"E")</f>
        <v>#REF!</v>
      </c>
      <c r="U156" s="157" t="e">
        <f>SUMIFS(#REF!,#REF!,$B156,#REF!,U$2,#REF!,"E")</f>
        <v>#REF!</v>
      </c>
      <c r="V156" s="106">
        <v>86</v>
      </c>
      <c r="W156" s="106">
        <v>3085.6274418604648</v>
      </c>
      <c r="Y156" s="360">
        <f t="shared" si="10"/>
        <v>10841.500000000002</v>
      </c>
      <c r="Z156" s="314">
        <f t="shared" si="11"/>
        <v>0</v>
      </c>
      <c r="AA156" s="315">
        <f t="shared" si="12"/>
        <v>265363.95999999996</v>
      </c>
      <c r="AB156" s="317">
        <f t="shared" si="13"/>
        <v>254522.45999999996</v>
      </c>
    </row>
    <row r="157" spans="1:28" x14ac:dyDescent="0.2">
      <c r="A157" s="142" t="s">
        <v>513</v>
      </c>
      <c r="B157" s="19" t="s">
        <v>355</v>
      </c>
      <c r="C157" s="12" t="s">
        <v>356</v>
      </c>
      <c r="D157" s="55" t="s">
        <v>357</v>
      </c>
      <c r="E157" s="93">
        <v>0</v>
      </c>
      <c r="F157" s="173"/>
      <c r="G157" s="88"/>
      <c r="H157" s="164">
        <v>0</v>
      </c>
      <c r="I157" s="433">
        <v>10723.500000000002</v>
      </c>
      <c r="J157" s="275">
        <v>0</v>
      </c>
      <c r="K157" s="416">
        <v>0</v>
      </c>
      <c r="L157" s="153">
        <v>0</v>
      </c>
      <c r="M157" s="154">
        <v>0</v>
      </c>
      <c r="N157" s="88"/>
      <c r="O157" s="283">
        <v>170415.67</v>
      </c>
      <c r="P157" s="286">
        <v>0</v>
      </c>
      <c r="Q157" s="434">
        <v>0</v>
      </c>
      <c r="R157" s="288">
        <v>0</v>
      </c>
      <c r="S157" s="418">
        <v>0</v>
      </c>
      <c r="T157" s="157" t="e">
        <f>SUMIFS(#REF!,#REF!,$B157,#REF!,T$2,#REF!,"E")</f>
        <v>#REF!</v>
      </c>
      <c r="U157" s="157" t="e">
        <f>SUMIFS(#REF!,#REF!,$B157,#REF!,U$2,#REF!,"E")</f>
        <v>#REF!</v>
      </c>
      <c r="V157" s="106">
        <v>16</v>
      </c>
      <c r="W157" s="106">
        <v>10650.979375000001</v>
      </c>
      <c r="Y157" s="360">
        <f t="shared" si="10"/>
        <v>10723.500000000002</v>
      </c>
      <c r="Z157" s="314">
        <f t="shared" si="11"/>
        <v>0</v>
      </c>
      <c r="AA157" s="315">
        <f t="shared" si="12"/>
        <v>170415.67</v>
      </c>
      <c r="AB157" s="317">
        <f t="shared" si="13"/>
        <v>159692.17000000001</v>
      </c>
    </row>
    <row r="158" spans="1:28" x14ac:dyDescent="0.2">
      <c r="A158" s="142" t="s">
        <v>508</v>
      </c>
      <c r="B158" s="19" t="s">
        <v>358</v>
      </c>
      <c r="C158" s="12" t="s">
        <v>359</v>
      </c>
      <c r="D158" s="55" t="s">
        <v>360</v>
      </c>
      <c r="E158" s="93">
        <v>0</v>
      </c>
      <c r="F158" s="173"/>
      <c r="G158" s="88"/>
      <c r="H158" s="164">
        <v>0</v>
      </c>
      <c r="I158" s="433">
        <v>44016.850000000006</v>
      </c>
      <c r="J158" s="275">
        <v>0</v>
      </c>
      <c r="K158" s="416">
        <v>0</v>
      </c>
      <c r="L158" s="153">
        <v>0</v>
      </c>
      <c r="M158" s="154">
        <v>0</v>
      </c>
      <c r="N158" s="88"/>
      <c r="O158" s="283">
        <v>1020480.4500000004</v>
      </c>
      <c r="P158" s="286">
        <v>0</v>
      </c>
      <c r="Q158" s="434">
        <v>81814.59</v>
      </c>
      <c r="R158" s="288">
        <v>0</v>
      </c>
      <c r="S158" s="418">
        <v>0</v>
      </c>
      <c r="T158" s="157" t="e">
        <f>SUMIFS(#REF!,#REF!,$B158,#REF!,T$2,#REF!,"E")</f>
        <v>#REF!</v>
      </c>
      <c r="U158" s="157" t="e">
        <f>SUMIFS(#REF!,#REF!,$B158,#REF!,U$2,#REF!,"E")</f>
        <v>#REF!</v>
      </c>
      <c r="V158" s="106">
        <v>80</v>
      </c>
      <c r="W158" s="106">
        <v>13778.688000000006</v>
      </c>
      <c r="Y158" s="360">
        <f t="shared" si="10"/>
        <v>44016.850000000006</v>
      </c>
      <c r="Z158" s="314">
        <f t="shared" si="11"/>
        <v>0</v>
      </c>
      <c r="AA158" s="315">
        <f t="shared" si="12"/>
        <v>1102295.0400000005</v>
      </c>
      <c r="AB158" s="317">
        <f t="shared" si="13"/>
        <v>1058278.1900000004</v>
      </c>
    </row>
    <row r="159" spans="1:28" x14ac:dyDescent="0.2">
      <c r="A159" s="142" t="s">
        <v>508</v>
      </c>
      <c r="B159" s="19" t="s">
        <v>361</v>
      </c>
      <c r="C159" s="12" t="s">
        <v>359</v>
      </c>
      <c r="D159" s="55" t="s">
        <v>362</v>
      </c>
      <c r="E159" s="93">
        <v>0</v>
      </c>
      <c r="F159" s="173"/>
      <c r="G159" s="88"/>
      <c r="H159" s="164">
        <v>0</v>
      </c>
      <c r="I159" s="433">
        <v>4916.5999999999995</v>
      </c>
      <c r="J159" s="275">
        <v>0</v>
      </c>
      <c r="K159" s="416">
        <v>0</v>
      </c>
      <c r="L159" s="153">
        <v>0</v>
      </c>
      <c r="M159" s="154">
        <v>0</v>
      </c>
      <c r="N159" s="88"/>
      <c r="O159" s="283">
        <v>249237.24</v>
      </c>
      <c r="P159" s="286">
        <v>0</v>
      </c>
      <c r="Q159" s="434">
        <v>0</v>
      </c>
      <c r="R159" s="288">
        <v>0</v>
      </c>
      <c r="S159" s="418">
        <v>0</v>
      </c>
      <c r="T159" s="157" t="e">
        <f>SUMIFS(#REF!,#REF!,$B159,#REF!,T$2,#REF!,"E")</f>
        <v>#REF!</v>
      </c>
      <c r="U159" s="157" t="e">
        <f>SUMIFS(#REF!,#REF!,$B159,#REF!,U$2,#REF!,"E")</f>
        <v>#REF!</v>
      </c>
      <c r="V159" s="106">
        <v>27</v>
      </c>
      <c r="W159" s="106">
        <v>9231.0088888888877</v>
      </c>
      <c r="Y159" s="360">
        <f t="shared" si="10"/>
        <v>4916.5999999999995</v>
      </c>
      <c r="Z159" s="314">
        <f t="shared" si="11"/>
        <v>0</v>
      </c>
      <c r="AA159" s="315">
        <f t="shared" si="12"/>
        <v>249237.24</v>
      </c>
      <c r="AB159" s="317">
        <f t="shared" si="13"/>
        <v>244320.63999999998</v>
      </c>
    </row>
    <row r="160" spans="1:28" x14ac:dyDescent="0.2">
      <c r="A160" s="142" t="s">
        <v>518</v>
      </c>
      <c r="B160" s="19" t="s">
        <v>363</v>
      </c>
      <c r="C160" s="12" t="s">
        <v>364</v>
      </c>
      <c r="D160" s="55" t="s">
        <v>365</v>
      </c>
      <c r="E160" s="93">
        <v>0</v>
      </c>
      <c r="F160" s="173"/>
      <c r="G160" s="88"/>
      <c r="H160" s="164">
        <v>0</v>
      </c>
      <c r="I160" s="433">
        <v>32924.6</v>
      </c>
      <c r="J160" s="275">
        <v>0</v>
      </c>
      <c r="K160" s="416">
        <v>0</v>
      </c>
      <c r="L160" s="153">
        <v>0</v>
      </c>
      <c r="M160" s="154">
        <v>0</v>
      </c>
      <c r="N160" s="88"/>
      <c r="O160" s="283">
        <v>386451.19</v>
      </c>
      <c r="P160" s="286">
        <v>0</v>
      </c>
      <c r="Q160" s="434">
        <v>0</v>
      </c>
      <c r="R160" s="288">
        <v>0</v>
      </c>
      <c r="S160" s="418">
        <v>0</v>
      </c>
      <c r="T160" s="157" t="e">
        <f>SUMIFS(#REF!,#REF!,$B160,#REF!,T$2,#REF!,"E")</f>
        <v>#REF!</v>
      </c>
      <c r="U160" s="157" t="e">
        <f>SUMIFS(#REF!,#REF!,$B160,#REF!,U$2,#REF!,"E")</f>
        <v>#REF!</v>
      </c>
      <c r="V160" s="106">
        <v>135</v>
      </c>
      <c r="W160" s="106">
        <v>2862.6014074074074</v>
      </c>
      <c r="Y160" s="360">
        <f t="shared" si="10"/>
        <v>32924.6</v>
      </c>
      <c r="Z160" s="314">
        <f t="shared" si="11"/>
        <v>0</v>
      </c>
      <c r="AA160" s="315">
        <f t="shared" si="12"/>
        <v>386451.19</v>
      </c>
      <c r="AB160" s="317">
        <f t="shared" si="13"/>
        <v>353526.59</v>
      </c>
    </row>
    <row r="161" spans="1:28" x14ac:dyDescent="0.2">
      <c r="A161" s="142" t="s">
        <v>518</v>
      </c>
      <c r="B161" s="19" t="s">
        <v>366</v>
      </c>
      <c r="C161" s="12" t="s">
        <v>364</v>
      </c>
      <c r="D161" s="12" t="s">
        <v>578</v>
      </c>
      <c r="E161" s="93">
        <v>0</v>
      </c>
      <c r="F161" s="173"/>
      <c r="G161" s="88"/>
      <c r="H161" s="164">
        <v>0</v>
      </c>
      <c r="I161" s="433">
        <v>14775.059999999989</v>
      </c>
      <c r="J161" s="275">
        <v>0</v>
      </c>
      <c r="K161" s="416">
        <v>0</v>
      </c>
      <c r="L161" s="153">
        <v>0</v>
      </c>
      <c r="M161" s="154">
        <v>0</v>
      </c>
      <c r="N161" s="88"/>
      <c r="O161" s="283">
        <v>165938.96999999997</v>
      </c>
      <c r="P161" s="286">
        <v>0</v>
      </c>
      <c r="Q161" s="434">
        <v>0</v>
      </c>
      <c r="R161" s="288">
        <v>0</v>
      </c>
      <c r="S161" s="418">
        <v>0</v>
      </c>
      <c r="T161" s="157" t="e">
        <f>SUMIFS(#REF!,#REF!,$B161,#REF!,T$2,#REF!,"E")</f>
        <v>#REF!</v>
      </c>
      <c r="U161" s="157" t="e">
        <f>SUMIFS(#REF!,#REF!,$B161,#REF!,U$2,#REF!,"E")</f>
        <v>#REF!</v>
      </c>
      <c r="V161" s="106">
        <v>23</v>
      </c>
      <c r="W161" s="106">
        <v>7214.7378260869555</v>
      </c>
      <c r="Y161" s="360">
        <f t="shared" si="10"/>
        <v>14775.059999999989</v>
      </c>
      <c r="Z161" s="314">
        <f t="shared" si="11"/>
        <v>0</v>
      </c>
      <c r="AA161" s="315">
        <f t="shared" si="12"/>
        <v>165938.96999999997</v>
      </c>
      <c r="AB161" s="317">
        <f t="shared" si="13"/>
        <v>151163.90999999997</v>
      </c>
    </row>
    <row r="162" spans="1:28" x14ac:dyDescent="0.2">
      <c r="A162" s="142" t="s">
        <v>559</v>
      </c>
      <c r="B162" s="19" t="s">
        <v>368</v>
      </c>
      <c r="C162" s="12" t="s">
        <v>369</v>
      </c>
      <c r="D162" s="55" t="s">
        <v>370</v>
      </c>
      <c r="E162" s="93">
        <v>1306103.73</v>
      </c>
      <c r="F162" s="173"/>
      <c r="G162" s="88"/>
      <c r="H162" s="164">
        <v>1142787.24</v>
      </c>
      <c r="I162" s="433">
        <v>220721.51999999891</v>
      </c>
      <c r="J162" s="275">
        <v>714225</v>
      </c>
      <c r="K162" s="416">
        <v>20813</v>
      </c>
      <c r="L162" s="153">
        <v>0</v>
      </c>
      <c r="M162" s="154">
        <v>0</v>
      </c>
      <c r="N162" s="88"/>
      <c r="O162" s="283">
        <v>3577109.33</v>
      </c>
      <c r="P162" s="286">
        <v>0</v>
      </c>
      <c r="Q162" s="434">
        <v>0</v>
      </c>
      <c r="R162" s="288">
        <v>709099</v>
      </c>
      <c r="S162" s="418">
        <v>19039</v>
      </c>
      <c r="T162" s="157" t="e">
        <f>SUMIFS(#REF!,#REF!,$B162,#REF!,T$2,#REF!,"E")</f>
        <v>#REF!</v>
      </c>
      <c r="U162" s="157" t="e">
        <f>SUMIFS(#REF!,#REF!,$B162,#REF!,U$2,#REF!,"E")</f>
        <v>#REF!</v>
      </c>
      <c r="V162" s="106">
        <v>462</v>
      </c>
      <c r="W162" s="106">
        <v>9318.7171645021645</v>
      </c>
      <c r="Y162" s="360">
        <f t="shared" si="10"/>
        <v>1363508.7599999988</v>
      </c>
      <c r="Z162" s="314">
        <f t="shared" si="11"/>
        <v>735038</v>
      </c>
      <c r="AA162" s="315">
        <f t="shared" si="12"/>
        <v>4305247.33</v>
      </c>
      <c r="AB162" s="317">
        <f t="shared" si="13"/>
        <v>2206700.5700000012</v>
      </c>
    </row>
    <row r="163" spans="1:28" x14ac:dyDescent="0.2">
      <c r="A163" s="142" t="s">
        <v>523</v>
      </c>
      <c r="B163" s="19" t="s">
        <v>371</v>
      </c>
      <c r="C163" s="12" t="s">
        <v>372</v>
      </c>
      <c r="D163" s="55" t="s">
        <v>373</v>
      </c>
      <c r="E163" s="93">
        <v>0</v>
      </c>
      <c r="F163" s="173"/>
      <c r="G163" s="88"/>
      <c r="H163" s="164">
        <v>0</v>
      </c>
      <c r="I163" s="433" t="s">
        <v>497</v>
      </c>
      <c r="J163" s="275">
        <v>0</v>
      </c>
      <c r="K163" s="416">
        <v>0</v>
      </c>
      <c r="L163" s="153">
        <v>0</v>
      </c>
      <c r="M163" s="154">
        <v>0</v>
      </c>
      <c r="N163" s="88"/>
      <c r="O163" s="283">
        <v>372150.93000000005</v>
      </c>
      <c r="P163" s="286">
        <v>0</v>
      </c>
      <c r="Q163" s="434">
        <v>0</v>
      </c>
      <c r="R163" s="288">
        <v>22607</v>
      </c>
      <c r="S163" s="418">
        <v>0</v>
      </c>
      <c r="T163" s="157" t="e">
        <f>SUMIFS(#REF!,#REF!,$B163,#REF!,T$2,#REF!,"E")</f>
        <v>#REF!</v>
      </c>
      <c r="U163" s="157" t="e">
        <f>SUMIFS(#REF!,#REF!,$B163,#REF!,U$2,#REF!,"E")</f>
        <v>#REF!</v>
      </c>
      <c r="V163" s="106">
        <v>47</v>
      </c>
      <c r="W163" s="106">
        <v>8399.1048936170228</v>
      </c>
      <c r="Y163" s="360">
        <f t="shared" si="10"/>
        <v>0</v>
      </c>
      <c r="Z163" s="314">
        <f t="shared" si="11"/>
        <v>0</v>
      </c>
      <c r="AA163" s="315">
        <f t="shared" si="12"/>
        <v>394757.93000000005</v>
      </c>
      <c r="AB163" s="317">
        <f t="shared" si="13"/>
        <v>394757.93000000005</v>
      </c>
    </row>
    <row r="164" spans="1:28" x14ac:dyDescent="0.2">
      <c r="A164" s="142" t="s">
        <v>523</v>
      </c>
      <c r="B164" s="19" t="s">
        <v>374</v>
      </c>
      <c r="C164" s="12" t="s">
        <v>372</v>
      </c>
      <c r="D164" s="55" t="s">
        <v>375</v>
      </c>
      <c r="E164" s="93">
        <v>0</v>
      </c>
      <c r="F164" s="173"/>
      <c r="G164" s="88"/>
      <c r="H164" s="164">
        <v>0</v>
      </c>
      <c r="I164" s="433">
        <v>47463.570000000022</v>
      </c>
      <c r="J164" s="275">
        <v>0</v>
      </c>
      <c r="K164" s="416">
        <v>0</v>
      </c>
      <c r="L164" s="153">
        <v>0</v>
      </c>
      <c r="M164" s="154">
        <v>0</v>
      </c>
      <c r="N164" s="88"/>
      <c r="O164" s="283">
        <v>2467993.1300000013</v>
      </c>
      <c r="P164" s="286">
        <v>0</v>
      </c>
      <c r="Q164" s="434">
        <v>0</v>
      </c>
      <c r="R164" s="288">
        <v>92041</v>
      </c>
      <c r="S164" s="418">
        <v>0</v>
      </c>
      <c r="T164" s="157" t="e">
        <f>SUMIFS(#REF!,#REF!,$B164,#REF!,T$2,#REF!,"E")</f>
        <v>#REF!</v>
      </c>
      <c r="U164" s="157" t="e">
        <f>SUMIFS(#REF!,#REF!,$B164,#REF!,U$2,#REF!,"E")</f>
        <v>#REF!</v>
      </c>
      <c r="V164" s="106">
        <v>212</v>
      </c>
      <c r="W164" s="106">
        <v>12075.632688679252</v>
      </c>
      <c r="Y164" s="360">
        <f t="shared" si="10"/>
        <v>47463.570000000022</v>
      </c>
      <c r="Z164" s="314">
        <f t="shared" si="11"/>
        <v>0</v>
      </c>
      <c r="AA164" s="315">
        <f t="shared" si="12"/>
        <v>2560034.1300000013</v>
      </c>
      <c r="AB164" s="317">
        <f t="shared" si="13"/>
        <v>2512570.5600000015</v>
      </c>
    </row>
    <row r="165" spans="1:28" x14ac:dyDescent="0.2">
      <c r="A165" s="142" t="s">
        <v>518</v>
      </c>
      <c r="B165" s="19" t="s">
        <v>376</v>
      </c>
      <c r="C165" s="12" t="s">
        <v>377</v>
      </c>
      <c r="D165" s="55" t="s">
        <v>378</v>
      </c>
      <c r="E165" s="93">
        <v>0</v>
      </c>
      <c r="F165" s="173"/>
      <c r="G165" s="88"/>
      <c r="H165" s="164">
        <v>0</v>
      </c>
      <c r="I165" s="433">
        <v>26815.38</v>
      </c>
      <c r="J165" s="275">
        <v>0</v>
      </c>
      <c r="K165" s="416">
        <v>0</v>
      </c>
      <c r="L165" s="153">
        <v>0</v>
      </c>
      <c r="M165" s="154">
        <v>0</v>
      </c>
      <c r="N165" s="88"/>
      <c r="O165" s="283">
        <v>532914.99</v>
      </c>
      <c r="P165" s="286">
        <v>0</v>
      </c>
      <c r="Q165" s="434">
        <v>0</v>
      </c>
      <c r="R165" s="288">
        <v>0</v>
      </c>
      <c r="S165" s="418">
        <v>0</v>
      </c>
      <c r="T165" s="157" t="e">
        <f>SUMIFS(#REF!,#REF!,$B165,#REF!,T$2,#REF!,"E")</f>
        <v>#REF!</v>
      </c>
      <c r="U165" s="157" t="e">
        <f>SUMIFS(#REF!,#REF!,$B165,#REF!,U$2,#REF!,"E")</f>
        <v>#REF!</v>
      </c>
      <c r="V165" s="106">
        <v>85</v>
      </c>
      <c r="W165" s="106">
        <v>6269.5881176470584</v>
      </c>
      <c r="Y165" s="360">
        <f t="shared" si="10"/>
        <v>26815.38</v>
      </c>
      <c r="Z165" s="314">
        <f t="shared" si="11"/>
        <v>0</v>
      </c>
      <c r="AA165" s="315">
        <f t="shared" si="12"/>
        <v>532914.99</v>
      </c>
      <c r="AB165" s="317">
        <f t="shared" si="13"/>
        <v>506099.61</v>
      </c>
    </row>
    <row r="166" spans="1:28" x14ac:dyDescent="0.2">
      <c r="A166" s="142" t="s">
        <v>514</v>
      </c>
      <c r="B166" s="19" t="s">
        <v>379</v>
      </c>
      <c r="C166" s="12" t="s">
        <v>377</v>
      </c>
      <c r="D166" s="55" t="s">
        <v>380</v>
      </c>
      <c r="E166" s="93">
        <v>0</v>
      </c>
      <c r="F166" s="173"/>
      <c r="G166" s="88"/>
      <c r="H166" s="164">
        <v>0</v>
      </c>
      <c r="I166" s="433">
        <v>11943.600000000002</v>
      </c>
      <c r="J166" s="275">
        <v>0</v>
      </c>
      <c r="K166" s="416">
        <v>0</v>
      </c>
      <c r="L166" s="153">
        <v>0</v>
      </c>
      <c r="M166" s="154">
        <v>0</v>
      </c>
      <c r="N166" s="88"/>
      <c r="O166" s="283">
        <v>33277.620000000003</v>
      </c>
      <c r="P166" s="286">
        <v>0</v>
      </c>
      <c r="Q166" s="434">
        <v>0</v>
      </c>
      <c r="R166" s="288">
        <v>0</v>
      </c>
      <c r="S166" s="418">
        <v>0</v>
      </c>
      <c r="T166" s="157" t="e">
        <f>SUMIFS(#REF!,#REF!,$B166,#REF!,T$2,#REF!,"E")</f>
        <v>#REF!</v>
      </c>
      <c r="U166" s="157" t="e">
        <f>SUMIFS(#REF!,#REF!,$B166,#REF!,U$2,#REF!,"E")</f>
        <v>#REF!</v>
      </c>
      <c r="V166" s="106" t="s">
        <v>496</v>
      </c>
      <c r="W166" s="106" t="s">
        <v>496</v>
      </c>
      <c r="Y166" s="360">
        <f t="shared" si="10"/>
        <v>11943.600000000002</v>
      </c>
      <c r="Z166" s="314">
        <f t="shared" si="11"/>
        <v>0</v>
      </c>
      <c r="AA166" s="315">
        <f t="shared" si="12"/>
        <v>33277.620000000003</v>
      </c>
      <c r="AB166" s="317">
        <f t="shared" si="13"/>
        <v>21334.02</v>
      </c>
    </row>
    <row r="167" spans="1:28" x14ac:dyDescent="0.2">
      <c r="A167" s="142" t="s">
        <v>518</v>
      </c>
      <c r="B167" s="19" t="s">
        <v>381</v>
      </c>
      <c r="C167" s="12" t="s">
        <v>377</v>
      </c>
      <c r="D167" s="55" t="s">
        <v>382</v>
      </c>
      <c r="E167" s="93">
        <v>0</v>
      </c>
      <c r="F167" s="173"/>
      <c r="G167" s="88"/>
      <c r="H167" s="164">
        <v>0</v>
      </c>
      <c r="I167" s="433" t="s">
        <v>497</v>
      </c>
      <c r="J167" s="275">
        <v>0</v>
      </c>
      <c r="K167" s="416">
        <v>0</v>
      </c>
      <c r="L167" s="153">
        <v>0</v>
      </c>
      <c r="M167" s="154">
        <v>0</v>
      </c>
      <c r="N167" s="88"/>
      <c r="O167" s="283">
        <v>241768.91</v>
      </c>
      <c r="P167" s="286">
        <v>0</v>
      </c>
      <c r="Q167" s="434">
        <v>0</v>
      </c>
      <c r="R167" s="288">
        <v>0</v>
      </c>
      <c r="S167" s="418">
        <v>0</v>
      </c>
      <c r="T167" s="157" t="e">
        <f>SUMIFS(#REF!,#REF!,$B167,#REF!,T$2,#REF!,"E")</f>
        <v>#REF!</v>
      </c>
      <c r="U167" s="157" t="e">
        <f>SUMIFS(#REF!,#REF!,$B167,#REF!,U$2,#REF!,"E")</f>
        <v>#REF!</v>
      </c>
      <c r="V167" s="106">
        <v>32</v>
      </c>
      <c r="W167" s="106">
        <v>7555.2784375000001</v>
      </c>
      <c r="Y167" s="360">
        <f t="shared" si="10"/>
        <v>0</v>
      </c>
      <c r="Z167" s="314">
        <f t="shared" si="11"/>
        <v>0</v>
      </c>
      <c r="AA167" s="315">
        <f t="shared" si="12"/>
        <v>241768.91</v>
      </c>
      <c r="AB167" s="317">
        <f t="shared" si="13"/>
        <v>241768.91</v>
      </c>
    </row>
    <row r="168" spans="1:28" x14ac:dyDescent="0.2">
      <c r="A168" s="142" t="s">
        <v>518</v>
      </c>
      <c r="B168" s="19" t="s">
        <v>383</v>
      </c>
      <c r="C168" s="12" t="s">
        <v>377</v>
      </c>
      <c r="D168" s="55" t="s">
        <v>384</v>
      </c>
      <c r="E168" s="93">
        <v>0</v>
      </c>
      <c r="F168" s="173"/>
      <c r="G168" s="88"/>
      <c r="H168" s="164">
        <v>0</v>
      </c>
      <c r="I168" s="433" t="s">
        <v>497</v>
      </c>
      <c r="J168" s="275">
        <v>0</v>
      </c>
      <c r="K168" s="416">
        <v>0</v>
      </c>
      <c r="L168" s="153">
        <v>0</v>
      </c>
      <c r="M168" s="154">
        <v>0</v>
      </c>
      <c r="N168" s="88"/>
      <c r="O168" s="283">
        <v>111793.87999999999</v>
      </c>
      <c r="P168" s="286">
        <v>0</v>
      </c>
      <c r="Q168" s="434">
        <v>0</v>
      </c>
      <c r="R168" s="288">
        <v>0</v>
      </c>
      <c r="S168" s="418">
        <v>0</v>
      </c>
      <c r="T168" s="157" t="e">
        <f>SUMIFS(#REF!,#REF!,$B168,#REF!,T$2,#REF!,"E")</f>
        <v>#REF!</v>
      </c>
      <c r="U168" s="157" t="e">
        <f>SUMIFS(#REF!,#REF!,$B168,#REF!,U$2,#REF!,"E")</f>
        <v>#REF!</v>
      </c>
      <c r="V168" s="106">
        <v>19</v>
      </c>
      <c r="W168" s="106">
        <v>5883.8884210526312</v>
      </c>
      <c r="Y168" s="360">
        <f t="shared" si="10"/>
        <v>0</v>
      </c>
      <c r="Z168" s="314">
        <f t="shared" ref="Z168:Z199" si="14">J168+K168+L168+M168</f>
        <v>0</v>
      </c>
      <c r="AA168" s="315">
        <f t="shared" si="12"/>
        <v>111793.87999999999</v>
      </c>
      <c r="AB168" s="317">
        <f t="shared" si="13"/>
        <v>111793.87999999999</v>
      </c>
    </row>
    <row r="169" spans="1:28" x14ac:dyDescent="0.2">
      <c r="A169" s="142" t="s">
        <v>514</v>
      </c>
      <c r="B169" s="19" t="s">
        <v>385</v>
      </c>
      <c r="C169" s="12" t="s">
        <v>377</v>
      </c>
      <c r="D169" s="55" t="s">
        <v>386</v>
      </c>
      <c r="E169" s="93">
        <v>0</v>
      </c>
      <c r="F169" s="173"/>
      <c r="G169" s="88"/>
      <c r="H169" s="164">
        <v>0</v>
      </c>
      <c r="I169" s="433">
        <v>16525.000000000004</v>
      </c>
      <c r="J169" s="275">
        <v>0</v>
      </c>
      <c r="K169" s="416">
        <v>0</v>
      </c>
      <c r="L169" s="153">
        <v>0</v>
      </c>
      <c r="M169" s="154">
        <v>0</v>
      </c>
      <c r="N169" s="88"/>
      <c r="O169" s="283">
        <v>49283.08</v>
      </c>
      <c r="P169" s="286">
        <v>0</v>
      </c>
      <c r="Q169" s="434">
        <v>0</v>
      </c>
      <c r="R169" s="288">
        <v>0</v>
      </c>
      <c r="S169" s="418">
        <v>0</v>
      </c>
      <c r="T169" s="157" t="e">
        <f>SUMIFS(#REF!,#REF!,$B169,#REF!,T$2,#REF!,"E")</f>
        <v>#REF!</v>
      </c>
      <c r="U169" s="157" t="e">
        <f>SUMIFS(#REF!,#REF!,$B169,#REF!,U$2,#REF!,"E")</f>
        <v>#REF!</v>
      </c>
      <c r="V169" s="106" t="s">
        <v>496</v>
      </c>
      <c r="W169" s="106" t="s">
        <v>496</v>
      </c>
      <c r="Y169" s="360">
        <f t="shared" si="10"/>
        <v>16525.000000000004</v>
      </c>
      <c r="Z169" s="314">
        <f t="shared" si="14"/>
        <v>0</v>
      </c>
      <c r="AA169" s="315">
        <f t="shared" si="12"/>
        <v>49283.08</v>
      </c>
      <c r="AB169" s="317">
        <f t="shared" si="13"/>
        <v>32758.079999999998</v>
      </c>
    </row>
    <row r="170" spans="1:28" x14ac:dyDescent="0.2">
      <c r="A170" s="142" t="s">
        <v>520</v>
      </c>
      <c r="B170" s="19" t="s">
        <v>387</v>
      </c>
      <c r="C170" s="12" t="s">
        <v>388</v>
      </c>
      <c r="D170" s="55" t="s">
        <v>389</v>
      </c>
      <c r="E170" s="93">
        <v>0</v>
      </c>
      <c r="F170" s="173"/>
      <c r="G170" s="88"/>
      <c r="H170" s="164">
        <v>0</v>
      </c>
      <c r="I170" s="433">
        <v>28397.400000000038</v>
      </c>
      <c r="J170" s="275">
        <v>0</v>
      </c>
      <c r="K170" s="416">
        <v>0</v>
      </c>
      <c r="L170" s="153">
        <v>0</v>
      </c>
      <c r="M170" s="154">
        <v>0</v>
      </c>
      <c r="N170" s="88"/>
      <c r="O170" s="283">
        <v>2094632.03</v>
      </c>
      <c r="P170" s="286">
        <v>0</v>
      </c>
      <c r="Q170" s="434">
        <v>0</v>
      </c>
      <c r="R170" s="288">
        <v>0</v>
      </c>
      <c r="S170" s="418">
        <v>0</v>
      </c>
      <c r="T170" s="157" t="e">
        <f>SUMIFS(#REF!,#REF!,$B170,#REF!,T$2,#REF!,"E")</f>
        <v>#REF!</v>
      </c>
      <c r="U170" s="157" t="e">
        <f>SUMIFS(#REF!,#REF!,$B170,#REF!,U$2,#REF!,"E")</f>
        <v>#REF!</v>
      </c>
      <c r="V170" s="106">
        <v>262</v>
      </c>
      <c r="W170" s="106">
        <v>7994.7787404580158</v>
      </c>
      <c r="Y170" s="360">
        <f t="shared" si="10"/>
        <v>28397.400000000038</v>
      </c>
      <c r="Z170" s="314">
        <f t="shared" si="14"/>
        <v>0</v>
      </c>
      <c r="AA170" s="315">
        <f t="shared" si="12"/>
        <v>2094632.03</v>
      </c>
      <c r="AB170" s="317">
        <f t="shared" si="13"/>
        <v>2066234.63</v>
      </c>
    </row>
    <row r="171" spans="1:28" x14ac:dyDescent="0.2">
      <c r="A171" s="142" t="s">
        <v>520</v>
      </c>
      <c r="B171" s="19" t="s">
        <v>390</v>
      </c>
      <c r="C171" s="12" t="s">
        <v>388</v>
      </c>
      <c r="D171" s="55" t="s">
        <v>391</v>
      </c>
      <c r="E171" s="93">
        <v>0</v>
      </c>
      <c r="F171" s="173"/>
      <c r="G171" s="88"/>
      <c r="H171" s="164">
        <v>0</v>
      </c>
      <c r="I171" s="433">
        <v>49222.160000000076</v>
      </c>
      <c r="J171" s="275">
        <v>0</v>
      </c>
      <c r="K171" s="416">
        <v>0</v>
      </c>
      <c r="L171" s="153">
        <v>0</v>
      </c>
      <c r="M171" s="154">
        <v>0</v>
      </c>
      <c r="N171" s="88"/>
      <c r="O171" s="283">
        <v>1480360.7399999995</v>
      </c>
      <c r="P171" s="286">
        <v>0</v>
      </c>
      <c r="Q171" s="434">
        <v>48512.26</v>
      </c>
      <c r="R171" s="288">
        <v>0</v>
      </c>
      <c r="S171" s="418">
        <v>0</v>
      </c>
      <c r="T171" s="157" t="e">
        <f>SUMIFS(#REF!,#REF!,$B171,#REF!,T$2,#REF!,"E")</f>
        <v>#REF!</v>
      </c>
      <c r="U171" s="157" t="e">
        <f>SUMIFS(#REF!,#REF!,$B171,#REF!,U$2,#REF!,"E")</f>
        <v>#REF!</v>
      </c>
      <c r="V171" s="106">
        <v>214</v>
      </c>
      <c r="W171" s="106">
        <v>7144.2663551401847</v>
      </c>
      <c r="Y171" s="360">
        <f t="shared" si="10"/>
        <v>49222.160000000076</v>
      </c>
      <c r="Z171" s="314">
        <f t="shared" si="14"/>
        <v>0</v>
      </c>
      <c r="AA171" s="315">
        <f t="shared" si="12"/>
        <v>1528872.9999999995</v>
      </c>
      <c r="AB171" s="317">
        <f t="shared" si="13"/>
        <v>1479650.8399999994</v>
      </c>
    </row>
    <row r="172" spans="1:28" x14ac:dyDescent="0.2">
      <c r="A172" s="142" t="s">
        <v>521</v>
      </c>
      <c r="B172" s="19" t="s">
        <v>392</v>
      </c>
      <c r="C172" s="12" t="s">
        <v>388</v>
      </c>
      <c r="D172" s="55" t="s">
        <v>393</v>
      </c>
      <c r="E172" s="93">
        <v>0</v>
      </c>
      <c r="F172" s="173"/>
      <c r="G172" s="88"/>
      <c r="H172" s="164">
        <v>0</v>
      </c>
      <c r="I172" s="433">
        <v>62474.280000000101</v>
      </c>
      <c r="J172" s="275">
        <v>0</v>
      </c>
      <c r="K172" s="416">
        <v>0</v>
      </c>
      <c r="L172" s="153">
        <v>0</v>
      </c>
      <c r="M172" s="154">
        <v>0</v>
      </c>
      <c r="N172" s="88"/>
      <c r="O172" s="283">
        <v>2916303.3600000003</v>
      </c>
      <c r="P172" s="286">
        <v>0</v>
      </c>
      <c r="Q172" s="434">
        <v>0</v>
      </c>
      <c r="R172" s="288">
        <v>467869.26999999996</v>
      </c>
      <c r="S172" s="418">
        <v>15831.21</v>
      </c>
      <c r="T172" s="157" t="e">
        <f>SUMIFS(#REF!,#REF!,$B172,#REF!,T$2,#REF!,"E")</f>
        <v>#REF!</v>
      </c>
      <c r="U172" s="157" t="e">
        <f>SUMIFS(#REF!,#REF!,$B172,#REF!,U$2,#REF!,"E")</f>
        <v>#REF!</v>
      </c>
      <c r="V172" s="106">
        <v>246</v>
      </c>
      <c r="W172" s="106">
        <v>13821.153821138212</v>
      </c>
      <c r="Y172" s="360">
        <f t="shared" si="10"/>
        <v>62474.280000000101</v>
      </c>
      <c r="Z172" s="314">
        <f t="shared" si="14"/>
        <v>0</v>
      </c>
      <c r="AA172" s="315">
        <f t="shared" si="12"/>
        <v>3400003.8400000003</v>
      </c>
      <c r="AB172" s="317">
        <f t="shared" si="13"/>
        <v>3337529.56</v>
      </c>
    </row>
    <row r="173" spans="1:28" x14ac:dyDescent="0.2">
      <c r="A173" s="142" t="s">
        <v>531</v>
      </c>
      <c r="B173" s="19" t="s">
        <v>394</v>
      </c>
      <c r="C173" s="12" t="s">
        <v>388</v>
      </c>
      <c r="D173" s="55" t="s">
        <v>395</v>
      </c>
      <c r="E173" s="93">
        <v>2868655.8</v>
      </c>
      <c r="F173" s="173"/>
      <c r="G173" s="88"/>
      <c r="H173" s="164">
        <v>2522023.38</v>
      </c>
      <c r="I173" s="433">
        <v>242324.48000000115</v>
      </c>
      <c r="J173" s="275">
        <v>1260303.6100000001</v>
      </c>
      <c r="K173" s="416">
        <v>33780.44</v>
      </c>
      <c r="L173" s="153">
        <v>0</v>
      </c>
      <c r="M173" s="154">
        <v>0</v>
      </c>
      <c r="N173" s="88"/>
      <c r="O173" s="283">
        <v>8573978.8399999999</v>
      </c>
      <c r="P173" s="286">
        <v>0</v>
      </c>
      <c r="Q173" s="434">
        <v>421921.14000000013</v>
      </c>
      <c r="R173" s="288">
        <v>1294955.82</v>
      </c>
      <c r="S173" s="418">
        <v>34293.509999999995</v>
      </c>
      <c r="T173" s="157" t="e">
        <f>SUMIFS(#REF!,#REF!,$B173,#REF!,T$2,#REF!,"E")</f>
        <v>#REF!</v>
      </c>
      <c r="U173" s="157" t="e">
        <f>SUMIFS(#REF!,#REF!,$B173,#REF!,U$2,#REF!,"E")</f>
        <v>#REF!</v>
      </c>
      <c r="V173" s="106">
        <v>901</v>
      </c>
      <c r="W173" s="106">
        <v>11459.655172031076</v>
      </c>
      <c r="Y173" s="360">
        <f t="shared" si="10"/>
        <v>2764347.8600000013</v>
      </c>
      <c r="Z173" s="314">
        <f t="shared" si="14"/>
        <v>1294084.05</v>
      </c>
      <c r="AA173" s="315">
        <f t="shared" si="12"/>
        <v>10325149.310000001</v>
      </c>
      <c r="AB173" s="317">
        <f t="shared" si="13"/>
        <v>6266717.3999999994</v>
      </c>
    </row>
    <row r="174" spans="1:28" x14ac:dyDescent="0.2">
      <c r="A174" s="142" t="s">
        <v>525</v>
      </c>
      <c r="B174" s="19" t="s">
        <v>396</v>
      </c>
      <c r="C174" s="12" t="s">
        <v>388</v>
      </c>
      <c r="D174" s="55" t="s">
        <v>397</v>
      </c>
      <c r="E174" s="93">
        <v>1582236.01</v>
      </c>
      <c r="F174" s="173"/>
      <c r="G174" s="88"/>
      <c r="H174" s="164">
        <v>1441065.93</v>
      </c>
      <c r="I174" s="433">
        <v>97497.739999999671</v>
      </c>
      <c r="J174" s="275">
        <v>1090319.48</v>
      </c>
      <c r="K174" s="416">
        <v>20311</v>
      </c>
      <c r="L174" s="153">
        <v>0</v>
      </c>
      <c r="M174" s="154">
        <v>0</v>
      </c>
      <c r="N174" s="88"/>
      <c r="O174" s="283">
        <v>5474803.5399999972</v>
      </c>
      <c r="P174" s="286">
        <v>0</v>
      </c>
      <c r="Q174" s="434">
        <v>161437.91999999998</v>
      </c>
      <c r="R174" s="288">
        <v>731890.19000000006</v>
      </c>
      <c r="S174" s="418">
        <v>0</v>
      </c>
      <c r="T174" s="157" t="e">
        <f>SUMIFS(#REF!,#REF!,$B174,#REF!,T$2,#REF!,"E")</f>
        <v>#REF!</v>
      </c>
      <c r="U174" s="157" t="e">
        <f>SUMIFS(#REF!,#REF!,$B174,#REF!,U$2,#REF!,"E")</f>
        <v>#REF!</v>
      </c>
      <c r="V174" s="106">
        <v>523</v>
      </c>
      <c r="W174" s="106">
        <v>12176.159942638618</v>
      </c>
      <c r="Y174" s="360">
        <f t="shared" si="10"/>
        <v>1538563.6699999997</v>
      </c>
      <c r="Z174" s="314">
        <f t="shared" si="14"/>
        <v>1110630.48</v>
      </c>
      <c r="AA174" s="315">
        <f t="shared" si="12"/>
        <v>6368131.6499999976</v>
      </c>
      <c r="AB174" s="317">
        <f t="shared" si="13"/>
        <v>3718937.4999999981</v>
      </c>
    </row>
    <row r="175" spans="1:28" x14ac:dyDescent="0.2">
      <c r="A175" s="142" t="s">
        <v>542</v>
      </c>
      <c r="B175" s="19" t="s">
        <v>398</v>
      </c>
      <c r="C175" s="12" t="s">
        <v>388</v>
      </c>
      <c r="D175" s="55" t="s">
        <v>399</v>
      </c>
      <c r="E175" s="93">
        <v>9210751.2000000011</v>
      </c>
      <c r="F175" s="173"/>
      <c r="G175" s="88"/>
      <c r="H175" s="164">
        <v>8209407.7399999993</v>
      </c>
      <c r="I175" s="433">
        <v>478020.58999999805</v>
      </c>
      <c r="J175" s="275">
        <v>5540619.4400000004</v>
      </c>
      <c r="K175" s="416">
        <v>173766.94</v>
      </c>
      <c r="L175" s="153">
        <v>0</v>
      </c>
      <c r="M175" s="154">
        <v>0</v>
      </c>
      <c r="N175" s="88"/>
      <c r="O175" s="283">
        <v>28143041.849999994</v>
      </c>
      <c r="P175" s="286">
        <v>372548.98999999993</v>
      </c>
      <c r="Q175" s="434">
        <v>913490.55999999994</v>
      </c>
      <c r="R175" s="288">
        <v>4937648.12</v>
      </c>
      <c r="S175" s="418">
        <v>129787.99999999999</v>
      </c>
      <c r="T175" s="157" t="e">
        <f>SUMIFS(#REF!,#REF!,$B175,#REF!,T$2,#REF!,"E")</f>
        <v>#REF!</v>
      </c>
      <c r="U175" s="157" t="e">
        <f>SUMIFS(#REF!,#REF!,$B175,#REF!,U$2,#REF!,"E")</f>
        <v>#REF!</v>
      </c>
      <c r="V175" s="106">
        <v>3119</v>
      </c>
      <c r="W175" s="106">
        <v>11060.121038794481</v>
      </c>
      <c r="Y175" s="360">
        <f t="shared" si="10"/>
        <v>8687428.3299999982</v>
      </c>
      <c r="Z175" s="314">
        <f t="shared" si="14"/>
        <v>5714386.3800000008</v>
      </c>
      <c r="AA175" s="315">
        <f t="shared" si="12"/>
        <v>34496517.519999988</v>
      </c>
      <c r="AB175" s="317">
        <f t="shared" si="13"/>
        <v>20094702.809999987</v>
      </c>
    </row>
    <row r="176" spans="1:28" x14ac:dyDescent="0.2">
      <c r="A176" s="142" t="s">
        <v>520</v>
      </c>
      <c r="B176" s="19" t="s">
        <v>400</v>
      </c>
      <c r="C176" s="12" t="s">
        <v>388</v>
      </c>
      <c r="D176" s="55" t="s">
        <v>401</v>
      </c>
      <c r="E176" s="93">
        <v>0</v>
      </c>
      <c r="F176" s="173"/>
      <c r="G176" s="88"/>
      <c r="H176" s="164">
        <v>0</v>
      </c>
      <c r="I176" s="433">
        <v>22424.650000000009</v>
      </c>
      <c r="J176" s="275">
        <v>0</v>
      </c>
      <c r="K176" s="416">
        <v>0</v>
      </c>
      <c r="L176" s="153">
        <v>0</v>
      </c>
      <c r="M176" s="154">
        <v>0</v>
      </c>
      <c r="N176" s="88"/>
      <c r="O176" s="283">
        <v>1085069.5899999996</v>
      </c>
      <c r="P176" s="286">
        <v>0</v>
      </c>
      <c r="Q176" s="434">
        <v>80731.820000000007</v>
      </c>
      <c r="R176" s="288">
        <v>0</v>
      </c>
      <c r="S176" s="418">
        <v>0</v>
      </c>
      <c r="T176" s="157" t="e">
        <f>SUMIFS(#REF!,#REF!,$B176,#REF!,T$2,#REF!,"E")</f>
        <v>#REF!</v>
      </c>
      <c r="U176" s="157" t="e">
        <f>SUMIFS(#REF!,#REF!,$B176,#REF!,U$2,#REF!,"E")</f>
        <v>#REF!</v>
      </c>
      <c r="V176" s="106">
        <v>146</v>
      </c>
      <c r="W176" s="106">
        <v>7984.9411643835592</v>
      </c>
      <c r="Y176" s="360">
        <f t="shared" si="10"/>
        <v>22424.650000000009</v>
      </c>
      <c r="Z176" s="314">
        <f t="shared" si="14"/>
        <v>0</v>
      </c>
      <c r="AA176" s="315">
        <f t="shared" si="12"/>
        <v>1165801.4099999997</v>
      </c>
      <c r="AB176" s="317">
        <f t="shared" si="13"/>
        <v>1143376.7599999998</v>
      </c>
    </row>
    <row r="177" spans="1:28" x14ac:dyDescent="0.2">
      <c r="A177" s="142" t="s">
        <v>521</v>
      </c>
      <c r="B177" s="19" t="s">
        <v>402</v>
      </c>
      <c r="C177" s="12" t="s">
        <v>388</v>
      </c>
      <c r="D177" s="55" t="s">
        <v>403</v>
      </c>
      <c r="E177" s="93">
        <v>1731436.75</v>
      </c>
      <c r="F177" s="173"/>
      <c r="G177" s="88"/>
      <c r="H177" s="164">
        <v>1675862.2200000002</v>
      </c>
      <c r="I177" s="433">
        <v>59634.540000000095</v>
      </c>
      <c r="J177" s="275">
        <v>687739.92999999993</v>
      </c>
      <c r="K177" s="416">
        <v>30712.760000000002</v>
      </c>
      <c r="L177" s="153">
        <v>0</v>
      </c>
      <c r="M177" s="154">
        <v>0</v>
      </c>
      <c r="N177" s="88"/>
      <c r="O177" s="283">
        <v>4701411.2999999989</v>
      </c>
      <c r="P177" s="286">
        <v>0</v>
      </c>
      <c r="Q177" s="434">
        <v>0</v>
      </c>
      <c r="R177" s="288">
        <v>506240.04</v>
      </c>
      <c r="S177" s="418">
        <v>15265.789999999999</v>
      </c>
      <c r="T177" s="157" t="e">
        <f>SUMIFS(#REF!,#REF!,$B177,#REF!,T$2,#REF!,"E")</f>
        <v>#REF!</v>
      </c>
      <c r="U177" s="157" t="e">
        <f>SUMIFS(#REF!,#REF!,$B177,#REF!,U$2,#REF!,"E")</f>
        <v>#REF!</v>
      </c>
      <c r="V177" s="106">
        <v>304</v>
      </c>
      <c r="W177" s="106">
        <v>17180.648453947364</v>
      </c>
      <c r="Y177" s="360">
        <f t="shared" si="10"/>
        <v>1735496.7600000002</v>
      </c>
      <c r="Z177" s="314">
        <f t="shared" si="14"/>
        <v>718452.69</v>
      </c>
      <c r="AA177" s="315">
        <f t="shared" si="12"/>
        <v>5222917.129999999</v>
      </c>
      <c r="AB177" s="317">
        <f t="shared" si="13"/>
        <v>2768967.6799999988</v>
      </c>
    </row>
    <row r="178" spans="1:28" x14ac:dyDescent="0.2">
      <c r="A178" s="142" t="s">
        <v>520</v>
      </c>
      <c r="B178" s="19" t="s">
        <v>404</v>
      </c>
      <c r="C178" s="12" t="s">
        <v>388</v>
      </c>
      <c r="D178" s="55" t="s">
        <v>405</v>
      </c>
      <c r="E178" s="93">
        <v>0</v>
      </c>
      <c r="F178" s="173"/>
      <c r="G178" s="88"/>
      <c r="H178" s="164">
        <v>0</v>
      </c>
      <c r="I178" s="433">
        <v>13725.410000000011</v>
      </c>
      <c r="J178" s="275">
        <v>0</v>
      </c>
      <c r="K178" s="416">
        <v>0</v>
      </c>
      <c r="L178" s="153">
        <v>0</v>
      </c>
      <c r="M178" s="154">
        <v>0</v>
      </c>
      <c r="N178" s="88"/>
      <c r="O178" s="283">
        <v>986192.25000000012</v>
      </c>
      <c r="P178" s="286">
        <v>0</v>
      </c>
      <c r="Q178" s="434">
        <v>9700</v>
      </c>
      <c r="R178" s="288">
        <v>0</v>
      </c>
      <c r="S178" s="418">
        <v>0</v>
      </c>
      <c r="T178" s="157" t="e">
        <f>SUMIFS(#REF!,#REF!,$B178,#REF!,T$2,#REF!,"E")</f>
        <v>#REF!</v>
      </c>
      <c r="U178" s="157" t="e">
        <f>SUMIFS(#REF!,#REF!,$B178,#REF!,U$2,#REF!,"E")</f>
        <v>#REF!</v>
      </c>
      <c r="V178" s="106">
        <v>121</v>
      </c>
      <c r="W178" s="106">
        <v>8230.5144628099188</v>
      </c>
      <c r="Y178" s="360">
        <f t="shared" si="10"/>
        <v>13725.410000000011</v>
      </c>
      <c r="Z178" s="314">
        <f t="shared" si="14"/>
        <v>0</v>
      </c>
      <c r="AA178" s="315">
        <f t="shared" si="12"/>
        <v>995892.25000000012</v>
      </c>
      <c r="AB178" s="317">
        <f t="shared" si="13"/>
        <v>982166.84000000008</v>
      </c>
    </row>
    <row r="179" spans="1:28" x14ac:dyDescent="0.2">
      <c r="A179" s="142" t="s">
        <v>520</v>
      </c>
      <c r="B179" s="19" t="s">
        <v>406</v>
      </c>
      <c r="C179" s="12" t="s">
        <v>388</v>
      </c>
      <c r="D179" s="55" t="s">
        <v>407</v>
      </c>
      <c r="E179" s="93">
        <v>0</v>
      </c>
      <c r="F179" s="173"/>
      <c r="G179" s="88"/>
      <c r="H179" s="164">
        <v>0</v>
      </c>
      <c r="I179" s="433" t="s">
        <v>497</v>
      </c>
      <c r="J179" s="275">
        <v>0</v>
      </c>
      <c r="K179" s="416">
        <v>0</v>
      </c>
      <c r="L179" s="153">
        <v>0</v>
      </c>
      <c r="M179" s="154">
        <v>0</v>
      </c>
      <c r="N179" s="88"/>
      <c r="O179" s="283">
        <v>63121.19</v>
      </c>
      <c r="P179" s="286">
        <v>0</v>
      </c>
      <c r="Q179" s="434">
        <v>0</v>
      </c>
      <c r="R179" s="288">
        <v>0</v>
      </c>
      <c r="S179" s="418">
        <v>0</v>
      </c>
      <c r="T179" s="157" t="e">
        <f>SUMIFS(#REF!,#REF!,$B179,#REF!,T$2,#REF!,"E")</f>
        <v>#REF!</v>
      </c>
      <c r="U179" s="157" t="e">
        <f>SUMIFS(#REF!,#REF!,$B179,#REF!,U$2,#REF!,"E")</f>
        <v>#REF!</v>
      </c>
      <c r="V179" s="106">
        <v>29</v>
      </c>
      <c r="W179" s="106">
        <v>2176.5927586206899</v>
      </c>
      <c r="Y179" s="360">
        <f t="shared" si="10"/>
        <v>0</v>
      </c>
      <c r="Z179" s="314">
        <f t="shared" si="14"/>
        <v>0</v>
      </c>
      <c r="AA179" s="315">
        <f t="shared" si="12"/>
        <v>63121.19</v>
      </c>
      <c r="AB179" s="317">
        <f t="shared" si="13"/>
        <v>63121.19</v>
      </c>
    </row>
    <row r="180" spans="1:28" x14ac:dyDescent="0.2">
      <c r="A180" s="142" t="s">
        <v>520</v>
      </c>
      <c r="B180" s="19" t="s">
        <v>408</v>
      </c>
      <c r="C180" s="12" t="s">
        <v>388</v>
      </c>
      <c r="D180" s="55" t="s">
        <v>409</v>
      </c>
      <c r="E180" s="93">
        <v>0</v>
      </c>
      <c r="F180" s="173"/>
      <c r="G180" s="88"/>
      <c r="H180" s="164">
        <v>0</v>
      </c>
      <c r="I180" s="433" t="s">
        <v>497</v>
      </c>
      <c r="J180" s="275">
        <v>0</v>
      </c>
      <c r="K180" s="416">
        <v>0</v>
      </c>
      <c r="L180" s="153">
        <v>0</v>
      </c>
      <c r="M180" s="154">
        <v>0</v>
      </c>
      <c r="N180" s="88"/>
      <c r="O180" s="283">
        <v>168947.25</v>
      </c>
      <c r="P180" s="286">
        <v>0</v>
      </c>
      <c r="Q180" s="434">
        <v>0</v>
      </c>
      <c r="R180" s="288">
        <v>0</v>
      </c>
      <c r="S180" s="418">
        <v>0</v>
      </c>
      <c r="T180" s="157" t="e">
        <f>SUMIFS(#REF!,#REF!,$B180,#REF!,T$2,#REF!,"E")</f>
        <v>#REF!</v>
      </c>
      <c r="U180" s="157" t="e">
        <f>SUMIFS(#REF!,#REF!,$B180,#REF!,U$2,#REF!,"E")</f>
        <v>#REF!</v>
      </c>
      <c r="V180" s="106">
        <v>21</v>
      </c>
      <c r="W180" s="106">
        <v>8045.1071428571431</v>
      </c>
      <c r="Y180" s="360">
        <f t="shared" si="10"/>
        <v>0</v>
      </c>
      <c r="Z180" s="314">
        <f t="shared" si="14"/>
        <v>0</v>
      </c>
      <c r="AA180" s="315">
        <f t="shared" si="12"/>
        <v>168947.25</v>
      </c>
      <c r="AB180" s="317">
        <f t="shared" si="13"/>
        <v>168947.25</v>
      </c>
    </row>
    <row r="181" spans="1:28" x14ac:dyDescent="0.2">
      <c r="A181" s="142" t="s">
        <v>520</v>
      </c>
      <c r="B181" s="19" t="s">
        <v>410</v>
      </c>
      <c r="C181" s="12" t="s">
        <v>388</v>
      </c>
      <c r="D181" s="55" t="s">
        <v>411</v>
      </c>
      <c r="E181" s="93">
        <v>0</v>
      </c>
      <c r="F181" s="173"/>
      <c r="G181" s="88"/>
      <c r="H181" s="164">
        <v>0</v>
      </c>
      <c r="I181" s="433">
        <v>4732.9000000000005</v>
      </c>
      <c r="J181" s="275">
        <v>0</v>
      </c>
      <c r="K181" s="416">
        <v>0</v>
      </c>
      <c r="L181" s="153">
        <v>0</v>
      </c>
      <c r="M181" s="154">
        <v>0</v>
      </c>
      <c r="N181" s="88"/>
      <c r="O181" s="283">
        <v>120726.89</v>
      </c>
      <c r="P181" s="286">
        <v>0</v>
      </c>
      <c r="Q181" s="434">
        <v>0</v>
      </c>
      <c r="R181" s="288">
        <v>0</v>
      </c>
      <c r="S181" s="418">
        <v>0</v>
      </c>
      <c r="T181" s="157" t="e">
        <f>SUMIFS(#REF!,#REF!,$B181,#REF!,T$2,#REF!,"E")</f>
        <v>#REF!</v>
      </c>
      <c r="U181" s="157" t="e">
        <f>SUMIFS(#REF!,#REF!,$B181,#REF!,U$2,#REF!,"E")</f>
        <v>#REF!</v>
      </c>
      <c r="V181" s="106" t="s">
        <v>496</v>
      </c>
      <c r="W181" s="106" t="s">
        <v>496</v>
      </c>
      <c r="Y181" s="360">
        <f t="shared" si="10"/>
        <v>4732.9000000000005</v>
      </c>
      <c r="Z181" s="314">
        <f t="shared" si="14"/>
        <v>0</v>
      </c>
      <c r="AA181" s="315">
        <f t="shared" si="12"/>
        <v>120726.89</v>
      </c>
      <c r="AB181" s="317">
        <f t="shared" si="13"/>
        <v>115993.99</v>
      </c>
    </row>
    <row r="182" spans="1:28" x14ac:dyDescent="0.2">
      <c r="A182" s="144" t="s">
        <v>518</v>
      </c>
      <c r="B182" s="23" t="s">
        <v>412</v>
      </c>
      <c r="C182" s="12" t="s">
        <v>413</v>
      </c>
      <c r="D182" s="55" t="s">
        <v>414</v>
      </c>
      <c r="E182" s="93">
        <v>0</v>
      </c>
      <c r="F182" s="173"/>
      <c r="G182" s="88"/>
      <c r="H182" s="164">
        <v>0</v>
      </c>
      <c r="I182" s="433">
        <v>42045.060000000019</v>
      </c>
      <c r="J182" s="275">
        <v>0</v>
      </c>
      <c r="K182" s="416">
        <v>0</v>
      </c>
      <c r="L182" s="153">
        <v>0</v>
      </c>
      <c r="M182" s="154">
        <v>0</v>
      </c>
      <c r="N182" s="88"/>
      <c r="O182" s="283">
        <v>828784.09</v>
      </c>
      <c r="P182" s="286">
        <v>0</v>
      </c>
      <c r="Q182" s="434">
        <v>0</v>
      </c>
      <c r="R182" s="288">
        <v>0</v>
      </c>
      <c r="S182" s="418">
        <v>0</v>
      </c>
      <c r="T182" s="157" t="e">
        <f>SUMIFS(#REF!,#REF!,$B182,#REF!,T$2,#REF!,"E")</f>
        <v>#REF!</v>
      </c>
      <c r="U182" s="157" t="e">
        <f>SUMIFS(#REF!,#REF!,$B182,#REF!,U$2,#REF!,"E")</f>
        <v>#REF!</v>
      </c>
      <c r="V182" s="106">
        <v>145</v>
      </c>
      <c r="W182" s="106">
        <v>5715.7523448275861</v>
      </c>
      <c r="Y182" s="360">
        <f t="shared" si="10"/>
        <v>42045.060000000019</v>
      </c>
      <c r="Z182" s="314">
        <f t="shared" si="14"/>
        <v>0</v>
      </c>
      <c r="AA182" s="315">
        <f t="shared" si="12"/>
        <v>828784.09</v>
      </c>
      <c r="AB182" s="317">
        <f t="shared" si="13"/>
        <v>786739.02999999991</v>
      </c>
    </row>
    <row r="183" spans="1:28" x14ac:dyDescent="0.2">
      <c r="A183" s="144" t="s">
        <v>518</v>
      </c>
      <c r="B183" s="23" t="s">
        <v>415</v>
      </c>
      <c r="C183" s="12" t="s">
        <v>413</v>
      </c>
      <c r="D183" s="55" t="s">
        <v>416</v>
      </c>
      <c r="E183" s="93">
        <v>0</v>
      </c>
      <c r="F183" s="173"/>
      <c r="G183" s="88"/>
      <c r="H183" s="164">
        <v>0</v>
      </c>
      <c r="I183" s="433">
        <v>28071.360000000022</v>
      </c>
      <c r="J183" s="275">
        <v>0</v>
      </c>
      <c r="K183" s="416">
        <v>0</v>
      </c>
      <c r="L183" s="153">
        <v>0</v>
      </c>
      <c r="M183" s="154">
        <v>0</v>
      </c>
      <c r="N183" s="88"/>
      <c r="O183" s="283">
        <v>707246.21999999986</v>
      </c>
      <c r="P183" s="286">
        <v>0</v>
      </c>
      <c r="Q183" s="434">
        <v>0</v>
      </c>
      <c r="R183" s="288">
        <v>0</v>
      </c>
      <c r="S183" s="418">
        <v>0</v>
      </c>
      <c r="T183" s="157" t="e">
        <f>SUMIFS(#REF!,#REF!,$B183,#REF!,T$2,#REF!,"E")</f>
        <v>#REF!</v>
      </c>
      <c r="U183" s="157" t="e">
        <f>SUMIFS(#REF!,#REF!,$B183,#REF!,U$2,#REF!,"E")</f>
        <v>#REF!</v>
      </c>
      <c r="V183" s="106">
        <v>108</v>
      </c>
      <c r="W183" s="106">
        <v>6548.5761111111096</v>
      </c>
      <c r="Y183" s="360">
        <f t="shared" si="10"/>
        <v>28071.360000000022</v>
      </c>
      <c r="Z183" s="314">
        <f t="shared" si="14"/>
        <v>0</v>
      </c>
      <c r="AA183" s="315">
        <f t="shared" si="12"/>
        <v>707246.21999999986</v>
      </c>
      <c r="AB183" s="317">
        <f t="shared" si="13"/>
        <v>679174.85999999987</v>
      </c>
    </row>
    <row r="184" spans="1:28" x14ac:dyDescent="0.2">
      <c r="A184" s="144" t="s">
        <v>514</v>
      </c>
      <c r="B184" s="23" t="s">
        <v>417</v>
      </c>
      <c r="C184" s="12" t="s">
        <v>413</v>
      </c>
      <c r="D184" s="55" t="s">
        <v>418</v>
      </c>
      <c r="E184" s="93">
        <v>0</v>
      </c>
      <c r="F184" s="173"/>
      <c r="G184" s="88"/>
      <c r="H184" s="164">
        <v>0</v>
      </c>
      <c r="I184" s="433">
        <v>3941.6999999999994</v>
      </c>
      <c r="J184" s="275">
        <v>0</v>
      </c>
      <c r="K184" s="416">
        <v>0</v>
      </c>
      <c r="L184" s="153">
        <v>0</v>
      </c>
      <c r="M184" s="154">
        <v>0</v>
      </c>
      <c r="N184" s="88"/>
      <c r="O184" s="283">
        <v>120584.99</v>
      </c>
      <c r="P184" s="286">
        <v>0</v>
      </c>
      <c r="Q184" s="434">
        <v>0</v>
      </c>
      <c r="R184" s="288">
        <v>0</v>
      </c>
      <c r="S184" s="418">
        <v>0</v>
      </c>
      <c r="T184" s="157" t="e">
        <f>SUMIFS(#REF!,#REF!,$B184,#REF!,T$2,#REF!,"E")</f>
        <v>#REF!</v>
      </c>
      <c r="U184" s="157" t="e">
        <f>SUMIFS(#REF!,#REF!,$B184,#REF!,U$2,#REF!,"E")</f>
        <v>#REF!</v>
      </c>
      <c r="V184" s="106" t="s">
        <v>496</v>
      </c>
      <c r="W184" s="106" t="s">
        <v>496</v>
      </c>
      <c r="Y184" s="360">
        <f t="shared" si="10"/>
        <v>3941.6999999999994</v>
      </c>
      <c r="Z184" s="314">
        <f t="shared" si="14"/>
        <v>0</v>
      </c>
      <c r="AA184" s="315">
        <f t="shared" si="12"/>
        <v>120584.99</v>
      </c>
      <c r="AB184" s="317">
        <f t="shared" si="13"/>
        <v>116643.29000000001</v>
      </c>
    </row>
    <row r="185" spans="1:28" x14ac:dyDescent="0.2">
      <c r="A185" s="144" t="s">
        <v>514</v>
      </c>
      <c r="B185" s="23" t="s">
        <v>419</v>
      </c>
      <c r="C185" s="12" t="s">
        <v>413</v>
      </c>
      <c r="D185" s="55" t="s">
        <v>420</v>
      </c>
      <c r="E185" s="93">
        <v>0</v>
      </c>
      <c r="F185" s="173"/>
      <c r="G185" s="88"/>
      <c r="H185" s="164">
        <v>0</v>
      </c>
      <c r="I185" s="433" t="s">
        <v>497</v>
      </c>
      <c r="J185" s="275">
        <v>0</v>
      </c>
      <c r="K185" s="416">
        <v>0</v>
      </c>
      <c r="L185" s="153">
        <v>0</v>
      </c>
      <c r="M185" s="154">
        <v>0</v>
      </c>
      <c r="N185" s="88"/>
      <c r="O185" s="283">
        <v>2524.96</v>
      </c>
      <c r="P185" s="286">
        <v>0</v>
      </c>
      <c r="Q185" s="434">
        <v>0</v>
      </c>
      <c r="R185" s="288">
        <v>0</v>
      </c>
      <c r="S185" s="418">
        <v>0</v>
      </c>
      <c r="T185" s="157" t="e">
        <f>SUMIFS(#REF!,#REF!,$B185,#REF!,T$2,#REF!,"E")</f>
        <v>#REF!</v>
      </c>
      <c r="U185" s="157" t="e">
        <f>SUMIFS(#REF!,#REF!,$B185,#REF!,U$2,#REF!,"E")</f>
        <v>#REF!</v>
      </c>
      <c r="V185" s="106" t="s">
        <v>496</v>
      </c>
      <c r="W185" s="106" t="s">
        <v>496</v>
      </c>
      <c r="Y185" s="360">
        <f t="shared" si="10"/>
        <v>0</v>
      </c>
      <c r="Z185" s="314">
        <f t="shared" si="14"/>
        <v>0</v>
      </c>
      <c r="AA185" s="315">
        <f t="shared" si="12"/>
        <v>2524.96</v>
      </c>
      <c r="AB185" s="317">
        <f t="shared" si="13"/>
        <v>2524.96</v>
      </c>
    </row>
    <row r="186" spans="1:28" x14ac:dyDescent="0.2">
      <c r="A186" s="144" t="s">
        <v>524</v>
      </c>
      <c r="B186" s="23" t="s">
        <v>421</v>
      </c>
      <c r="C186" s="12"/>
      <c r="D186" s="55" t="s">
        <v>422</v>
      </c>
      <c r="E186" s="93">
        <v>5177161.33</v>
      </c>
      <c r="F186" s="173"/>
      <c r="G186" s="88"/>
      <c r="H186" s="164">
        <v>4358365.8499999996</v>
      </c>
      <c r="I186" s="433">
        <v>8789.7599999999984</v>
      </c>
      <c r="J186" s="275">
        <v>0</v>
      </c>
      <c r="K186" s="416">
        <v>0</v>
      </c>
      <c r="L186" s="153">
        <v>0</v>
      </c>
      <c r="M186" s="154">
        <v>0</v>
      </c>
      <c r="N186" s="88"/>
      <c r="O186" s="283">
        <v>7674859.490000003</v>
      </c>
      <c r="P186" s="286">
        <v>0</v>
      </c>
      <c r="Q186" s="434">
        <v>0</v>
      </c>
      <c r="R186" s="288">
        <v>3555997.0999999996</v>
      </c>
      <c r="S186" s="418">
        <v>32275.87</v>
      </c>
      <c r="T186" s="157" t="e">
        <f>SUMIFS(#REF!,#REF!,$B186,#REF!,T$2,#REF!,"E")</f>
        <v>#REF!</v>
      </c>
      <c r="U186" s="157" t="e">
        <f>SUMIFS(#REF!,#REF!,$B186,#REF!,U$2,#REF!,"E")</f>
        <v>#REF!</v>
      </c>
      <c r="V186" s="106">
        <v>1869</v>
      </c>
      <c r="W186" s="106">
        <v>6026.2881005885511</v>
      </c>
      <c r="Y186" s="360">
        <f t="shared" si="10"/>
        <v>4367155.6099999994</v>
      </c>
      <c r="Z186" s="314">
        <f t="shared" si="14"/>
        <v>0</v>
      </c>
      <c r="AA186" s="315">
        <f t="shared" si="12"/>
        <v>11263132.460000003</v>
      </c>
      <c r="AB186" s="317">
        <f t="shared" si="13"/>
        <v>6895976.8500000034</v>
      </c>
    </row>
    <row r="187" spans="1:28" x14ac:dyDescent="0.2">
      <c r="A187" s="145" t="s">
        <v>514</v>
      </c>
      <c r="B187" s="41" t="s">
        <v>423</v>
      </c>
      <c r="C187" s="65"/>
      <c r="D187" s="42" t="s">
        <v>424</v>
      </c>
      <c r="E187" s="93">
        <v>7229834.7299999995</v>
      </c>
      <c r="F187" s="173"/>
      <c r="G187" s="88"/>
      <c r="H187" s="164">
        <v>6138751.5700000003</v>
      </c>
      <c r="I187" s="433" t="s">
        <v>497</v>
      </c>
      <c r="J187" s="275">
        <v>2415528.39</v>
      </c>
      <c r="K187" s="416">
        <v>67209.539999999994</v>
      </c>
      <c r="L187" s="153">
        <v>0</v>
      </c>
      <c r="M187" s="154">
        <v>0</v>
      </c>
      <c r="N187" s="88"/>
      <c r="O187" s="283">
        <v>5621672.75</v>
      </c>
      <c r="P187" s="286">
        <v>0</v>
      </c>
      <c r="Q187" s="434">
        <v>0</v>
      </c>
      <c r="R187" s="288">
        <v>1618262.9400000002</v>
      </c>
      <c r="S187" s="418">
        <v>70088.740000000005</v>
      </c>
      <c r="T187" s="157" t="e">
        <f>SUMIFS(#REF!,#REF!,$B187,#REF!,T$2,#REF!,"E")</f>
        <v>#REF!</v>
      </c>
      <c r="U187" s="157" t="e">
        <f>SUMIFS(#REF!,#REF!,$B187,#REF!,U$2,#REF!,"E")</f>
        <v>#REF!</v>
      </c>
      <c r="V187" s="106" t="s">
        <v>496</v>
      </c>
      <c r="W187" s="106" t="s">
        <v>496</v>
      </c>
      <c r="Y187" s="360">
        <f t="shared" si="10"/>
        <v>6138751.5700000003</v>
      </c>
      <c r="Z187" s="314">
        <f t="shared" si="14"/>
        <v>2482737.9300000002</v>
      </c>
      <c r="AA187" s="315">
        <f t="shared" si="12"/>
        <v>7310024.4300000006</v>
      </c>
      <c r="AB187" s="317">
        <f t="shared" si="13"/>
        <v>-1311465.0699999994</v>
      </c>
    </row>
    <row r="188" spans="1:28" x14ac:dyDescent="0.2">
      <c r="A188" s="145" t="s">
        <v>501</v>
      </c>
      <c r="B188" s="41" t="s">
        <v>425</v>
      </c>
      <c r="C188" s="65"/>
      <c r="D188" s="42" t="s">
        <v>426</v>
      </c>
      <c r="E188" s="93">
        <v>1684177.2899999998</v>
      </c>
      <c r="F188" s="173"/>
      <c r="G188" s="88"/>
      <c r="H188" s="164">
        <v>1510908.68</v>
      </c>
      <c r="I188" s="433" t="s">
        <v>497</v>
      </c>
      <c r="J188" s="275">
        <v>471158.48</v>
      </c>
      <c r="K188" s="416">
        <v>18219.02</v>
      </c>
      <c r="L188" s="153">
        <v>0</v>
      </c>
      <c r="M188" s="154">
        <v>0</v>
      </c>
      <c r="N188" s="88"/>
      <c r="O188" s="283">
        <v>404552.25000000006</v>
      </c>
      <c r="P188" s="286">
        <v>0</v>
      </c>
      <c r="Q188" s="434">
        <v>0</v>
      </c>
      <c r="R188" s="288">
        <v>71736</v>
      </c>
      <c r="S188" s="418">
        <v>2236.4499999999998</v>
      </c>
      <c r="T188" s="157" t="e">
        <f>SUMIFS(#REF!,#REF!,$B188,#REF!,T$2,#REF!,"E")</f>
        <v>#REF!</v>
      </c>
      <c r="U188" s="157" t="e">
        <f>SUMIFS(#REF!,#REF!,$B188,#REF!,U$2,#REF!,"E")</f>
        <v>#REF!</v>
      </c>
      <c r="V188" s="106" t="s">
        <v>626</v>
      </c>
      <c r="W188" s="106" t="s">
        <v>496</v>
      </c>
      <c r="Y188" s="360">
        <f t="shared" si="10"/>
        <v>1510908.68</v>
      </c>
      <c r="Z188" s="314">
        <f t="shared" si="14"/>
        <v>489377.5</v>
      </c>
      <c r="AA188" s="315">
        <f t="shared" si="12"/>
        <v>478524.70000000007</v>
      </c>
      <c r="AB188" s="317">
        <f t="shared" si="13"/>
        <v>-1521761.48</v>
      </c>
    </row>
    <row r="189" spans="1:28" x14ac:dyDescent="0.2">
      <c r="A189" s="145" t="s">
        <v>520</v>
      </c>
      <c r="B189" s="41" t="s">
        <v>427</v>
      </c>
      <c r="C189" s="65"/>
      <c r="D189" s="42" t="s">
        <v>428</v>
      </c>
      <c r="E189" s="93">
        <v>3618913</v>
      </c>
      <c r="F189" s="173"/>
      <c r="G189" s="88"/>
      <c r="H189" s="164">
        <v>3558126.7100000004</v>
      </c>
      <c r="I189" s="433" t="s">
        <v>497</v>
      </c>
      <c r="J189" s="275">
        <v>1791301</v>
      </c>
      <c r="K189" s="416">
        <v>44996</v>
      </c>
      <c r="L189" s="153">
        <v>0</v>
      </c>
      <c r="M189" s="154">
        <v>0</v>
      </c>
      <c r="N189" s="88"/>
      <c r="O189" s="283">
        <v>4669224.13</v>
      </c>
      <c r="P189" s="286">
        <v>0</v>
      </c>
      <c r="Q189" s="434">
        <v>0</v>
      </c>
      <c r="R189" s="288">
        <v>1839649</v>
      </c>
      <c r="S189" s="418">
        <v>45738.65</v>
      </c>
      <c r="T189" s="157" t="e">
        <f>SUMIFS(#REF!,#REF!,$B189,#REF!,T$2,#REF!,"E")</f>
        <v>#REF!</v>
      </c>
      <c r="U189" s="157" t="e">
        <f>SUMIFS(#REF!,#REF!,$B189,#REF!,U$2,#REF!,"E")</f>
        <v>#REF!</v>
      </c>
      <c r="V189" s="106" t="s">
        <v>496</v>
      </c>
      <c r="W189" s="106" t="s">
        <v>496</v>
      </c>
      <c r="Y189" s="360">
        <f t="shared" si="10"/>
        <v>3558126.7100000004</v>
      </c>
      <c r="Z189" s="314">
        <f t="shared" si="14"/>
        <v>1836297</v>
      </c>
      <c r="AA189" s="315">
        <f t="shared" si="12"/>
        <v>6554611.7800000003</v>
      </c>
      <c r="AB189" s="317">
        <f t="shared" si="13"/>
        <v>1160188.0699999994</v>
      </c>
    </row>
    <row r="190" spans="1:28" x14ac:dyDescent="0.2">
      <c r="A190" s="145" t="s">
        <v>518</v>
      </c>
      <c r="B190" s="41" t="s">
        <v>429</v>
      </c>
      <c r="C190" s="65"/>
      <c r="D190" s="42" t="s">
        <v>430</v>
      </c>
      <c r="E190" s="93">
        <v>2850960.3600000003</v>
      </c>
      <c r="F190" s="173"/>
      <c r="G190" s="88"/>
      <c r="H190" s="164">
        <v>2431134.25</v>
      </c>
      <c r="I190" s="433" t="s">
        <v>497</v>
      </c>
      <c r="J190" s="275">
        <v>1089451.5</v>
      </c>
      <c r="K190" s="416">
        <v>46486.600000000006</v>
      </c>
      <c r="L190" s="153">
        <v>0</v>
      </c>
      <c r="M190" s="154">
        <v>0</v>
      </c>
      <c r="N190" s="88"/>
      <c r="O190" s="283">
        <v>1945437.9299999997</v>
      </c>
      <c r="P190" s="286">
        <v>0</v>
      </c>
      <c r="Q190" s="434">
        <v>0</v>
      </c>
      <c r="R190" s="288">
        <v>1108099</v>
      </c>
      <c r="S190" s="418">
        <v>47432.639999999999</v>
      </c>
      <c r="T190" s="157" t="e">
        <f>SUMIFS(#REF!,#REF!,$B190,#REF!,T$2,#REF!,"E")</f>
        <v>#REF!</v>
      </c>
      <c r="U190" s="157" t="e">
        <f>SUMIFS(#REF!,#REF!,$B190,#REF!,U$2,#REF!,"E")</f>
        <v>#REF!</v>
      </c>
      <c r="V190" s="106" t="s">
        <v>496</v>
      </c>
      <c r="W190" s="106" t="s">
        <v>496</v>
      </c>
      <c r="Y190" s="360">
        <f t="shared" si="10"/>
        <v>2431134.25</v>
      </c>
      <c r="Z190" s="314">
        <f t="shared" si="14"/>
        <v>1135938.1000000001</v>
      </c>
      <c r="AA190" s="315">
        <f t="shared" si="12"/>
        <v>3100969.57</v>
      </c>
      <c r="AB190" s="317">
        <f t="shared" si="13"/>
        <v>-466102.78000000026</v>
      </c>
    </row>
    <row r="191" spans="1:28" x14ac:dyDescent="0.2">
      <c r="A191" s="145" t="s">
        <v>517</v>
      </c>
      <c r="B191" s="41" t="s">
        <v>431</v>
      </c>
      <c r="C191" s="65"/>
      <c r="D191" s="42" t="s">
        <v>432</v>
      </c>
      <c r="E191" s="93">
        <v>2840875.74</v>
      </c>
      <c r="F191" s="173"/>
      <c r="G191" s="88"/>
      <c r="H191" s="164">
        <v>2451092.4099999997</v>
      </c>
      <c r="I191" s="433" t="s">
        <v>497</v>
      </c>
      <c r="J191" s="275">
        <v>1085959.49</v>
      </c>
      <c r="K191" s="416">
        <v>40579</v>
      </c>
      <c r="L191" s="153">
        <v>0</v>
      </c>
      <c r="M191" s="154">
        <v>0</v>
      </c>
      <c r="N191" s="88"/>
      <c r="O191" s="283">
        <v>0</v>
      </c>
      <c r="P191" s="286">
        <v>0</v>
      </c>
      <c r="Q191" s="434">
        <v>0</v>
      </c>
      <c r="R191" s="288">
        <v>0</v>
      </c>
      <c r="S191" s="418">
        <v>0</v>
      </c>
      <c r="T191" s="157" t="e">
        <f>SUMIFS(#REF!,#REF!,$B191,#REF!,T$2,#REF!,"E")</f>
        <v>#REF!</v>
      </c>
      <c r="U191" s="157" t="e">
        <f>SUMIFS(#REF!,#REF!,$B191,#REF!,U$2,#REF!,"E")</f>
        <v>#REF!</v>
      </c>
      <c r="V191" s="106" t="s">
        <v>496</v>
      </c>
      <c r="W191" s="106" t="s">
        <v>496</v>
      </c>
      <c r="Y191" s="360">
        <f t="shared" si="10"/>
        <v>2451092.4099999997</v>
      </c>
      <c r="Z191" s="314">
        <f t="shared" si="14"/>
        <v>1126538.49</v>
      </c>
      <c r="AA191" s="315">
        <f t="shared" si="12"/>
        <v>0</v>
      </c>
      <c r="AB191" s="317">
        <f t="shared" si="13"/>
        <v>-3577630.8999999994</v>
      </c>
    </row>
    <row r="192" spans="1:28" x14ac:dyDescent="0.2">
      <c r="A192" s="146" t="s">
        <v>513</v>
      </c>
      <c r="B192" s="43" t="s">
        <v>433</v>
      </c>
      <c r="C192" s="65"/>
      <c r="D192" s="42" t="s">
        <v>434</v>
      </c>
      <c r="E192" s="93">
        <v>3892962.39</v>
      </c>
      <c r="F192" s="173"/>
      <c r="G192" s="88"/>
      <c r="H192" s="164">
        <v>3764649.58</v>
      </c>
      <c r="I192" s="433" t="s">
        <v>497</v>
      </c>
      <c r="J192" s="275">
        <v>2431421.23</v>
      </c>
      <c r="K192" s="416">
        <v>79477.279999999999</v>
      </c>
      <c r="L192" s="153">
        <v>0</v>
      </c>
      <c r="M192" s="154">
        <v>0</v>
      </c>
      <c r="N192" s="88"/>
      <c r="O192" s="283">
        <v>4044920.2100000004</v>
      </c>
      <c r="P192" s="286">
        <v>0</v>
      </c>
      <c r="Q192" s="434">
        <v>0</v>
      </c>
      <c r="R192" s="288">
        <v>2285952.1500000004</v>
      </c>
      <c r="S192" s="418">
        <v>51418.9</v>
      </c>
      <c r="T192" s="157" t="e">
        <f>SUMIFS(#REF!,#REF!,$B192,#REF!,T$2,#REF!,"E")</f>
        <v>#REF!</v>
      </c>
      <c r="U192" s="157" t="e">
        <f>SUMIFS(#REF!,#REF!,$B192,#REF!,U$2,#REF!,"E")</f>
        <v>#REF!</v>
      </c>
      <c r="V192" s="106">
        <v>0</v>
      </c>
      <c r="W192" s="106" t="s">
        <v>496</v>
      </c>
      <c r="Y192" s="360">
        <f t="shared" si="10"/>
        <v>3764649.58</v>
      </c>
      <c r="Z192" s="314">
        <f t="shared" si="14"/>
        <v>2510898.5099999998</v>
      </c>
      <c r="AA192" s="315">
        <f t="shared" si="12"/>
        <v>6382291.2600000016</v>
      </c>
      <c r="AB192" s="317">
        <f t="shared" si="13"/>
        <v>106743.17000000179</v>
      </c>
    </row>
    <row r="193" spans="1:28" x14ac:dyDescent="0.2">
      <c r="A193" s="145" t="s">
        <v>512</v>
      </c>
      <c r="B193" s="41" t="s">
        <v>435</v>
      </c>
      <c r="C193" s="65"/>
      <c r="D193" s="42" t="s">
        <v>436</v>
      </c>
      <c r="E193" s="93">
        <v>2444125.64</v>
      </c>
      <c r="F193" s="173"/>
      <c r="G193" s="88"/>
      <c r="H193" s="164">
        <v>2346302.46</v>
      </c>
      <c r="I193" s="433" t="s">
        <v>497</v>
      </c>
      <c r="J193" s="275">
        <v>2882474.03</v>
      </c>
      <c r="K193" s="416">
        <v>80908.180000000008</v>
      </c>
      <c r="L193" s="153">
        <v>0</v>
      </c>
      <c r="M193" s="154">
        <v>0</v>
      </c>
      <c r="N193" s="88"/>
      <c r="O193" s="283">
        <v>3404055.6</v>
      </c>
      <c r="P193" s="286">
        <v>0</v>
      </c>
      <c r="Q193" s="434">
        <v>0</v>
      </c>
      <c r="R193" s="288">
        <v>2081456.3999999992</v>
      </c>
      <c r="S193" s="418">
        <v>37788.560000000005</v>
      </c>
      <c r="T193" s="157" t="e">
        <f>SUMIFS(#REF!,#REF!,$B193,#REF!,T$2,#REF!,"E")</f>
        <v>#REF!</v>
      </c>
      <c r="U193" s="157" t="e">
        <f>SUMIFS(#REF!,#REF!,$B193,#REF!,U$2,#REF!,"E")</f>
        <v>#REF!</v>
      </c>
      <c r="V193" s="106" t="s">
        <v>496</v>
      </c>
      <c r="W193" s="106" t="s">
        <v>496</v>
      </c>
      <c r="Y193" s="360">
        <f t="shared" si="10"/>
        <v>2346302.46</v>
      </c>
      <c r="Z193" s="314">
        <f t="shared" si="14"/>
        <v>2963382.21</v>
      </c>
      <c r="AA193" s="315">
        <f t="shared" si="12"/>
        <v>5523300.5599999987</v>
      </c>
      <c r="AB193" s="317">
        <f t="shared" si="13"/>
        <v>213615.88999999873</v>
      </c>
    </row>
    <row r="194" spans="1:28" x14ac:dyDescent="0.2">
      <c r="A194" s="145" t="s">
        <v>506</v>
      </c>
      <c r="B194" s="41" t="s">
        <v>437</v>
      </c>
      <c r="C194" s="65"/>
      <c r="D194" s="42" t="s">
        <v>438</v>
      </c>
      <c r="E194" s="93">
        <v>1749015.76</v>
      </c>
      <c r="F194" s="173"/>
      <c r="G194" s="88"/>
      <c r="H194" s="164">
        <v>1620042.6199999999</v>
      </c>
      <c r="I194" s="433" t="s">
        <v>497</v>
      </c>
      <c r="J194" s="275">
        <v>1290618.82</v>
      </c>
      <c r="K194" s="416">
        <v>92460.25</v>
      </c>
      <c r="L194" s="153">
        <v>0</v>
      </c>
      <c r="M194" s="154">
        <v>0</v>
      </c>
      <c r="N194" s="88"/>
      <c r="O194" s="283">
        <v>1440961.5799999998</v>
      </c>
      <c r="P194" s="286">
        <v>0</v>
      </c>
      <c r="Q194" s="434">
        <v>0</v>
      </c>
      <c r="R194" s="288">
        <v>796088.24</v>
      </c>
      <c r="S194" s="418">
        <v>31193.200000000001</v>
      </c>
      <c r="T194" s="157" t="e">
        <f>SUMIFS(#REF!,#REF!,$B194,#REF!,T$2,#REF!,"E")</f>
        <v>#REF!</v>
      </c>
      <c r="U194" s="157" t="e">
        <f>SUMIFS(#REF!,#REF!,$B194,#REF!,U$2,#REF!,"E")</f>
        <v>#REF!</v>
      </c>
      <c r="V194" s="106" t="s">
        <v>496</v>
      </c>
      <c r="W194" s="106" t="s">
        <v>496</v>
      </c>
      <c r="Y194" s="360">
        <f t="shared" si="10"/>
        <v>1620042.6199999999</v>
      </c>
      <c r="Z194" s="314">
        <f t="shared" si="14"/>
        <v>1383079.07</v>
      </c>
      <c r="AA194" s="315">
        <f t="shared" si="12"/>
        <v>2268243.02</v>
      </c>
      <c r="AB194" s="317">
        <f t="shared" si="13"/>
        <v>-734878.66999999993</v>
      </c>
    </row>
    <row r="195" spans="1:28" x14ac:dyDescent="0.2">
      <c r="A195" s="145" t="s">
        <v>510</v>
      </c>
      <c r="B195" s="41" t="s">
        <v>439</v>
      </c>
      <c r="C195" s="65"/>
      <c r="D195" s="42" t="s">
        <v>440</v>
      </c>
      <c r="E195" s="93">
        <v>1361310.96</v>
      </c>
      <c r="F195" s="173"/>
      <c r="G195" s="88"/>
      <c r="H195" s="164">
        <v>1206404.54</v>
      </c>
      <c r="I195" s="433" t="s">
        <v>497</v>
      </c>
      <c r="J195" s="275">
        <v>766818.34</v>
      </c>
      <c r="K195" s="416">
        <v>46672.420000000006</v>
      </c>
      <c r="L195" s="153">
        <v>0</v>
      </c>
      <c r="M195" s="154">
        <v>0</v>
      </c>
      <c r="N195" s="88"/>
      <c r="O195" s="283">
        <v>964076.72000000009</v>
      </c>
      <c r="P195" s="286">
        <v>0</v>
      </c>
      <c r="Q195" s="434">
        <v>0</v>
      </c>
      <c r="R195" s="288">
        <v>802560.8</v>
      </c>
      <c r="S195" s="418">
        <v>46901.83</v>
      </c>
      <c r="T195" s="157" t="e">
        <f>SUMIFS(#REF!,#REF!,$B195,#REF!,T$2,#REF!,"E")</f>
        <v>#REF!</v>
      </c>
      <c r="U195" s="157" t="e">
        <f>SUMIFS(#REF!,#REF!,$B195,#REF!,U$2,#REF!,"E")</f>
        <v>#REF!</v>
      </c>
      <c r="V195" s="106" t="s">
        <v>496</v>
      </c>
      <c r="W195" s="106" t="s">
        <v>496</v>
      </c>
      <c r="Y195" s="360">
        <f t="shared" si="10"/>
        <v>1206404.54</v>
      </c>
      <c r="Z195" s="314">
        <f t="shared" si="14"/>
        <v>813490.76</v>
      </c>
      <c r="AA195" s="315">
        <f t="shared" si="12"/>
        <v>1813539.35</v>
      </c>
      <c r="AB195" s="317">
        <f t="shared" si="13"/>
        <v>-206355.94999999995</v>
      </c>
    </row>
    <row r="196" spans="1:28" x14ac:dyDescent="0.2">
      <c r="A196" s="145"/>
      <c r="B196" s="41" t="s">
        <v>441</v>
      </c>
      <c r="C196" s="65"/>
      <c r="D196" s="42" t="s">
        <v>442</v>
      </c>
      <c r="E196" s="93">
        <v>0</v>
      </c>
      <c r="F196" s="173"/>
      <c r="G196" s="88"/>
      <c r="H196" s="164">
        <v>0</v>
      </c>
      <c r="I196" s="433" t="s">
        <v>497</v>
      </c>
      <c r="J196" s="275">
        <v>0</v>
      </c>
      <c r="K196" s="416">
        <v>0</v>
      </c>
      <c r="L196" s="153">
        <v>0</v>
      </c>
      <c r="M196" s="154">
        <v>0</v>
      </c>
      <c r="N196" s="88"/>
      <c r="O196" s="283">
        <v>0</v>
      </c>
      <c r="P196" s="286">
        <v>0</v>
      </c>
      <c r="Q196" s="434">
        <v>0</v>
      </c>
      <c r="R196" s="288">
        <v>0</v>
      </c>
      <c r="S196" s="418">
        <v>0</v>
      </c>
      <c r="T196" s="157" t="e">
        <f>SUMIFS(#REF!,#REF!,$B196,#REF!,T$2,#REF!,"E")</f>
        <v>#REF!</v>
      </c>
      <c r="U196" s="157" t="e">
        <f>SUMIFS(#REF!,#REF!,$B196,#REF!,U$2,#REF!,"E")</f>
        <v>#REF!</v>
      </c>
      <c r="V196" s="106" t="s">
        <v>496</v>
      </c>
      <c r="W196" s="106" t="s">
        <v>496</v>
      </c>
      <c r="Y196" s="360">
        <f t="shared" si="10"/>
        <v>0</v>
      </c>
      <c r="Z196" s="314">
        <f t="shared" si="14"/>
        <v>0</v>
      </c>
      <c r="AA196" s="315">
        <f t="shared" si="12"/>
        <v>0</v>
      </c>
      <c r="AB196" s="317">
        <f t="shared" si="13"/>
        <v>0</v>
      </c>
    </row>
    <row r="197" spans="1:28" x14ac:dyDescent="0.2">
      <c r="A197" s="145" t="s">
        <v>509</v>
      </c>
      <c r="B197" s="41" t="s">
        <v>443</v>
      </c>
      <c r="C197" s="65"/>
      <c r="D197" s="42" t="s">
        <v>444</v>
      </c>
      <c r="E197" s="93">
        <v>1037619.81</v>
      </c>
      <c r="F197" s="173"/>
      <c r="G197" s="88"/>
      <c r="H197" s="164">
        <v>1996896.51</v>
      </c>
      <c r="I197" s="433" t="s">
        <v>497</v>
      </c>
      <c r="J197" s="275">
        <v>549663.28</v>
      </c>
      <c r="K197" s="416">
        <v>24036.53</v>
      </c>
      <c r="L197" s="153">
        <v>0</v>
      </c>
      <c r="M197" s="154">
        <v>0</v>
      </c>
      <c r="N197" s="88"/>
      <c r="O197" s="283">
        <v>383679.62000000011</v>
      </c>
      <c r="P197" s="286">
        <v>0</v>
      </c>
      <c r="Q197" s="434">
        <v>0</v>
      </c>
      <c r="R197" s="288">
        <v>1109734.6199999999</v>
      </c>
      <c r="S197" s="418">
        <v>72730</v>
      </c>
      <c r="T197" s="157" t="e">
        <f>SUMIFS(#REF!,#REF!,$B197,#REF!,T$2,#REF!,"E")</f>
        <v>#REF!</v>
      </c>
      <c r="U197" s="157" t="e">
        <f>SUMIFS(#REF!,#REF!,$B197,#REF!,U$2,#REF!,"E")</f>
        <v>#REF!</v>
      </c>
      <c r="V197" s="106" t="s">
        <v>496</v>
      </c>
      <c r="W197" s="106" t="s">
        <v>496</v>
      </c>
      <c r="Y197" s="360">
        <f t="shared" si="10"/>
        <v>1996896.51</v>
      </c>
      <c r="Z197" s="314">
        <f t="shared" si="14"/>
        <v>573699.81000000006</v>
      </c>
      <c r="AA197" s="315">
        <f t="shared" si="12"/>
        <v>1566144.24</v>
      </c>
      <c r="AB197" s="317">
        <f t="shared" si="13"/>
        <v>-1004452.0800000003</v>
      </c>
    </row>
    <row r="198" spans="1:28" x14ac:dyDescent="0.2">
      <c r="A198" s="145" t="s">
        <v>505</v>
      </c>
      <c r="B198" s="41" t="s">
        <v>445</v>
      </c>
      <c r="C198" s="65"/>
      <c r="D198" s="42" t="s">
        <v>446</v>
      </c>
      <c r="E198" s="93">
        <v>751644.59999999986</v>
      </c>
      <c r="F198" s="173"/>
      <c r="G198" s="88"/>
      <c r="H198" s="164">
        <v>862679.95000000007</v>
      </c>
      <c r="I198" s="433" t="s">
        <v>497</v>
      </c>
      <c r="J198" s="275">
        <v>306425</v>
      </c>
      <c r="K198" s="416">
        <v>14865</v>
      </c>
      <c r="L198" s="153">
        <v>0</v>
      </c>
      <c r="M198" s="154">
        <v>0</v>
      </c>
      <c r="N198" s="88"/>
      <c r="O198" s="283">
        <v>821952.95999999985</v>
      </c>
      <c r="P198" s="286">
        <v>0</v>
      </c>
      <c r="Q198" s="434">
        <v>0</v>
      </c>
      <c r="R198" s="288">
        <v>282290</v>
      </c>
      <c r="S198" s="418">
        <v>15604</v>
      </c>
      <c r="T198" s="157" t="e">
        <f>SUMIFS(#REF!,#REF!,$B198,#REF!,T$2,#REF!,"E")</f>
        <v>#REF!</v>
      </c>
      <c r="U198" s="157" t="e">
        <f>SUMIFS(#REF!,#REF!,$B198,#REF!,U$2,#REF!,"E")</f>
        <v>#REF!</v>
      </c>
      <c r="V198" s="106" t="s">
        <v>496</v>
      </c>
      <c r="W198" s="106" t="s">
        <v>496</v>
      </c>
      <c r="Y198" s="360">
        <f t="shared" si="10"/>
        <v>862679.95000000007</v>
      </c>
      <c r="Z198" s="314">
        <f t="shared" si="14"/>
        <v>321290</v>
      </c>
      <c r="AA198" s="315">
        <f t="shared" si="12"/>
        <v>1119846.96</v>
      </c>
      <c r="AB198" s="317">
        <f t="shared" si="13"/>
        <v>-64122.990000000224</v>
      </c>
    </row>
    <row r="199" spans="1:28" x14ac:dyDescent="0.2">
      <c r="A199" s="147" t="s">
        <v>540</v>
      </c>
      <c r="B199" s="2" t="s">
        <v>447</v>
      </c>
      <c r="D199" s="42" t="s">
        <v>448</v>
      </c>
      <c r="E199" s="93">
        <v>0</v>
      </c>
      <c r="F199" s="173"/>
      <c r="G199" s="88"/>
      <c r="H199" s="164">
        <v>0</v>
      </c>
      <c r="I199" s="433" t="s">
        <v>497</v>
      </c>
      <c r="J199" s="275">
        <v>0</v>
      </c>
      <c r="K199" s="416">
        <v>0</v>
      </c>
      <c r="L199" s="153">
        <v>0</v>
      </c>
      <c r="M199" s="154">
        <v>0</v>
      </c>
      <c r="N199" s="88"/>
      <c r="O199" s="283">
        <v>0</v>
      </c>
      <c r="P199" s="286">
        <v>0</v>
      </c>
      <c r="Q199" s="434">
        <v>0</v>
      </c>
      <c r="R199" s="288">
        <v>0</v>
      </c>
      <c r="S199" s="418">
        <v>0</v>
      </c>
      <c r="T199" s="157" t="e">
        <f>SUMIFS(#REF!,#REF!,$B199,#REF!,T$2,#REF!,"E")</f>
        <v>#REF!</v>
      </c>
      <c r="U199" s="157" t="e">
        <f>SUMIFS(#REF!,#REF!,$B199,#REF!,U$2,#REF!,"E")</f>
        <v>#REF!</v>
      </c>
      <c r="V199" s="106">
        <v>0</v>
      </c>
      <c r="W199" s="106" t="s">
        <v>496</v>
      </c>
      <c r="Y199" s="360">
        <f t="shared" si="10"/>
        <v>0</v>
      </c>
      <c r="Z199" s="314">
        <f t="shared" si="14"/>
        <v>0</v>
      </c>
      <c r="AA199" s="315">
        <f t="shared" si="12"/>
        <v>0</v>
      </c>
      <c r="AB199" s="317">
        <f t="shared" si="13"/>
        <v>0</v>
      </c>
    </row>
    <row r="200" spans="1:28" x14ac:dyDescent="0.2">
      <c r="A200" s="147"/>
      <c r="B200" s="2" t="s">
        <v>449</v>
      </c>
      <c r="D200" s="42" t="s">
        <v>450</v>
      </c>
      <c r="E200" s="93">
        <v>0</v>
      </c>
      <c r="F200" s="173"/>
      <c r="G200" s="88"/>
      <c r="H200" s="164">
        <v>0</v>
      </c>
      <c r="I200" s="433" t="s">
        <v>497</v>
      </c>
      <c r="J200" s="275">
        <v>0</v>
      </c>
      <c r="K200" s="416">
        <v>0</v>
      </c>
      <c r="L200" s="153">
        <v>0</v>
      </c>
      <c r="M200" s="154">
        <v>0</v>
      </c>
      <c r="N200" s="88"/>
      <c r="O200" s="283">
        <v>0</v>
      </c>
      <c r="P200" s="286">
        <v>0</v>
      </c>
      <c r="Q200" s="434">
        <v>0</v>
      </c>
      <c r="R200" s="288">
        <v>0</v>
      </c>
      <c r="S200" s="418">
        <v>0</v>
      </c>
      <c r="T200" s="157" t="e">
        <f>SUMIFS(#REF!,#REF!,$B200,#REF!,T$2,#REF!,"E")</f>
        <v>#REF!</v>
      </c>
      <c r="U200" s="157" t="e">
        <f>SUMIFS(#REF!,#REF!,$B200,#REF!,U$2,#REF!,"E")</f>
        <v>#REF!</v>
      </c>
      <c r="V200" s="106" t="s">
        <v>496</v>
      </c>
      <c r="W200" s="106" t="s">
        <v>496</v>
      </c>
      <c r="Y200" s="360">
        <f t="shared" ref="Y200:Y208" si="15">+H200+I200</f>
        <v>0</v>
      </c>
      <c r="Z200" s="314">
        <f t="shared" ref="Z200:Z207" si="16">J200+K200+L200+M200</f>
        <v>0</v>
      </c>
      <c r="AA200" s="315">
        <f t="shared" si="12"/>
        <v>0</v>
      </c>
      <c r="AB200" s="317">
        <f t="shared" si="13"/>
        <v>0</v>
      </c>
    </row>
    <row r="201" spans="1:28" x14ac:dyDescent="0.2">
      <c r="A201" s="145" t="s">
        <v>511</v>
      </c>
      <c r="B201" s="41" t="s">
        <v>451</v>
      </c>
      <c r="C201" s="65"/>
      <c r="D201" s="42" t="s">
        <v>452</v>
      </c>
      <c r="E201" s="93">
        <v>1081505.08</v>
      </c>
      <c r="F201" s="173"/>
      <c r="G201" s="88"/>
      <c r="H201" s="164">
        <v>1033340.12</v>
      </c>
      <c r="I201" s="433" t="s">
        <v>497</v>
      </c>
      <c r="J201" s="275">
        <v>468578.86</v>
      </c>
      <c r="K201" s="416">
        <v>1621.6299999999999</v>
      </c>
      <c r="L201" s="153">
        <v>0</v>
      </c>
      <c r="M201" s="154">
        <v>0</v>
      </c>
      <c r="N201" s="88"/>
      <c r="O201" s="283">
        <v>1886830.9700000004</v>
      </c>
      <c r="P201" s="286">
        <v>0</v>
      </c>
      <c r="Q201" s="434">
        <v>0</v>
      </c>
      <c r="R201" s="288">
        <v>0</v>
      </c>
      <c r="S201" s="418">
        <v>0</v>
      </c>
      <c r="T201" s="157" t="e">
        <f>SUMIFS(#REF!,#REF!,$B201,#REF!,T$2,#REF!,"E")</f>
        <v>#REF!</v>
      </c>
      <c r="U201" s="157" t="e">
        <f>SUMIFS(#REF!,#REF!,$B201,#REF!,U$2,#REF!,"E")</f>
        <v>#REF!</v>
      </c>
      <c r="V201" s="106" t="s">
        <v>496</v>
      </c>
      <c r="W201" s="106" t="s">
        <v>496</v>
      </c>
      <c r="Y201" s="360">
        <f t="shared" si="15"/>
        <v>1033340.12</v>
      </c>
      <c r="Z201" s="314">
        <f t="shared" si="16"/>
        <v>470200.49</v>
      </c>
      <c r="AA201" s="315">
        <f t="shared" ref="AA201:AA208" si="17">+O201+P201+Q201+R201+S201</f>
        <v>1886830.9700000004</v>
      </c>
      <c r="AB201" s="317">
        <f t="shared" ref="AB201:AB207" si="18">+AA201-(Y201+Z201)</f>
        <v>383290.36000000057</v>
      </c>
    </row>
    <row r="202" spans="1:28" x14ac:dyDescent="0.2">
      <c r="A202" s="145" t="s">
        <v>508</v>
      </c>
      <c r="B202" s="41" t="s">
        <v>453</v>
      </c>
      <c r="C202" s="65"/>
      <c r="D202" s="42" t="s">
        <v>454</v>
      </c>
      <c r="E202" s="93">
        <v>644766.93999999994</v>
      </c>
      <c r="F202" s="173"/>
      <c r="G202" s="88"/>
      <c r="H202" s="164">
        <v>635861.96000000008</v>
      </c>
      <c r="I202" s="433" t="s">
        <v>497</v>
      </c>
      <c r="J202" s="275">
        <v>351774</v>
      </c>
      <c r="K202" s="416">
        <v>14057.33</v>
      </c>
      <c r="L202" s="153">
        <v>0</v>
      </c>
      <c r="M202" s="154">
        <v>0</v>
      </c>
      <c r="N202" s="88"/>
      <c r="O202" s="283">
        <v>780662.08000000007</v>
      </c>
      <c r="P202" s="286">
        <v>0</v>
      </c>
      <c r="Q202" s="434">
        <v>0</v>
      </c>
      <c r="R202" s="288">
        <v>358922.46</v>
      </c>
      <c r="S202" s="418">
        <v>12175</v>
      </c>
      <c r="T202" s="157" t="e">
        <f>SUMIFS(#REF!,#REF!,$B202,#REF!,T$2,#REF!,"E")</f>
        <v>#REF!</v>
      </c>
      <c r="U202" s="157" t="e">
        <f>SUMIFS(#REF!,#REF!,$B202,#REF!,U$2,#REF!,"E")</f>
        <v>#REF!</v>
      </c>
      <c r="V202" s="106" t="s">
        <v>496</v>
      </c>
      <c r="W202" s="106" t="s">
        <v>496</v>
      </c>
      <c r="Y202" s="360">
        <f t="shared" si="15"/>
        <v>635861.96000000008</v>
      </c>
      <c r="Z202" s="314">
        <f t="shared" si="16"/>
        <v>365831.33</v>
      </c>
      <c r="AA202" s="315">
        <f t="shared" si="17"/>
        <v>1151759.54</v>
      </c>
      <c r="AB202" s="317">
        <f t="shared" si="18"/>
        <v>150066.25</v>
      </c>
    </row>
    <row r="203" spans="1:28" x14ac:dyDescent="0.2">
      <c r="A203" s="145" t="s">
        <v>504</v>
      </c>
      <c r="B203" s="41" t="s">
        <v>455</v>
      </c>
      <c r="C203" s="65"/>
      <c r="D203" s="42" t="s">
        <v>456</v>
      </c>
      <c r="E203" s="93">
        <v>1667529.8199999998</v>
      </c>
      <c r="F203" s="173"/>
      <c r="G203" s="88"/>
      <c r="H203" s="164">
        <v>1601411.3</v>
      </c>
      <c r="I203" s="433" t="s">
        <v>497</v>
      </c>
      <c r="J203" s="275">
        <v>499931.02</v>
      </c>
      <c r="K203" s="416">
        <v>19444.18</v>
      </c>
      <c r="L203" s="153">
        <v>0</v>
      </c>
      <c r="M203" s="154">
        <v>0</v>
      </c>
      <c r="N203" s="88"/>
      <c r="O203" s="283">
        <v>1484992.8800000004</v>
      </c>
      <c r="P203" s="286">
        <v>0</v>
      </c>
      <c r="Q203" s="434">
        <v>0</v>
      </c>
      <c r="R203" s="288">
        <v>397807.00000000006</v>
      </c>
      <c r="S203" s="418">
        <v>30874</v>
      </c>
      <c r="T203" s="157" t="e">
        <f>SUMIFS(#REF!,#REF!,$B203,#REF!,T$2,#REF!,"E")</f>
        <v>#REF!</v>
      </c>
      <c r="U203" s="157" t="e">
        <f>SUMIFS(#REF!,#REF!,$B203,#REF!,U$2,#REF!,"E")</f>
        <v>#REF!</v>
      </c>
      <c r="V203" s="106" t="s">
        <v>496</v>
      </c>
      <c r="W203" s="106" t="s">
        <v>496</v>
      </c>
      <c r="Y203" s="360">
        <f t="shared" si="15"/>
        <v>1601411.3</v>
      </c>
      <c r="Z203" s="314">
        <f t="shared" si="16"/>
        <v>519375.2</v>
      </c>
      <c r="AA203" s="315">
        <f t="shared" si="17"/>
        <v>1913673.8800000004</v>
      </c>
      <c r="AB203" s="317">
        <f t="shared" si="18"/>
        <v>-207112.61999999965</v>
      </c>
    </row>
    <row r="204" spans="1:28" x14ac:dyDescent="0.2">
      <c r="A204" s="146"/>
      <c r="B204" s="43" t="s">
        <v>457</v>
      </c>
      <c r="C204" s="65"/>
      <c r="D204" s="42" t="s">
        <v>458</v>
      </c>
      <c r="E204" s="93">
        <v>0</v>
      </c>
      <c r="F204" s="173"/>
      <c r="G204" s="88"/>
      <c r="H204" s="164">
        <v>0</v>
      </c>
      <c r="I204" s="433" t="s">
        <v>497</v>
      </c>
      <c r="J204" s="275">
        <v>0</v>
      </c>
      <c r="K204" s="416">
        <v>0</v>
      </c>
      <c r="L204" s="153">
        <v>0</v>
      </c>
      <c r="M204" s="154">
        <v>0</v>
      </c>
      <c r="N204" s="88"/>
      <c r="O204" s="283">
        <v>0</v>
      </c>
      <c r="P204" s="286">
        <v>0</v>
      </c>
      <c r="Q204" s="434">
        <v>0</v>
      </c>
      <c r="R204" s="288">
        <v>0</v>
      </c>
      <c r="S204" s="418">
        <v>0</v>
      </c>
      <c r="T204" s="157" t="e">
        <f>SUMIFS(#REF!,#REF!,$B204,#REF!,T$2,#REF!,"E")</f>
        <v>#REF!</v>
      </c>
      <c r="U204" s="157" t="e">
        <f>SUMIFS(#REF!,#REF!,$B204,#REF!,U$2,#REF!,"E")</f>
        <v>#REF!</v>
      </c>
      <c r="V204" s="106" t="s">
        <v>496</v>
      </c>
      <c r="W204" s="106" t="s">
        <v>496</v>
      </c>
      <c r="Y204" s="360">
        <f t="shared" si="15"/>
        <v>0</v>
      </c>
      <c r="Z204" s="314">
        <f t="shared" si="16"/>
        <v>0</v>
      </c>
      <c r="AA204" s="315">
        <f t="shared" si="17"/>
        <v>0</v>
      </c>
      <c r="AB204" s="317">
        <f t="shared" si="18"/>
        <v>0</v>
      </c>
    </row>
    <row r="205" spans="1:28" x14ac:dyDescent="0.2">
      <c r="A205" s="146" t="s">
        <v>523</v>
      </c>
      <c r="B205" s="43" t="s">
        <v>459</v>
      </c>
      <c r="C205" s="65"/>
      <c r="D205" s="42" t="s">
        <v>460</v>
      </c>
      <c r="E205" s="93">
        <v>1392701.53</v>
      </c>
      <c r="F205" s="173"/>
      <c r="G205" s="88"/>
      <c r="H205" s="164">
        <v>1422374.37</v>
      </c>
      <c r="I205" s="433" t="s">
        <v>497</v>
      </c>
      <c r="J205" s="275">
        <v>857231</v>
      </c>
      <c r="K205" s="416">
        <v>29201</v>
      </c>
      <c r="L205" s="153">
        <v>0</v>
      </c>
      <c r="M205" s="154">
        <v>0</v>
      </c>
      <c r="N205" s="88"/>
      <c r="O205" s="283">
        <v>1004781.3700000001</v>
      </c>
      <c r="P205" s="286">
        <v>0</v>
      </c>
      <c r="Q205" s="434">
        <v>0</v>
      </c>
      <c r="R205" s="288">
        <v>677436.68000000017</v>
      </c>
      <c r="S205" s="418">
        <v>0</v>
      </c>
      <c r="T205" s="157" t="e">
        <f>SUMIFS(#REF!,#REF!,$B205,#REF!,T$2,#REF!,"E")</f>
        <v>#REF!</v>
      </c>
      <c r="U205" s="157" t="e">
        <f>SUMIFS(#REF!,#REF!,$B205,#REF!,U$2,#REF!,"E")</f>
        <v>#REF!</v>
      </c>
      <c r="V205" s="106" t="s">
        <v>496</v>
      </c>
      <c r="W205" s="106" t="s">
        <v>496</v>
      </c>
      <c r="Y205" s="360">
        <f t="shared" si="15"/>
        <v>1422374.37</v>
      </c>
      <c r="Z205" s="314">
        <f t="shared" si="16"/>
        <v>886432</v>
      </c>
      <c r="AA205" s="315">
        <f t="shared" si="17"/>
        <v>1682218.0500000003</v>
      </c>
      <c r="AB205" s="317">
        <f t="shared" si="18"/>
        <v>-626588.31999999983</v>
      </c>
    </row>
    <row r="206" spans="1:28" x14ac:dyDescent="0.2">
      <c r="A206" s="146" t="s">
        <v>571</v>
      </c>
      <c r="B206" s="43" t="s">
        <v>548</v>
      </c>
      <c r="C206" s="65"/>
      <c r="D206" s="42" t="s">
        <v>554</v>
      </c>
      <c r="E206" s="93">
        <v>2193206.2599999998</v>
      </c>
      <c r="F206" s="173"/>
      <c r="G206" s="88"/>
      <c r="H206" s="164">
        <v>1869202.4</v>
      </c>
      <c r="I206" s="433" t="s">
        <v>497</v>
      </c>
      <c r="J206" s="275">
        <v>476229.57</v>
      </c>
      <c r="K206" s="416">
        <v>0</v>
      </c>
      <c r="L206" s="153">
        <v>0</v>
      </c>
      <c r="M206" s="154">
        <v>0</v>
      </c>
      <c r="N206" s="88"/>
      <c r="O206" s="283">
        <v>1869202.4</v>
      </c>
      <c r="P206" s="286">
        <v>0</v>
      </c>
      <c r="Q206" s="434">
        <v>0</v>
      </c>
      <c r="R206" s="288">
        <v>540900.54</v>
      </c>
      <c r="S206" s="418">
        <v>0</v>
      </c>
      <c r="T206" s="157" t="e">
        <f>SUMIFS(#REF!,#REF!,$B206,#REF!,T$2,#REF!,"E")</f>
        <v>#REF!</v>
      </c>
      <c r="U206" s="157" t="e">
        <f>SUMIFS(#REF!,#REF!,$B206,#REF!,U$2,#REF!,"E")</f>
        <v>#REF!</v>
      </c>
      <c r="V206" s="106">
        <v>603</v>
      </c>
      <c r="W206" s="106">
        <v>3996.8539635157545</v>
      </c>
      <c r="Y206" s="360">
        <f t="shared" si="15"/>
        <v>1869202.4</v>
      </c>
      <c r="Z206" s="314">
        <f t="shared" si="16"/>
        <v>476229.57</v>
      </c>
      <c r="AA206" s="315">
        <f t="shared" si="17"/>
        <v>2410102.94</v>
      </c>
      <c r="AB206" s="317">
        <f t="shared" si="18"/>
        <v>64670.970000000205</v>
      </c>
    </row>
    <row r="207" spans="1:28" x14ac:dyDescent="0.2">
      <c r="A207" s="143" t="s">
        <v>563</v>
      </c>
      <c r="B207" s="50" t="s">
        <v>565</v>
      </c>
      <c r="C207" s="65"/>
      <c r="D207" s="12" t="s">
        <v>566</v>
      </c>
      <c r="E207" s="93">
        <v>2252000.63</v>
      </c>
      <c r="F207" s="173"/>
      <c r="G207" s="88"/>
      <c r="H207" s="164">
        <v>1983608.9100000001</v>
      </c>
      <c r="I207" s="433" t="s">
        <v>497</v>
      </c>
      <c r="J207" s="275">
        <v>849875.82000000007</v>
      </c>
      <c r="K207" s="416">
        <v>30191.72</v>
      </c>
      <c r="L207" s="153">
        <v>0</v>
      </c>
      <c r="M207" s="154">
        <v>0</v>
      </c>
      <c r="N207" s="88"/>
      <c r="O207" s="283">
        <v>2333627.6800000011</v>
      </c>
      <c r="P207" s="286">
        <v>0</v>
      </c>
      <c r="Q207" s="434">
        <v>0</v>
      </c>
      <c r="R207" s="288">
        <v>114865.17</v>
      </c>
      <c r="S207" s="418">
        <v>3225.97</v>
      </c>
      <c r="T207" s="157" t="e">
        <f>SUMIFS(#REF!,#REF!,$B207,#REF!,T$2,#REF!,"E")</f>
        <v>#REF!</v>
      </c>
      <c r="U207" s="157" t="e">
        <f>SUMIFS(#REF!,#REF!,$B207,#REF!,U$2,#REF!,"E")</f>
        <v>#REF!</v>
      </c>
      <c r="V207" s="106">
        <v>17</v>
      </c>
      <c r="W207" s="106">
        <v>144218.75411764713</v>
      </c>
      <c r="Y207" s="360">
        <f t="shared" si="15"/>
        <v>1983608.9100000001</v>
      </c>
      <c r="Z207" s="314">
        <f t="shared" si="16"/>
        <v>880067.54</v>
      </c>
      <c r="AA207" s="315">
        <f t="shared" si="17"/>
        <v>2451718.8200000012</v>
      </c>
      <c r="AB207" s="317">
        <f t="shared" si="18"/>
        <v>-411957.62999999896</v>
      </c>
    </row>
    <row r="208" spans="1:28" ht="13.5" thickBot="1" x14ac:dyDescent="0.25">
      <c r="A208" s="143"/>
      <c r="B208" s="50"/>
      <c r="C208" s="65"/>
      <c r="D208" s="12"/>
      <c r="E208" s="93"/>
      <c r="F208" s="173"/>
      <c r="G208" s="88"/>
      <c r="H208" s="164">
        <v>0</v>
      </c>
      <c r="I208" s="433" t="s">
        <v>497</v>
      </c>
      <c r="J208" s="436">
        <v>0</v>
      </c>
      <c r="K208" s="417"/>
      <c r="L208" s="153"/>
      <c r="M208" s="154"/>
      <c r="N208" s="88"/>
      <c r="O208" s="283">
        <v>0</v>
      </c>
      <c r="P208" s="286">
        <v>0</v>
      </c>
      <c r="Q208" s="434">
        <v>0</v>
      </c>
      <c r="R208" s="288">
        <v>0</v>
      </c>
      <c r="S208" s="418">
        <v>0</v>
      </c>
      <c r="T208" s="157"/>
      <c r="U208" s="157"/>
      <c r="V208" s="106"/>
      <c r="W208" s="106" t="s">
        <v>496</v>
      </c>
      <c r="Y208" s="360">
        <f t="shared" si="15"/>
        <v>0</v>
      </c>
      <c r="Z208" s="314"/>
      <c r="AA208" s="315">
        <f t="shared" si="17"/>
        <v>0</v>
      </c>
      <c r="AB208" s="318"/>
    </row>
    <row r="209" spans="1:28" ht="13.5" thickBot="1" x14ac:dyDescent="0.25">
      <c r="A209" s="148"/>
      <c r="B209" s="24"/>
      <c r="C209" s="25"/>
      <c r="D209" s="25"/>
      <c r="E209" s="83">
        <f>SUM(E8:E207)</f>
        <v>375564516.86999995</v>
      </c>
      <c r="F209" s="156">
        <f>SUM(F8:F207)</f>
        <v>0</v>
      </c>
      <c r="G209" s="155"/>
      <c r="H209" s="210">
        <f t="shared" ref="H209:P209" si="19">SUM(H8:H207)</f>
        <v>340857611.23000002</v>
      </c>
      <c r="I209" s="444">
        <f>SUM(I8:I208)</f>
        <v>22770398.89999976</v>
      </c>
      <c r="J209" s="272">
        <f t="shared" si="19"/>
        <v>200357105.47000003</v>
      </c>
      <c r="K209" s="280">
        <f>SUM(K8:K207)</f>
        <v>5441413.0999999996</v>
      </c>
      <c r="L209" s="156">
        <f>SUM(L8:L207)</f>
        <v>0</v>
      </c>
      <c r="M209" s="152">
        <f>SUM(M8:M207)</f>
        <v>0</v>
      </c>
      <c r="N209" s="169"/>
      <c r="O209" s="289">
        <f t="shared" ref="O209:U209" si="20">SUM(O8:O207)</f>
        <v>1309711358.2199998</v>
      </c>
      <c r="P209" s="289">
        <f t="shared" si="19"/>
        <v>641227.98</v>
      </c>
      <c r="Q209" s="435">
        <f>SUM(Q8:Q208)</f>
        <v>27652249.630000003</v>
      </c>
      <c r="R209" s="289">
        <f t="shared" si="20"/>
        <v>192032885.44000006</v>
      </c>
      <c r="S209" s="290">
        <f t="shared" si="20"/>
        <v>4916466.6500000004</v>
      </c>
      <c r="T209" s="107" t="e">
        <f t="shared" si="20"/>
        <v>#REF!</v>
      </c>
      <c r="U209" s="107" t="e">
        <f t="shared" si="20"/>
        <v>#REF!</v>
      </c>
      <c r="V209" s="83">
        <f>SUM(V8:V207)</f>
        <v>116757</v>
      </c>
      <c r="W209" s="83">
        <f>(+O209+P209+Q209+R209+S209)/V211</f>
        <v>13104.258267625113</v>
      </c>
      <c r="Y209" s="319">
        <f>SUM(Y8:Y207)</f>
        <v>363628010.1299997</v>
      </c>
      <c r="Z209" s="319">
        <f>SUM(Z8:Z207)</f>
        <v>205798518.56999996</v>
      </c>
      <c r="AA209" s="320">
        <f>SUM(AA8:AA207)</f>
        <v>1534954187.9200006</v>
      </c>
      <c r="AB209" s="318">
        <f>SUM(AB8:AB207)</f>
        <v>965527659.21999943</v>
      </c>
    </row>
    <row r="210" spans="1:28" ht="13.5" thickBot="1" x14ac:dyDescent="0.25">
      <c r="E210" s="88"/>
      <c r="V210" s="83">
        <v>377</v>
      </c>
      <c r="W210" s="85" t="s">
        <v>493</v>
      </c>
    </row>
    <row r="211" spans="1:28" ht="13.5" thickBot="1" x14ac:dyDescent="0.25">
      <c r="E211" s="88"/>
      <c r="F211" s="88"/>
      <c r="I211" s="3"/>
      <c r="N211" s="3"/>
      <c r="V211" s="83">
        <f>V209+V210</f>
        <v>117134</v>
      </c>
      <c r="W211" s="55" t="s">
        <v>494</v>
      </c>
      <c r="Y211" s="295" t="s">
        <v>586</v>
      </c>
      <c r="Z211" s="331">
        <f>+Y209+Z209</f>
        <v>569426528.69999969</v>
      </c>
    </row>
    <row r="212" spans="1:28" ht="13.7" customHeight="1" x14ac:dyDescent="0.2">
      <c r="E212" s="88"/>
      <c r="H212" s="88"/>
      <c r="I212" s="3"/>
      <c r="J212" s="45"/>
      <c r="L212" s="45"/>
      <c r="N212" s="3"/>
      <c r="R212" s="45"/>
      <c r="T212" s="45"/>
      <c r="V212" s="505" t="s">
        <v>492</v>
      </c>
      <c r="W212" s="505"/>
      <c r="Z212" s="88"/>
    </row>
    <row r="213" spans="1:28" ht="13.7" customHeight="1" x14ac:dyDescent="0.2">
      <c r="E213" s="88"/>
      <c r="H213" s="88"/>
      <c r="I213" s="3"/>
      <c r="J213" s="45"/>
      <c r="L213" s="45"/>
      <c r="N213" s="3"/>
      <c r="R213" s="45"/>
      <c r="T213" s="45"/>
      <c r="V213" s="505"/>
      <c r="W213" s="505"/>
      <c r="Z213" s="88"/>
    </row>
    <row r="214" spans="1:28" x14ac:dyDescent="0.2">
      <c r="E214" s="88"/>
      <c r="I214" s="3"/>
      <c r="J214" s="45"/>
      <c r="L214" s="45"/>
      <c r="N214" s="3"/>
      <c r="R214" s="45"/>
      <c r="T214" s="45"/>
      <c r="V214" s="505"/>
      <c r="W214" s="505"/>
    </row>
    <row r="215" spans="1:28" x14ac:dyDescent="0.2">
      <c r="V215" s="84"/>
      <c r="W215" s="84"/>
    </row>
    <row r="216" spans="1:28" x14ac:dyDescent="0.2">
      <c r="E216" s="88"/>
      <c r="J216" s="45"/>
      <c r="L216" s="45"/>
      <c r="V216" s="84"/>
      <c r="W216" s="84"/>
      <c r="Y216" s="3"/>
    </row>
    <row r="217" spans="1:28" x14ac:dyDescent="0.2">
      <c r="J217" s="45"/>
      <c r="L217" s="45"/>
      <c r="R217" s="56"/>
      <c r="T217" s="56"/>
      <c r="Y217" s="127"/>
      <c r="Z217" s="445"/>
    </row>
    <row r="220" spans="1:28" x14ac:dyDescent="0.2">
      <c r="V220" s="88"/>
    </row>
  </sheetData>
  <autoFilter ref="A7:AB207" xr:uid="{00000000-0001-0000-0100-000000000000}"/>
  <mergeCells count="5">
    <mergeCell ref="V1:V2"/>
    <mergeCell ref="H3:K3"/>
    <mergeCell ref="O3:T3"/>
    <mergeCell ref="Y6:AA6"/>
    <mergeCell ref="Y5:AA5"/>
  </mergeCells>
  <phoneticPr fontId="9" type="noConversion"/>
  <conditionalFormatting sqref="F205:G208">
    <cfRule type="cellIs" dxfId="25" priority="5" stopIfTrue="1" operator="equal">
      <formula>0</formula>
    </cfRule>
  </conditionalFormatting>
  <conditionalFormatting sqref="F8:N8 E8:E185 J8:M208 E9:F187 G9:G204 H9:N208 F188:F204 E188:E208">
    <cfRule type="cellIs" dxfId="24" priority="13" stopIfTrue="1" operator="equal">
      <formula>0</formula>
    </cfRule>
  </conditionalFormatting>
  <conditionalFormatting sqref="O8:W208">
    <cfRule type="cellIs" dxfId="23" priority="3" stopIfTrue="1" operator="equal">
      <formula>0</formula>
    </cfRule>
  </conditionalFormatting>
  <conditionalFormatting sqref="Y8:AA208">
    <cfRule type="cellIs" dxfId="22" priority="4" stopIfTrue="1" operator="equal">
      <formula>0</formula>
    </cfRule>
  </conditionalFormatting>
  <pageMargins left="0.75" right="0.75" top="1" bottom="1" header="0.5" footer="0.5"/>
  <pageSetup scale="41" fitToHeight="0" orientation="landscape" r:id="rId1"/>
  <headerFooter alignWithMargins="0">
    <oddFooter>&amp;LCDE, Public School Finance&amp;C&amp;P&amp;R&amp;D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12"/>
  <sheetViews>
    <sheetView zoomScale="80" workbookViewId="0">
      <pane ySplit="7" topLeftCell="A198" activePane="bottomLeft" state="frozen"/>
      <selection activeCell="B1" sqref="B1"/>
      <selection pane="bottomLeft" activeCell="F201" sqref="F201"/>
    </sheetView>
  </sheetViews>
  <sheetFormatPr defaultRowHeight="12.75" x14ac:dyDescent="0.2"/>
  <cols>
    <col min="1" max="1" width="10" style="1" bestFit="1" customWidth="1"/>
    <col min="2" max="2" width="14.42578125" style="1" bestFit="1" customWidth="1"/>
    <col min="3" max="3" width="45.42578125" style="1" bestFit="1" customWidth="1"/>
    <col min="4" max="4" width="17.85546875" customWidth="1"/>
    <col min="5" max="5" width="2.42578125" customWidth="1"/>
    <col min="6" max="7" width="17.85546875" customWidth="1"/>
    <col min="8" max="8" width="6.7109375" customWidth="1"/>
    <col min="9" max="10" width="17.85546875" style="3" customWidth="1"/>
    <col min="13" max="15" width="14.85546875" customWidth="1"/>
    <col min="16" max="16" width="16.7109375" customWidth="1"/>
  </cols>
  <sheetData>
    <row r="1" spans="1:16" x14ac:dyDescent="0.2">
      <c r="C1" s="95"/>
      <c r="D1" s="86"/>
      <c r="F1" s="86"/>
      <c r="G1" s="56"/>
      <c r="H1" s="56"/>
      <c r="I1" s="56"/>
      <c r="J1" s="56"/>
      <c r="M1" s="86"/>
      <c r="N1" s="86"/>
      <c r="O1" s="86"/>
    </row>
    <row r="2" spans="1:16" x14ac:dyDescent="0.2">
      <c r="C2" s="96"/>
      <c r="D2" s="97"/>
      <c r="F2" s="97"/>
      <c r="G2" s="56"/>
      <c r="H2" s="56"/>
      <c r="I2" s="56"/>
      <c r="J2" s="56"/>
      <c r="M2" s="100"/>
      <c r="N2" s="100"/>
      <c r="O2" s="100"/>
    </row>
    <row r="3" spans="1:16" ht="13.5" thickBot="1" x14ac:dyDescent="0.25">
      <c r="C3" s="96"/>
      <c r="D3" s="97"/>
      <c r="F3" s="97"/>
      <c r="G3" s="56"/>
      <c r="H3" s="56"/>
      <c r="I3" s="56"/>
      <c r="J3" s="56"/>
      <c r="M3" s="100"/>
      <c r="N3" s="100"/>
      <c r="O3" s="100"/>
    </row>
    <row r="4" spans="1:16" ht="34.5" customHeight="1" thickBot="1" x14ac:dyDescent="0.25">
      <c r="C4" s="96"/>
      <c r="D4" s="296" t="s">
        <v>585</v>
      </c>
      <c r="F4" s="470" t="s">
        <v>593</v>
      </c>
      <c r="G4" s="471"/>
      <c r="H4" s="239"/>
      <c r="I4" s="472" t="s">
        <v>594</v>
      </c>
      <c r="J4" s="473"/>
      <c r="M4" s="100"/>
      <c r="N4" s="100"/>
      <c r="O4" s="100"/>
    </row>
    <row r="5" spans="1:16" x14ac:dyDescent="0.2">
      <c r="A5" s="7"/>
      <c r="B5" s="8"/>
      <c r="C5" s="9"/>
      <c r="D5" s="4" t="s">
        <v>652</v>
      </c>
      <c r="E5" s="246"/>
      <c r="F5" s="247" t="s">
        <v>640</v>
      </c>
      <c r="G5" s="248" t="str">
        <f>+F5</f>
        <v>FY23-24</v>
      </c>
      <c r="H5" s="209"/>
      <c r="I5" s="257" t="str">
        <f>+F5</f>
        <v>FY23-24</v>
      </c>
      <c r="J5" s="258" t="str">
        <f>+F5</f>
        <v>FY23-24</v>
      </c>
      <c r="M5" s="325"/>
      <c r="N5" s="326"/>
      <c r="O5" s="327"/>
      <c r="P5" s="321"/>
    </row>
    <row r="6" spans="1:16" ht="13.5" thickBot="1" x14ac:dyDescent="0.25">
      <c r="A6" s="10"/>
      <c r="B6" s="11"/>
      <c r="C6" s="17"/>
      <c r="D6" s="5" t="s">
        <v>466</v>
      </c>
      <c r="E6" s="243"/>
      <c r="F6" s="249" t="s">
        <v>466</v>
      </c>
      <c r="G6" s="250">
        <v>3228</v>
      </c>
      <c r="H6" s="240"/>
      <c r="I6" s="259" t="s">
        <v>466</v>
      </c>
      <c r="J6" s="161" t="s">
        <v>553</v>
      </c>
      <c r="M6" s="464" t="s">
        <v>546</v>
      </c>
      <c r="N6" s="465"/>
      <c r="O6" s="466"/>
      <c r="P6" s="324"/>
    </row>
    <row r="7" spans="1:16" ht="43.5" customHeight="1" thickBot="1" x14ac:dyDescent="0.25">
      <c r="A7" s="13" t="s">
        <v>0</v>
      </c>
      <c r="B7" s="14" t="s">
        <v>1</v>
      </c>
      <c r="C7" s="18" t="s">
        <v>2</v>
      </c>
      <c r="D7" s="15" t="s">
        <v>467</v>
      </c>
      <c r="E7" s="244"/>
      <c r="F7" s="255" t="s">
        <v>592</v>
      </c>
      <c r="G7" s="256" t="s">
        <v>592</v>
      </c>
      <c r="H7" s="241"/>
      <c r="I7" s="260" t="s">
        <v>592</v>
      </c>
      <c r="J7" s="260" t="s">
        <v>592</v>
      </c>
      <c r="M7" s="300" t="s">
        <v>543</v>
      </c>
      <c r="N7" s="300" t="s">
        <v>544</v>
      </c>
      <c r="O7" s="301" t="s">
        <v>545</v>
      </c>
      <c r="P7" s="328" t="s">
        <v>622</v>
      </c>
    </row>
    <row r="8" spans="1:16" x14ac:dyDescent="0.2">
      <c r="A8" s="19" t="s">
        <v>3</v>
      </c>
      <c r="B8" s="12" t="s">
        <v>4</v>
      </c>
      <c r="C8" s="20" t="s">
        <v>5</v>
      </c>
      <c r="D8" s="6">
        <v>72960</v>
      </c>
      <c r="E8" s="243"/>
      <c r="F8" s="251">
        <v>74023</v>
      </c>
      <c r="G8" s="252">
        <v>52814.69</v>
      </c>
      <c r="H8" s="3"/>
      <c r="I8" s="261">
        <v>77277.12000000001</v>
      </c>
      <c r="J8" s="262">
        <v>52814.69</v>
      </c>
      <c r="M8" s="207">
        <f t="shared" ref="M8:M39" si="0">F8+G8</f>
        <v>126837.69</v>
      </c>
      <c r="N8" s="207">
        <v>0</v>
      </c>
      <c r="O8" s="205">
        <f t="shared" ref="O8:O39" si="1">I8+J8</f>
        <v>130091.81000000001</v>
      </c>
      <c r="P8" s="139">
        <f>+O8-M8</f>
        <v>3254.1200000000099</v>
      </c>
    </row>
    <row r="9" spans="1:16" x14ac:dyDescent="0.2">
      <c r="A9" s="19" t="s">
        <v>6</v>
      </c>
      <c r="B9" s="12" t="s">
        <v>4</v>
      </c>
      <c r="C9" s="20" t="s">
        <v>7</v>
      </c>
      <c r="D9" s="6">
        <v>363896</v>
      </c>
      <c r="E9" s="243"/>
      <c r="F9" s="251">
        <v>373322</v>
      </c>
      <c r="G9" s="252">
        <v>39698.559999999998</v>
      </c>
      <c r="H9" s="3"/>
      <c r="I9" s="261">
        <v>2358309.2199999988</v>
      </c>
      <c r="J9" s="262">
        <v>39698.559999999998</v>
      </c>
      <c r="M9" s="207">
        <f t="shared" si="0"/>
        <v>413020.56</v>
      </c>
      <c r="N9" s="207">
        <v>0</v>
      </c>
      <c r="O9" s="205">
        <f t="shared" si="1"/>
        <v>2398007.7799999989</v>
      </c>
      <c r="P9" s="139">
        <f t="shared" ref="P9:P72" si="2">+O9-M9</f>
        <v>1984987.2199999988</v>
      </c>
    </row>
    <row r="10" spans="1:16" x14ac:dyDescent="0.2">
      <c r="A10" s="19" t="s">
        <v>8</v>
      </c>
      <c r="B10" s="12" t="s">
        <v>4</v>
      </c>
      <c r="C10" s="20" t="s">
        <v>9</v>
      </c>
      <c r="D10" s="6">
        <v>57021</v>
      </c>
      <c r="E10" s="243"/>
      <c r="F10" s="251">
        <v>59444</v>
      </c>
      <c r="G10" s="252">
        <v>40569.25</v>
      </c>
      <c r="H10" s="3"/>
      <c r="I10" s="261">
        <v>116384.10000000002</v>
      </c>
      <c r="J10" s="262">
        <v>40569.26</v>
      </c>
      <c r="M10" s="207">
        <f t="shared" si="0"/>
        <v>100013.25</v>
      </c>
      <c r="N10" s="207">
        <v>0</v>
      </c>
      <c r="O10" s="205">
        <f t="shared" si="1"/>
        <v>156953.36000000002</v>
      </c>
      <c r="P10" s="139">
        <f t="shared" si="2"/>
        <v>56940.110000000015</v>
      </c>
    </row>
    <row r="11" spans="1:16" x14ac:dyDescent="0.2">
      <c r="A11" s="19" t="s">
        <v>10</v>
      </c>
      <c r="B11" s="12" t="s">
        <v>4</v>
      </c>
      <c r="C11" s="20" t="s">
        <v>11</v>
      </c>
      <c r="D11" s="6">
        <v>240269</v>
      </c>
      <c r="E11" s="243"/>
      <c r="F11" s="251">
        <v>236931</v>
      </c>
      <c r="G11" s="252">
        <v>65196.38</v>
      </c>
      <c r="H11" s="3"/>
      <c r="I11" s="261">
        <v>450055.00999999995</v>
      </c>
      <c r="J11" s="262">
        <v>65196.380000000005</v>
      </c>
      <c r="M11" s="207">
        <f t="shared" si="0"/>
        <v>302127.38</v>
      </c>
      <c r="N11" s="207">
        <v>0</v>
      </c>
      <c r="O11" s="205">
        <f t="shared" si="1"/>
        <v>515251.38999999996</v>
      </c>
      <c r="P11" s="139">
        <f t="shared" si="2"/>
        <v>213124.00999999995</v>
      </c>
    </row>
    <row r="12" spans="1:16" x14ac:dyDescent="0.2">
      <c r="A12" s="19" t="s">
        <v>12</v>
      </c>
      <c r="B12" s="12" t="s">
        <v>4</v>
      </c>
      <c r="C12" s="20" t="s">
        <v>13</v>
      </c>
      <c r="D12" s="6">
        <v>0</v>
      </c>
      <c r="E12" s="243"/>
      <c r="F12" s="251">
        <v>0</v>
      </c>
      <c r="G12" s="252">
        <v>0</v>
      </c>
      <c r="H12" s="3"/>
      <c r="I12" s="261">
        <v>10850</v>
      </c>
      <c r="J12" s="262">
        <v>0</v>
      </c>
      <c r="M12" s="207">
        <f t="shared" si="0"/>
        <v>0</v>
      </c>
      <c r="N12" s="207">
        <v>0</v>
      </c>
      <c r="O12" s="205">
        <f t="shared" si="1"/>
        <v>10850</v>
      </c>
      <c r="P12" s="139">
        <f t="shared" si="2"/>
        <v>10850</v>
      </c>
    </row>
    <row r="13" spans="1:16" x14ac:dyDescent="0.2">
      <c r="A13" s="19" t="s">
        <v>14</v>
      </c>
      <c r="B13" s="12" t="s">
        <v>4</v>
      </c>
      <c r="C13" s="20" t="s">
        <v>15</v>
      </c>
      <c r="D13" s="6">
        <v>0</v>
      </c>
      <c r="E13" s="243"/>
      <c r="F13" s="251">
        <v>0</v>
      </c>
      <c r="G13" s="252">
        <v>0</v>
      </c>
      <c r="H13" s="3"/>
      <c r="I13" s="261">
        <v>9286</v>
      </c>
      <c r="J13" s="262">
        <v>0</v>
      </c>
      <c r="M13" s="207">
        <f t="shared" si="0"/>
        <v>0</v>
      </c>
      <c r="N13" s="207">
        <v>0</v>
      </c>
      <c r="O13" s="205">
        <f t="shared" si="1"/>
        <v>9286</v>
      </c>
      <c r="P13" s="139">
        <f t="shared" si="2"/>
        <v>9286</v>
      </c>
    </row>
    <row r="14" spans="1:16" x14ac:dyDescent="0.2">
      <c r="A14" s="19" t="s">
        <v>16</v>
      </c>
      <c r="B14" s="12" t="s">
        <v>4</v>
      </c>
      <c r="C14" s="20" t="s">
        <v>17</v>
      </c>
      <c r="D14" s="6">
        <v>79344</v>
      </c>
      <c r="E14" s="243"/>
      <c r="F14" s="251">
        <v>83589</v>
      </c>
      <c r="G14" s="252">
        <v>53259.62</v>
      </c>
      <c r="H14" s="3"/>
      <c r="I14" s="261">
        <v>205159.05999999994</v>
      </c>
      <c r="J14" s="262">
        <v>53259.619999999995</v>
      </c>
      <c r="M14" s="207">
        <f t="shared" si="0"/>
        <v>136848.62</v>
      </c>
      <c r="N14" s="207">
        <v>0</v>
      </c>
      <c r="O14" s="205">
        <f t="shared" si="1"/>
        <v>258418.67999999993</v>
      </c>
      <c r="P14" s="139">
        <f t="shared" si="2"/>
        <v>121570.05999999994</v>
      </c>
    </row>
    <row r="15" spans="1:16" x14ac:dyDescent="0.2">
      <c r="A15" s="19" t="s">
        <v>18</v>
      </c>
      <c r="B15" s="12" t="s">
        <v>19</v>
      </c>
      <c r="C15" s="20" t="s">
        <v>20</v>
      </c>
      <c r="D15" s="6">
        <v>0</v>
      </c>
      <c r="E15" s="243"/>
      <c r="F15" s="251">
        <v>0</v>
      </c>
      <c r="G15" s="252">
        <v>0</v>
      </c>
      <c r="H15" s="3"/>
      <c r="I15" s="261">
        <v>19826.150000000001</v>
      </c>
      <c r="J15" s="262">
        <v>0</v>
      </c>
      <c r="M15" s="207">
        <f t="shared" si="0"/>
        <v>0</v>
      </c>
      <c r="N15" s="207">
        <v>0</v>
      </c>
      <c r="O15" s="205">
        <f t="shared" si="1"/>
        <v>19826.150000000001</v>
      </c>
      <c r="P15" s="139">
        <f t="shared" si="2"/>
        <v>19826.150000000001</v>
      </c>
    </row>
    <row r="16" spans="1:16" x14ac:dyDescent="0.2">
      <c r="A16" s="19" t="s">
        <v>21</v>
      </c>
      <c r="B16" s="12" t="s">
        <v>19</v>
      </c>
      <c r="C16" s="20" t="s">
        <v>22</v>
      </c>
      <c r="D16" s="6">
        <v>0</v>
      </c>
      <c r="E16" s="243"/>
      <c r="F16" s="251">
        <v>0</v>
      </c>
      <c r="G16" s="252">
        <v>0</v>
      </c>
      <c r="H16" s="3"/>
      <c r="I16" s="261">
        <v>0</v>
      </c>
      <c r="J16" s="262">
        <v>0</v>
      </c>
      <c r="M16" s="207">
        <f t="shared" si="0"/>
        <v>0</v>
      </c>
      <c r="N16" s="207">
        <v>0</v>
      </c>
      <c r="O16" s="205">
        <f t="shared" si="1"/>
        <v>0</v>
      </c>
      <c r="P16" s="139">
        <f t="shared" si="2"/>
        <v>0</v>
      </c>
    </row>
    <row r="17" spans="1:16" x14ac:dyDescent="0.2">
      <c r="A17" s="19" t="s">
        <v>23</v>
      </c>
      <c r="B17" s="12" t="s">
        <v>24</v>
      </c>
      <c r="C17" s="20" t="s">
        <v>25</v>
      </c>
      <c r="D17" s="6">
        <v>40761.64</v>
      </c>
      <c r="E17" s="243"/>
      <c r="F17" s="251">
        <v>42958.12</v>
      </c>
      <c r="G17" s="252">
        <v>40317.78</v>
      </c>
      <c r="H17" s="3"/>
      <c r="I17" s="261">
        <v>35294.53</v>
      </c>
      <c r="J17" s="262">
        <v>38038.200000000004</v>
      </c>
      <c r="M17" s="207">
        <f t="shared" si="0"/>
        <v>83275.899999999994</v>
      </c>
      <c r="N17" s="207">
        <v>0</v>
      </c>
      <c r="O17" s="205">
        <f t="shared" si="1"/>
        <v>73332.73000000001</v>
      </c>
      <c r="P17" s="139">
        <f t="shared" si="2"/>
        <v>-9943.1699999999837</v>
      </c>
    </row>
    <row r="18" spans="1:16" x14ac:dyDescent="0.2">
      <c r="A18" s="19" t="s">
        <v>26</v>
      </c>
      <c r="B18" s="12" t="s">
        <v>24</v>
      </c>
      <c r="C18" s="20" t="s">
        <v>27</v>
      </c>
      <c r="D18" s="6">
        <v>27244.01</v>
      </c>
      <c r="E18" s="243"/>
      <c r="F18" s="251">
        <v>28689.63</v>
      </c>
      <c r="G18" s="252">
        <v>66447.539999999994</v>
      </c>
      <c r="H18" s="3"/>
      <c r="I18" s="261">
        <v>24764.489999999998</v>
      </c>
      <c r="J18" s="262">
        <v>66447.539999999994</v>
      </c>
      <c r="M18" s="207">
        <f t="shared" si="0"/>
        <v>95137.17</v>
      </c>
      <c r="N18" s="207">
        <v>0</v>
      </c>
      <c r="O18" s="205">
        <f t="shared" si="1"/>
        <v>91212.03</v>
      </c>
      <c r="P18" s="139">
        <f t="shared" si="2"/>
        <v>-3925.1399999999994</v>
      </c>
    </row>
    <row r="19" spans="1:16" x14ac:dyDescent="0.2">
      <c r="A19" s="19" t="s">
        <v>28</v>
      </c>
      <c r="B19" s="12" t="s">
        <v>24</v>
      </c>
      <c r="C19" s="20" t="s">
        <v>29</v>
      </c>
      <c r="D19" s="6">
        <v>545034</v>
      </c>
      <c r="E19" s="243"/>
      <c r="F19" s="251">
        <v>552960</v>
      </c>
      <c r="G19" s="252">
        <v>110852.7</v>
      </c>
      <c r="H19" s="3"/>
      <c r="I19" s="261">
        <v>12659257.739999989</v>
      </c>
      <c r="J19" s="262">
        <v>110852.7</v>
      </c>
      <c r="M19" s="207">
        <f t="shared" si="0"/>
        <v>663812.69999999995</v>
      </c>
      <c r="N19" s="207">
        <v>0</v>
      </c>
      <c r="O19" s="205">
        <f t="shared" si="1"/>
        <v>12770110.439999988</v>
      </c>
      <c r="P19" s="139">
        <f t="shared" si="2"/>
        <v>12106297.739999989</v>
      </c>
    </row>
    <row r="20" spans="1:16" x14ac:dyDescent="0.2">
      <c r="A20" s="19" t="s">
        <v>30</v>
      </c>
      <c r="B20" s="12" t="s">
        <v>24</v>
      </c>
      <c r="C20" s="20" t="s">
        <v>31</v>
      </c>
      <c r="D20" s="6">
        <v>137779</v>
      </c>
      <c r="E20" s="243"/>
      <c r="F20" s="251">
        <v>140464</v>
      </c>
      <c r="G20" s="252">
        <v>46674.65</v>
      </c>
      <c r="H20" s="3"/>
      <c r="I20" s="261">
        <v>1032479.8200000001</v>
      </c>
      <c r="J20" s="262">
        <v>0</v>
      </c>
      <c r="M20" s="207">
        <f t="shared" si="0"/>
        <v>187138.65</v>
      </c>
      <c r="N20" s="207">
        <v>0</v>
      </c>
      <c r="O20" s="205">
        <f t="shared" si="1"/>
        <v>1032479.8200000001</v>
      </c>
      <c r="P20" s="139">
        <f t="shared" si="2"/>
        <v>845341.17</v>
      </c>
    </row>
    <row r="21" spans="1:16" x14ac:dyDescent="0.2">
      <c r="A21" s="19" t="s">
        <v>32</v>
      </c>
      <c r="B21" s="12" t="s">
        <v>24</v>
      </c>
      <c r="C21" s="20" t="s">
        <v>33</v>
      </c>
      <c r="D21" s="6">
        <v>0</v>
      </c>
      <c r="E21" s="243"/>
      <c r="F21" s="251">
        <v>0</v>
      </c>
      <c r="G21" s="252">
        <v>0</v>
      </c>
      <c r="H21" s="3"/>
      <c r="I21" s="261">
        <v>3306.92</v>
      </c>
      <c r="J21" s="262">
        <v>0</v>
      </c>
      <c r="M21" s="207">
        <f t="shared" si="0"/>
        <v>0</v>
      </c>
      <c r="N21" s="207">
        <v>0</v>
      </c>
      <c r="O21" s="205">
        <f t="shared" si="1"/>
        <v>3306.92</v>
      </c>
      <c r="P21" s="139">
        <f t="shared" si="2"/>
        <v>3306.92</v>
      </c>
    </row>
    <row r="22" spans="1:16" x14ac:dyDescent="0.2">
      <c r="A22" s="19" t="s">
        <v>34</v>
      </c>
      <c r="B22" s="12" t="s">
        <v>24</v>
      </c>
      <c r="C22" s="20" t="s">
        <v>35</v>
      </c>
      <c r="D22" s="6">
        <v>407047</v>
      </c>
      <c r="E22" s="243"/>
      <c r="F22" s="251">
        <v>407827</v>
      </c>
      <c r="G22" s="252">
        <v>100733.81</v>
      </c>
      <c r="H22" s="3"/>
      <c r="I22" s="261">
        <v>1534189.9999999998</v>
      </c>
      <c r="J22" s="262">
        <v>100733.81</v>
      </c>
      <c r="M22" s="207">
        <f t="shared" si="0"/>
        <v>508560.81</v>
      </c>
      <c r="N22" s="207">
        <v>0</v>
      </c>
      <c r="O22" s="205">
        <f t="shared" si="1"/>
        <v>1634923.8099999998</v>
      </c>
      <c r="P22" s="139">
        <f t="shared" si="2"/>
        <v>1126362.9999999998</v>
      </c>
    </row>
    <row r="23" spans="1:16" x14ac:dyDescent="0.2">
      <c r="A23" s="19" t="s">
        <v>36</v>
      </c>
      <c r="B23" s="12" t="s">
        <v>24</v>
      </c>
      <c r="C23" s="20" t="s">
        <v>37</v>
      </c>
      <c r="D23" s="6">
        <v>0</v>
      </c>
      <c r="E23" s="243"/>
      <c r="F23" s="251">
        <v>0</v>
      </c>
      <c r="G23" s="252">
        <v>0</v>
      </c>
      <c r="H23" s="3"/>
      <c r="I23" s="261">
        <v>94556.799999999988</v>
      </c>
      <c r="J23" s="262">
        <v>0</v>
      </c>
      <c r="M23" s="207">
        <f t="shared" si="0"/>
        <v>0</v>
      </c>
      <c r="N23" s="207">
        <v>0</v>
      </c>
      <c r="O23" s="205">
        <f t="shared" si="1"/>
        <v>94556.799999999988</v>
      </c>
      <c r="P23" s="139">
        <f t="shared" si="2"/>
        <v>94556.799999999988</v>
      </c>
    </row>
    <row r="24" spans="1:16" x14ac:dyDescent="0.2">
      <c r="A24" s="19" t="s">
        <v>38</v>
      </c>
      <c r="B24" s="12" t="s">
        <v>39</v>
      </c>
      <c r="C24" s="20" t="s">
        <v>40</v>
      </c>
      <c r="D24" s="6">
        <v>0</v>
      </c>
      <c r="E24" s="243"/>
      <c r="F24" s="251">
        <v>0</v>
      </c>
      <c r="G24" s="252">
        <v>0</v>
      </c>
      <c r="H24" s="3"/>
      <c r="I24" s="261">
        <v>102447.12000000001</v>
      </c>
      <c r="J24" s="262">
        <v>0</v>
      </c>
      <c r="M24" s="207">
        <f t="shared" si="0"/>
        <v>0</v>
      </c>
      <c r="N24" s="207">
        <v>0</v>
      </c>
      <c r="O24" s="205">
        <f t="shared" si="1"/>
        <v>102447.12000000001</v>
      </c>
      <c r="P24" s="139">
        <f t="shared" si="2"/>
        <v>102447.12000000001</v>
      </c>
    </row>
    <row r="25" spans="1:16" x14ac:dyDescent="0.2">
      <c r="A25" s="19" t="s">
        <v>41</v>
      </c>
      <c r="B25" s="12" t="s">
        <v>42</v>
      </c>
      <c r="C25" s="20" t="s">
        <v>43</v>
      </c>
      <c r="D25" s="6">
        <v>0</v>
      </c>
      <c r="E25" s="243"/>
      <c r="F25" s="251">
        <v>0</v>
      </c>
      <c r="G25" s="252">
        <v>0</v>
      </c>
      <c r="H25" s="3"/>
      <c r="I25" s="261">
        <v>1924.75</v>
      </c>
      <c r="J25" s="262">
        <v>0</v>
      </c>
      <c r="M25" s="207">
        <f t="shared" si="0"/>
        <v>0</v>
      </c>
      <c r="N25" s="207">
        <v>0</v>
      </c>
      <c r="O25" s="205">
        <f t="shared" si="1"/>
        <v>1924.75</v>
      </c>
      <c r="P25" s="139">
        <f t="shared" si="2"/>
        <v>1924.75</v>
      </c>
    </row>
    <row r="26" spans="1:16" x14ac:dyDescent="0.2">
      <c r="A26" s="19" t="s">
        <v>44</v>
      </c>
      <c r="B26" s="12" t="s">
        <v>42</v>
      </c>
      <c r="C26" s="20" t="s">
        <v>45</v>
      </c>
      <c r="D26" s="6">
        <v>0</v>
      </c>
      <c r="E26" s="243"/>
      <c r="F26" s="251">
        <v>0</v>
      </c>
      <c r="G26" s="252">
        <v>0</v>
      </c>
      <c r="H26" s="3"/>
      <c r="I26" s="261">
        <v>3649</v>
      </c>
      <c r="J26" s="262">
        <v>0</v>
      </c>
      <c r="M26" s="207">
        <f t="shared" si="0"/>
        <v>0</v>
      </c>
      <c r="N26" s="207">
        <v>0</v>
      </c>
      <c r="O26" s="205">
        <f t="shared" si="1"/>
        <v>3649</v>
      </c>
      <c r="P26" s="139">
        <f t="shared" si="2"/>
        <v>3649</v>
      </c>
    </row>
    <row r="27" spans="1:16" x14ac:dyDescent="0.2">
      <c r="A27" s="19" t="s">
        <v>46</v>
      </c>
      <c r="B27" s="12" t="s">
        <v>42</v>
      </c>
      <c r="C27" s="20" t="s">
        <v>47</v>
      </c>
      <c r="D27" s="6">
        <v>0</v>
      </c>
      <c r="E27" s="243"/>
      <c r="F27" s="251">
        <v>0</v>
      </c>
      <c r="G27" s="252">
        <v>0</v>
      </c>
      <c r="H27" s="3"/>
      <c r="I27" s="261">
        <v>0</v>
      </c>
      <c r="J27" s="262">
        <v>0</v>
      </c>
      <c r="M27" s="207">
        <f t="shared" si="0"/>
        <v>0</v>
      </c>
      <c r="N27" s="207">
        <v>0</v>
      </c>
      <c r="O27" s="205">
        <f t="shared" si="1"/>
        <v>0</v>
      </c>
      <c r="P27" s="139">
        <f t="shared" si="2"/>
        <v>0</v>
      </c>
    </row>
    <row r="28" spans="1:16" x14ac:dyDescent="0.2">
      <c r="A28" s="19" t="s">
        <v>48</v>
      </c>
      <c r="B28" s="12" t="s">
        <v>42</v>
      </c>
      <c r="C28" s="20" t="s">
        <v>49</v>
      </c>
      <c r="D28" s="6">
        <v>0</v>
      </c>
      <c r="E28" s="243"/>
      <c r="F28" s="251">
        <v>0</v>
      </c>
      <c r="G28" s="252">
        <v>0</v>
      </c>
      <c r="H28" s="3"/>
      <c r="I28" s="261">
        <v>3607.39</v>
      </c>
      <c r="J28" s="262">
        <v>0</v>
      </c>
      <c r="M28" s="207">
        <f t="shared" si="0"/>
        <v>0</v>
      </c>
      <c r="N28" s="207">
        <v>0</v>
      </c>
      <c r="O28" s="205">
        <f t="shared" si="1"/>
        <v>3607.39</v>
      </c>
      <c r="P28" s="139">
        <f t="shared" si="2"/>
        <v>3607.39</v>
      </c>
    </row>
    <row r="29" spans="1:16" x14ac:dyDescent="0.2">
      <c r="A29" s="19" t="s">
        <v>50</v>
      </c>
      <c r="B29" s="12" t="s">
        <v>42</v>
      </c>
      <c r="C29" s="20" t="s">
        <v>51</v>
      </c>
      <c r="D29" s="6">
        <v>0</v>
      </c>
      <c r="E29" s="243"/>
      <c r="F29" s="251">
        <v>0</v>
      </c>
      <c r="G29" s="252">
        <v>0</v>
      </c>
      <c r="H29" s="3"/>
      <c r="I29" s="261">
        <v>0</v>
      </c>
      <c r="J29" s="262">
        <v>0</v>
      </c>
      <c r="M29" s="207">
        <f t="shared" si="0"/>
        <v>0</v>
      </c>
      <c r="N29" s="207">
        <v>0</v>
      </c>
      <c r="O29" s="205">
        <f t="shared" si="1"/>
        <v>0</v>
      </c>
      <c r="P29" s="139">
        <f t="shared" si="2"/>
        <v>0</v>
      </c>
    </row>
    <row r="30" spans="1:16" x14ac:dyDescent="0.2">
      <c r="A30" s="19" t="s">
        <v>52</v>
      </c>
      <c r="B30" s="12" t="s">
        <v>53</v>
      </c>
      <c r="C30" s="20" t="s">
        <v>54</v>
      </c>
      <c r="D30" s="6">
        <v>0</v>
      </c>
      <c r="E30" s="243"/>
      <c r="F30" s="251">
        <v>0</v>
      </c>
      <c r="G30" s="252">
        <v>0</v>
      </c>
      <c r="H30" s="3"/>
      <c r="I30" s="261">
        <v>6283.73</v>
      </c>
      <c r="J30" s="262">
        <v>0</v>
      </c>
      <c r="M30" s="207">
        <f t="shared" si="0"/>
        <v>0</v>
      </c>
      <c r="N30" s="207">
        <v>0</v>
      </c>
      <c r="O30" s="205">
        <f t="shared" si="1"/>
        <v>6283.73</v>
      </c>
      <c r="P30" s="139">
        <f t="shared" si="2"/>
        <v>6283.73</v>
      </c>
    </row>
    <row r="31" spans="1:16" x14ac:dyDescent="0.2">
      <c r="A31" s="19" t="s">
        <v>55</v>
      </c>
      <c r="B31" s="12" t="s">
        <v>53</v>
      </c>
      <c r="C31" s="20" t="s">
        <v>56</v>
      </c>
      <c r="D31" s="6">
        <v>0</v>
      </c>
      <c r="E31" s="243"/>
      <c r="F31" s="251">
        <v>0</v>
      </c>
      <c r="G31" s="252">
        <v>0</v>
      </c>
      <c r="H31" s="3"/>
      <c r="I31" s="261">
        <v>5920.0800000000008</v>
      </c>
      <c r="J31" s="262">
        <v>0</v>
      </c>
      <c r="M31" s="207">
        <f t="shared" si="0"/>
        <v>0</v>
      </c>
      <c r="N31" s="207">
        <v>0</v>
      </c>
      <c r="O31" s="205">
        <f t="shared" si="1"/>
        <v>5920.0800000000008</v>
      </c>
      <c r="P31" s="139">
        <f t="shared" si="2"/>
        <v>5920.0800000000008</v>
      </c>
    </row>
    <row r="32" spans="1:16" x14ac:dyDescent="0.2">
      <c r="A32" s="19" t="s">
        <v>57</v>
      </c>
      <c r="B32" s="12" t="s">
        <v>58</v>
      </c>
      <c r="C32" s="20" t="s">
        <v>59</v>
      </c>
      <c r="D32" s="6">
        <v>337985</v>
      </c>
      <c r="E32" s="243"/>
      <c r="F32" s="251">
        <v>340864</v>
      </c>
      <c r="G32" s="252">
        <v>85613.55</v>
      </c>
      <c r="H32" s="3"/>
      <c r="I32" s="261">
        <v>1365183.64</v>
      </c>
      <c r="J32" s="262">
        <v>85613.55</v>
      </c>
      <c r="M32" s="207">
        <f t="shared" si="0"/>
        <v>426477.55</v>
      </c>
      <c r="N32" s="207">
        <v>0</v>
      </c>
      <c r="O32" s="205">
        <f t="shared" si="1"/>
        <v>1450797.19</v>
      </c>
      <c r="P32" s="139">
        <f t="shared" si="2"/>
        <v>1024319.6399999999</v>
      </c>
    </row>
    <row r="33" spans="1:16" x14ac:dyDescent="0.2">
      <c r="A33" s="19" t="s">
        <v>60</v>
      </c>
      <c r="B33" s="12" t="s">
        <v>58</v>
      </c>
      <c r="C33" s="20" t="s">
        <v>61</v>
      </c>
      <c r="D33" s="6">
        <v>294898</v>
      </c>
      <c r="E33" s="243"/>
      <c r="F33" s="251">
        <v>297503</v>
      </c>
      <c r="G33" s="252">
        <v>80267.839999999997</v>
      </c>
      <c r="H33" s="3"/>
      <c r="I33" s="261">
        <v>444691.39999999991</v>
      </c>
      <c r="J33" s="262">
        <v>80267.839999999997</v>
      </c>
      <c r="M33" s="207">
        <f t="shared" si="0"/>
        <v>377770.83999999997</v>
      </c>
      <c r="N33" s="207">
        <v>0</v>
      </c>
      <c r="O33" s="205">
        <f t="shared" si="1"/>
        <v>524959.23999999987</v>
      </c>
      <c r="P33" s="139">
        <f t="shared" si="2"/>
        <v>147188.39999999991</v>
      </c>
    </row>
    <row r="34" spans="1:16" x14ac:dyDescent="0.2">
      <c r="A34" s="19" t="s">
        <v>62</v>
      </c>
      <c r="B34" s="12" t="s">
        <v>63</v>
      </c>
      <c r="C34" s="20" t="s">
        <v>64</v>
      </c>
      <c r="D34" s="6">
        <v>0</v>
      </c>
      <c r="E34" s="243"/>
      <c r="F34" s="251">
        <v>0</v>
      </c>
      <c r="G34" s="252">
        <v>0</v>
      </c>
      <c r="H34" s="3"/>
      <c r="I34" s="261">
        <v>16427.98</v>
      </c>
      <c r="J34" s="262">
        <v>2065</v>
      </c>
      <c r="M34" s="207">
        <f t="shared" si="0"/>
        <v>0</v>
      </c>
      <c r="N34" s="207">
        <v>0</v>
      </c>
      <c r="O34" s="205">
        <f t="shared" si="1"/>
        <v>18492.98</v>
      </c>
      <c r="P34" s="139">
        <f t="shared" si="2"/>
        <v>18492.98</v>
      </c>
    </row>
    <row r="35" spans="1:16" x14ac:dyDescent="0.2">
      <c r="A35" s="19" t="s">
        <v>65</v>
      </c>
      <c r="B35" s="12" t="s">
        <v>63</v>
      </c>
      <c r="C35" s="20" t="s">
        <v>66</v>
      </c>
      <c r="D35" s="6">
        <v>0</v>
      </c>
      <c r="E35" s="243"/>
      <c r="F35" s="251">
        <v>0</v>
      </c>
      <c r="G35" s="252">
        <v>0</v>
      </c>
      <c r="H35" s="3"/>
      <c r="I35" s="261">
        <v>29829.760000000002</v>
      </c>
      <c r="J35" s="262">
        <v>1276</v>
      </c>
      <c r="M35" s="207">
        <f t="shared" si="0"/>
        <v>0</v>
      </c>
      <c r="N35" s="207">
        <v>0</v>
      </c>
      <c r="O35" s="205">
        <f t="shared" si="1"/>
        <v>31105.760000000002</v>
      </c>
      <c r="P35" s="139">
        <f t="shared" si="2"/>
        <v>31105.760000000002</v>
      </c>
    </row>
    <row r="36" spans="1:16" x14ac:dyDescent="0.2">
      <c r="A36" s="19" t="s">
        <v>67</v>
      </c>
      <c r="B36" s="12" t="s">
        <v>68</v>
      </c>
      <c r="C36" s="20" t="s">
        <v>69</v>
      </c>
      <c r="D36" s="6">
        <v>0</v>
      </c>
      <c r="E36" s="243"/>
      <c r="F36" s="251">
        <v>0</v>
      </c>
      <c r="G36" s="252">
        <v>0</v>
      </c>
      <c r="H36" s="3"/>
      <c r="I36" s="261">
        <v>4981.25</v>
      </c>
      <c r="J36" s="262">
        <v>0</v>
      </c>
      <c r="M36" s="207">
        <f t="shared" si="0"/>
        <v>0</v>
      </c>
      <c r="N36" s="207">
        <v>0</v>
      </c>
      <c r="O36" s="205">
        <f t="shared" si="1"/>
        <v>4981.25</v>
      </c>
      <c r="P36" s="139">
        <f t="shared" si="2"/>
        <v>4981.25</v>
      </c>
    </row>
    <row r="37" spans="1:16" x14ac:dyDescent="0.2">
      <c r="A37" s="19" t="s">
        <v>70</v>
      </c>
      <c r="B37" s="12" t="s">
        <v>68</v>
      </c>
      <c r="C37" s="20" t="s">
        <v>71</v>
      </c>
      <c r="D37" s="6">
        <v>0</v>
      </c>
      <c r="E37" s="243"/>
      <c r="F37" s="251">
        <v>0</v>
      </c>
      <c r="G37" s="252">
        <v>0</v>
      </c>
      <c r="H37" s="3"/>
      <c r="I37" s="261">
        <v>5211</v>
      </c>
      <c r="J37" s="262">
        <v>0</v>
      </c>
      <c r="M37" s="207">
        <f t="shared" si="0"/>
        <v>0</v>
      </c>
      <c r="N37" s="207">
        <v>0</v>
      </c>
      <c r="O37" s="205">
        <f t="shared" si="1"/>
        <v>5211</v>
      </c>
      <c r="P37" s="139">
        <f t="shared" si="2"/>
        <v>5211</v>
      </c>
    </row>
    <row r="38" spans="1:16" x14ac:dyDescent="0.2">
      <c r="A38" s="19" t="s">
        <v>72</v>
      </c>
      <c r="B38" s="12" t="s">
        <v>73</v>
      </c>
      <c r="C38" s="20" t="s">
        <v>74</v>
      </c>
      <c r="D38" s="6">
        <v>0</v>
      </c>
      <c r="E38" s="243"/>
      <c r="F38" s="251">
        <v>0</v>
      </c>
      <c r="G38" s="252">
        <v>0</v>
      </c>
      <c r="H38" s="3"/>
      <c r="I38" s="261">
        <v>49009.5</v>
      </c>
      <c r="J38" s="262">
        <v>0</v>
      </c>
      <c r="M38" s="207">
        <f t="shared" si="0"/>
        <v>0</v>
      </c>
      <c r="N38" s="207">
        <v>0</v>
      </c>
      <c r="O38" s="205">
        <f t="shared" si="1"/>
        <v>49009.5</v>
      </c>
      <c r="P38" s="139">
        <f t="shared" si="2"/>
        <v>49009.5</v>
      </c>
    </row>
    <row r="39" spans="1:16" x14ac:dyDescent="0.2">
      <c r="A39" s="19" t="s">
        <v>75</v>
      </c>
      <c r="B39" s="12" t="s">
        <v>76</v>
      </c>
      <c r="C39" s="20" t="s">
        <v>77</v>
      </c>
      <c r="D39" s="6">
        <v>0</v>
      </c>
      <c r="E39" s="243"/>
      <c r="F39" s="251">
        <v>0</v>
      </c>
      <c r="G39" s="252">
        <v>0</v>
      </c>
      <c r="H39" s="3"/>
      <c r="I39" s="261">
        <v>12560.27</v>
      </c>
      <c r="J39" s="262">
        <v>0</v>
      </c>
      <c r="M39" s="207">
        <f t="shared" si="0"/>
        <v>0</v>
      </c>
      <c r="N39" s="207">
        <v>0</v>
      </c>
      <c r="O39" s="205">
        <f t="shared" si="1"/>
        <v>12560.27</v>
      </c>
      <c r="P39" s="139">
        <f t="shared" si="2"/>
        <v>12560.27</v>
      </c>
    </row>
    <row r="40" spans="1:16" x14ac:dyDescent="0.2">
      <c r="A40" s="19" t="s">
        <v>78</v>
      </c>
      <c r="B40" s="12" t="s">
        <v>76</v>
      </c>
      <c r="C40" s="20" t="s">
        <v>79</v>
      </c>
      <c r="D40" s="6">
        <v>0</v>
      </c>
      <c r="E40" s="243"/>
      <c r="F40" s="251">
        <v>0</v>
      </c>
      <c r="G40" s="252">
        <v>0</v>
      </c>
      <c r="H40" s="3"/>
      <c r="I40" s="261">
        <v>7510.35</v>
      </c>
      <c r="J40" s="262">
        <v>0</v>
      </c>
      <c r="M40" s="207">
        <f t="shared" ref="M40:M71" si="3">F40+G40</f>
        <v>0</v>
      </c>
      <c r="N40" s="207">
        <v>0</v>
      </c>
      <c r="O40" s="205">
        <f t="shared" ref="O40:O71" si="4">I40+J40</f>
        <v>7510.35</v>
      </c>
      <c r="P40" s="139">
        <f t="shared" si="2"/>
        <v>7510.35</v>
      </c>
    </row>
    <row r="41" spans="1:16" x14ac:dyDescent="0.2">
      <c r="A41" s="19" t="s">
        <v>80</v>
      </c>
      <c r="B41" s="12" t="s">
        <v>76</v>
      </c>
      <c r="C41" s="20" t="s">
        <v>81</v>
      </c>
      <c r="D41" s="6">
        <v>0</v>
      </c>
      <c r="E41" s="243"/>
      <c r="F41" s="251">
        <v>0</v>
      </c>
      <c r="G41" s="252">
        <v>0</v>
      </c>
      <c r="H41" s="3"/>
      <c r="I41" s="261">
        <v>7694.47</v>
      </c>
      <c r="J41" s="262">
        <v>0</v>
      </c>
      <c r="M41" s="207">
        <f t="shared" si="3"/>
        <v>0</v>
      </c>
      <c r="N41" s="207">
        <v>0</v>
      </c>
      <c r="O41" s="205">
        <f t="shared" si="4"/>
        <v>7694.47</v>
      </c>
      <c r="P41" s="139">
        <f t="shared" si="2"/>
        <v>7694.47</v>
      </c>
    </row>
    <row r="42" spans="1:16" x14ac:dyDescent="0.2">
      <c r="A42" s="19" t="s">
        <v>82</v>
      </c>
      <c r="B42" s="12" t="s">
        <v>83</v>
      </c>
      <c r="C42" s="20" t="s">
        <v>84</v>
      </c>
      <c r="D42" s="6">
        <v>0</v>
      </c>
      <c r="E42" s="243"/>
      <c r="F42" s="251">
        <v>0</v>
      </c>
      <c r="G42" s="252">
        <v>0</v>
      </c>
      <c r="H42" s="3"/>
      <c r="I42" s="261">
        <v>7434.34</v>
      </c>
      <c r="J42" s="262">
        <v>0</v>
      </c>
      <c r="M42" s="207">
        <f t="shared" si="3"/>
        <v>0</v>
      </c>
      <c r="N42" s="207">
        <v>0</v>
      </c>
      <c r="O42" s="205">
        <f t="shared" si="4"/>
        <v>7434.34</v>
      </c>
      <c r="P42" s="139">
        <f t="shared" si="2"/>
        <v>7434.34</v>
      </c>
    </row>
    <row r="43" spans="1:16" x14ac:dyDescent="0.2">
      <c r="A43" s="19" t="s">
        <v>85</v>
      </c>
      <c r="B43" s="12" t="s">
        <v>83</v>
      </c>
      <c r="C43" s="20" t="s">
        <v>86</v>
      </c>
      <c r="D43" s="6">
        <v>0</v>
      </c>
      <c r="E43" s="243"/>
      <c r="F43" s="251">
        <v>0</v>
      </c>
      <c r="G43" s="252">
        <v>0</v>
      </c>
      <c r="H43" s="3"/>
      <c r="I43" s="261">
        <v>6982.27</v>
      </c>
      <c r="J43" s="262">
        <v>0</v>
      </c>
      <c r="M43" s="207">
        <f t="shared" si="3"/>
        <v>0</v>
      </c>
      <c r="N43" s="207">
        <v>0</v>
      </c>
      <c r="O43" s="205">
        <f t="shared" si="4"/>
        <v>6982.27</v>
      </c>
      <c r="P43" s="139">
        <f t="shared" si="2"/>
        <v>6982.27</v>
      </c>
    </row>
    <row r="44" spans="1:16" x14ac:dyDescent="0.2">
      <c r="A44" s="19" t="s">
        <v>87</v>
      </c>
      <c r="B44" s="12" t="s">
        <v>88</v>
      </c>
      <c r="C44" s="20" t="s">
        <v>89</v>
      </c>
      <c r="D44" s="6">
        <v>0</v>
      </c>
      <c r="E44" s="243"/>
      <c r="F44" s="251">
        <v>0</v>
      </c>
      <c r="G44" s="252">
        <v>0</v>
      </c>
      <c r="H44" s="3"/>
      <c r="I44" s="261">
        <v>5037.05</v>
      </c>
      <c r="J44" s="262">
        <v>0</v>
      </c>
      <c r="M44" s="207">
        <f t="shared" si="3"/>
        <v>0</v>
      </c>
      <c r="N44" s="207">
        <v>0</v>
      </c>
      <c r="O44" s="205">
        <f t="shared" si="4"/>
        <v>5037.05</v>
      </c>
      <c r="P44" s="139">
        <f t="shared" si="2"/>
        <v>5037.05</v>
      </c>
    </row>
    <row r="45" spans="1:16" x14ac:dyDescent="0.2">
      <c r="A45" s="19" t="s">
        <v>90</v>
      </c>
      <c r="B45" s="12" t="s">
        <v>91</v>
      </c>
      <c r="C45" s="21" t="s">
        <v>92</v>
      </c>
      <c r="D45" s="6">
        <v>0</v>
      </c>
      <c r="E45" s="243"/>
      <c r="F45" s="251">
        <v>0</v>
      </c>
      <c r="G45" s="252">
        <v>0</v>
      </c>
      <c r="H45" s="3"/>
      <c r="I45" s="261">
        <v>5798.6</v>
      </c>
      <c r="J45" s="262">
        <v>403.44</v>
      </c>
      <c r="M45" s="207">
        <f t="shared" si="3"/>
        <v>0</v>
      </c>
      <c r="N45" s="207">
        <v>0</v>
      </c>
      <c r="O45" s="205">
        <f t="shared" si="4"/>
        <v>6202.04</v>
      </c>
      <c r="P45" s="139">
        <f t="shared" si="2"/>
        <v>6202.04</v>
      </c>
    </row>
    <row r="46" spans="1:16" x14ac:dyDescent="0.2">
      <c r="A46" s="19" t="s">
        <v>93</v>
      </c>
      <c r="B46" s="12" t="s">
        <v>94</v>
      </c>
      <c r="C46" s="20" t="s">
        <v>95</v>
      </c>
      <c r="D46" s="6">
        <v>73938.429999999993</v>
      </c>
      <c r="E46" s="243"/>
      <c r="F46" s="251">
        <v>77445.39</v>
      </c>
      <c r="G46" s="252">
        <v>31561.82</v>
      </c>
      <c r="H46" s="3"/>
      <c r="I46" s="261">
        <v>63681.909999999996</v>
      </c>
      <c r="J46" s="262">
        <v>31561.82</v>
      </c>
      <c r="M46" s="207">
        <f t="shared" si="3"/>
        <v>109007.20999999999</v>
      </c>
      <c r="N46" s="207">
        <v>0</v>
      </c>
      <c r="O46" s="205">
        <f t="shared" si="4"/>
        <v>95243.73</v>
      </c>
      <c r="P46" s="139">
        <f t="shared" si="2"/>
        <v>-13763.479999999996</v>
      </c>
    </row>
    <row r="47" spans="1:16" x14ac:dyDescent="0.2">
      <c r="A47" s="19" t="s">
        <v>96</v>
      </c>
      <c r="B47" s="12" t="s">
        <v>97</v>
      </c>
      <c r="C47" s="20" t="s">
        <v>98</v>
      </c>
      <c r="D47" s="6">
        <v>921376</v>
      </c>
      <c r="E47" s="243"/>
      <c r="F47" s="251">
        <v>921676</v>
      </c>
      <c r="G47" s="252">
        <v>140283.71</v>
      </c>
      <c r="H47" s="3"/>
      <c r="I47" s="261">
        <v>270584.46999999997</v>
      </c>
      <c r="J47" s="262">
        <v>140283.71</v>
      </c>
      <c r="M47" s="207">
        <f t="shared" si="3"/>
        <v>1061959.71</v>
      </c>
      <c r="N47" s="207">
        <v>0</v>
      </c>
      <c r="O47" s="205">
        <f t="shared" si="4"/>
        <v>410868.17999999993</v>
      </c>
      <c r="P47" s="139">
        <f t="shared" si="2"/>
        <v>-651091.53</v>
      </c>
    </row>
    <row r="48" spans="1:16" x14ac:dyDescent="0.2">
      <c r="A48" s="19" t="s">
        <v>99</v>
      </c>
      <c r="B48" s="12" t="s">
        <v>100</v>
      </c>
      <c r="C48" s="20" t="s">
        <v>101</v>
      </c>
      <c r="D48" s="6">
        <v>0</v>
      </c>
      <c r="E48" s="243"/>
      <c r="F48" s="251">
        <v>0</v>
      </c>
      <c r="G48" s="252">
        <v>0</v>
      </c>
      <c r="H48" s="3"/>
      <c r="I48" s="261">
        <v>6100.5999999999995</v>
      </c>
      <c r="J48" s="262">
        <v>0</v>
      </c>
      <c r="M48" s="207">
        <f t="shared" si="3"/>
        <v>0</v>
      </c>
      <c r="N48" s="207">
        <v>0</v>
      </c>
      <c r="O48" s="205">
        <f t="shared" si="4"/>
        <v>6100.5999999999995</v>
      </c>
      <c r="P48" s="139">
        <f t="shared" si="2"/>
        <v>6100.5999999999995</v>
      </c>
    </row>
    <row r="49" spans="1:16" x14ac:dyDescent="0.2">
      <c r="A49" s="19" t="s">
        <v>102</v>
      </c>
      <c r="B49" s="12" t="s">
        <v>103</v>
      </c>
      <c r="C49" s="20" t="s">
        <v>104</v>
      </c>
      <c r="D49" s="6">
        <v>644279</v>
      </c>
      <c r="E49" s="243"/>
      <c r="F49" s="251">
        <v>738919.78</v>
      </c>
      <c r="G49" s="252">
        <v>137252.10999999999</v>
      </c>
      <c r="H49" s="3"/>
      <c r="I49" s="261">
        <v>1612788.88</v>
      </c>
      <c r="J49" s="262">
        <v>136856.04999999999</v>
      </c>
      <c r="M49" s="207">
        <f t="shared" si="3"/>
        <v>876171.89</v>
      </c>
      <c r="N49" s="207">
        <v>0</v>
      </c>
      <c r="O49" s="205">
        <f t="shared" si="4"/>
        <v>1749644.93</v>
      </c>
      <c r="P49" s="139">
        <f t="shared" si="2"/>
        <v>873473.03999999992</v>
      </c>
    </row>
    <row r="50" spans="1:16" x14ac:dyDescent="0.2">
      <c r="A50" s="19" t="s">
        <v>105</v>
      </c>
      <c r="B50" s="12" t="s">
        <v>106</v>
      </c>
      <c r="C50" s="20" t="s">
        <v>107</v>
      </c>
      <c r="D50" s="6">
        <v>67553</v>
      </c>
      <c r="E50" s="243"/>
      <c r="F50" s="251">
        <v>69167</v>
      </c>
      <c r="G50" s="252">
        <v>36533.89</v>
      </c>
      <c r="H50" s="3"/>
      <c r="I50" s="261">
        <v>1063187.92</v>
      </c>
      <c r="J50" s="262">
        <v>36533.89</v>
      </c>
      <c r="M50" s="207">
        <f t="shared" si="3"/>
        <v>105700.89</v>
      </c>
      <c r="N50" s="207">
        <v>0</v>
      </c>
      <c r="O50" s="205">
        <f t="shared" si="4"/>
        <v>1099721.8099999998</v>
      </c>
      <c r="P50" s="139">
        <f t="shared" si="2"/>
        <v>994020.91999999981</v>
      </c>
    </row>
    <row r="51" spans="1:16" x14ac:dyDescent="0.2">
      <c r="A51" s="22" t="s">
        <v>108</v>
      </c>
      <c r="B51" s="12" t="s">
        <v>109</v>
      </c>
      <c r="C51" s="20" t="s">
        <v>110</v>
      </c>
      <c r="D51" s="6">
        <v>47957.32</v>
      </c>
      <c r="E51" s="243"/>
      <c r="F51" s="251">
        <v>47403.68</v>
      </c>
      <c r="G51" s="252">
        <v>33977.480000000003</v>
      </c>
      <c r="H51" s="3"/>
      <c r="I51" s="261">
        <v>47403.679999999993</v>
      </c>
      <c r="J51" s="262">
        <v>33977.480000000003</v>
      </c>
      <c r="M51" s="207">
        <f t="shared" si="3"/>
        <v>81381.16</v>
      </c>
      <c r="N51" s="207">
        <v>0</v>
      </c>
      <c r="O51" s="205">
        <f t="shared" si="4"/>
        <v>81381.16</v>
      </c>
      <c r="P51" s="139">
        <f t="shared" si="2"/>
        <v>0</v>
      </c>
    </row>
    <row r="52" spans="1:16" x14ac:dyDescent="0.2">
      <c r="A52" s="19" t="s">
        <v>111</v>
      </c>
      <c r="B52" s="12" t="s">
        <v>109</v>
      </c>
      <c r="C52" s="20" t="s">
        <v>112</v>
      </c>
      <c r="D52" s="6">
        <v>0</v>
      </c>
      <c r="E52" s="243"/>
      <c r="F52" s="251">
        <v>0</v>
      </c>
      <c r="G52" s="252">
        <v>0</v>
      </c>
      <c r="H52" s="3"/>
      <c r="I52" s="261">
        <v>12639.09</v>
      </c>
      <c r="J52" s="262">
        <v>0</v>
      </c>
      <c r="M52" s="207">
        <f t="shared" si="3"/>
        <v>0</v>
      </c>
      <c r="N52" s="207">
        <v>0</v>
      </c>
      <c r="O52" s="205">
        <f t="shared" si="4"/>
        <v>12639.09</v>
      </c>
      <c r="P52" s="139">
        <f t="shared" si="2"/>
        <v>12639.09</v>
      </c>
    </row>
    <row r="53" spans="1:16" x14ac:dyDescent="0.2">
      <c r="A53" s="19" t="s">
        <v>113</v>
      </c>
      <c r="B53" s="12" t="s">
        <v>109</v>
      </c>
      <c r="C53" s="20" t="s">
        <v>114</v>
      </c>
      <c r="D53" s="6">
        <v>0</v>
      </c>
      <c r="E53" s="243"/>
      <c r="F53" s="251">
        <v>0</v>
      </c>
      <c r="G53" s="252">
        <v>0</v>
      </c>
      <c r="H53" s="3"/>
      <c r="I53" s="261">
        <v>12708.14</v>
      </c>
      <c r="J53" s="262">
        <v>0</v>
      </c>
      <c r="M53" s="207">
        <f t="shared" si="3"/>
        <v>0</v>
      </c>
      <c r="N53" s="207">
        <v>0</v>
      </c>
      <c r="O53" s="205">
        <f t="shared" si="4"/>
        <v>12708.14</v>
      </c>
      <c r="P53" s="139">
        <f t="shared" si="2"/>
        <v>12708.14</v>
      </c>
    </row>
    <row r="54" spans="1:16" x14ac:dyDescent="0.2">
      <c r="A54" s="19" t="s">
        <v>115</v>
      </c>
      <c r="B54" s="12" t="s">
        <v>109</v>
      </c>
      <c r="C54" s="20" t="s">
        <v>116</v>
      </c>
      <c r="D54" s="6">
        <v>0</v>
      </c>
      <c r="E54" s="243"/>
      <c r="F54" s="251">
        <v>0</v>
      </c>
      <c r="G54" s="252">
        <v>0</v>
      </c>
      <c r="H54" s="3"/>
      <c r="I54" s="261">
        <v>2874.4</v>
      </c>
      <c r="J54" s="262">
        <v>0</v>
      </c>
      <c r="M54" s="207">
        <f t="shared" si="3"/>
        <v>0</v>
      </c>
      <c r="N54" s="207">
        <v>0</v>
      </c>
      <c r="O54" s="205">
        <f t="shared" si="4"/>
        <v>2874.4</v>
      </c>
      <c r="P54" s="139">
        <f t="shared" si="2"/>
        <v>2874.4</v>
      </c>
    </row>
    <row r="55" spans="1:16" x14ac:dyDescent="0.2">
      <c r="A55" s="19" t="s">
        <v>117</v>
      </c>
      <c r="B55" s="12" t="s">
        <v>109</v>
      </c>
      <c r="C55" s="20" t="s">
        <v>118</v>
      </c>
      <c r="D55" s="6">
        <v>0</v>
      </c>
      <c r="E55" s="243"/>
      <c r="F55" s="251">
        <v>0</v>
      </c>
      <c r="G55" s="252">
        <v>0</v>
      </c>
      <c r="H55" s="3"/>
      <c r="I55" s="261">
        <v>0</v>
      </c>
      <c r="J55" s="262">
        <v>0</v>
      </c>
      <c r="M55" s="207">
        <f t="shared" si="3"/>
        <v>0</v>
      </c>
      <c r="N55" s="207">
        <v>0</v>
      </c>
      <c r="O55" s="205">
        <f t="shared" si="4"/>
        <v>0</v>
      </c>
      <c r="P55" s="139">
        <f t="shared" si="2"/>
        <v>0</v>
      </c>
    </row>
    <row r="56" spans="1:16" x14ac:dyDescent="0.2">
      <c r="A56" s="19" t="s">
        <v>119</v>
      </c>
      <c r="B56" s="12" t="s">
        <v>120</v>
      </c>
      <c r="C56" s="20" t="s">
        <v>121</v>
      </c>
      <c r="D56" s="6">
        <v>0</v>
      </c>
      <c r="E56" s="243"/>
      <c r="F56" s="251">
        <v>0</v>
      </c>
      <c r="G56" s="252">
        <v>0</v>
      </c>
      <c r="H56" s="3"/>
      <c r="I56" s="261">
        <v>5255.66</v>
      </c>
      <c r="J56" s="262">
        <v>0</v>
      </c>
      <c r="M56" s="207">
        <f t="shared" si="3"/>
        <v>0</v>
      </c>
      <c r="N56" s="207">
        <v>0</v>
      </c>
      <c r="O56" s="205">
        <f t="shared" si="4"/>
        <v>5255.66</v>
      </c>
      <c r="P56" s="139">
        <f t="shared" si="2"/>
        <v>5255.66</v>
      </c>
    </row>
    <row r="57" spans="1:16" x14ac:dyDescent="0.2">
      <c r="A57" s="19" t="s">
        <v>122</v>
      </c>
      <c r="B57" s="12" t="s">
        <v>120</v>
      </c>
      <c r="C57" s="20" t="s">
        <v>123</v>
      </c>
      <c r="D57" s="6">
        <v>199468.41999999998</v>
      </c>
      <c r="E57" s="243"/>
      <c r="F57" s="251">
        <v>202288.01</v>
      </c>
      <c r="G57" s="252">
        <v>58743.68</v>
      </c>
      <c r="H57" s="3"/>
      <c r="I57" s="261">
        <v>219542.96999999994</v>
      </c>
      <c r="J57" s="262">
        <v>51630.13</v>
      </c>
      <c r="M57" s="207">
        <f t="shared" si="3"/>
        <v>261031.69</v>
      </c>
      <c r="N57" s="207">
        <v>0</v>
      </c>
      <c r="O57" s="205">
        <f t="shared" si="4"/>
        <v>271173.09999999992</v>
      </c>
      <c r="P57" s="139">
        <f t="shared" si="2"/>
        <v>10141.409999999916</v>
      </c>
    </row>
    <row r="58" spans="1:16" x14ac:dyDescent="0.2">
      <c r="A58" s="19" t="s">
        <v>124</v>
      </c>
      <c r="B58" s="12" t="s">
        <v>120</v>
      </c>
      <c r="C58" s="20" t="s">
        <v>125</v>
      </c>
      <c r="D58" s="6">
        <v>97499</v>
      </c>
      <c r="E58" s="243"/>
      <c r="F58" s="251">
        <v>100382</v>
      </c>
      <c r="G58" s="252">
        <v>42435.89</v>
      </c>
      <c r="H58" s="3"/>
      <c r="I58" s="261">
        <v>383147.6100000001</v>
      </c>
      <c r="J58" s="262">
        <v>35258.300000000003</v>
      </c>
      <c r="M58" s="207">
        <f t="shared" si="3"/>
        <v>142817.89000000001</v>
      </c>
      <c r="N58" s="207">
        <v>0</v>
      </c>
      <c r="O58" s="205">
        <f t="shared" si="4"/>
        <v>418405.91000000009</v>
      </c>
      <c r="P58" s="139">
        <f t="shared" si="2"/>
        <v>275588.02000000008</v>
      </c>
    </row>
    <row r="59" spans="1:16" x14ac:dyDescent="0.2">
      <c r="A59" s="19" t="s">
        <v>126</v>
      </c>
      <c r="B59" s="12" t="s">
        <v>120</v>
      </c>
      <c r="C59" s="20" t="s">
        <v>127</v>
      </c>
      <c r="D59" s="6">
        <v>81985</v>
      </c>
      <c r="E59" s="243"/>
      <c r="F59" s="251">
        <v>85647</v>
      </c>
      <c r="G59" s="252">
        <v>49570.66</v>
      </c>
      <c r="H59" s="3"/>
      <c r="I59" s="261">
        <v>85647</v>
      </c>
      <c r="J59" s="262">
        <v>49570.66</v>
      </c>
      <c r="M59" s="207">
        <f t="shared" si="3"/>
        <v>135217.66</v>
      </c>
      <c r="N59" s="207">
        <v>0</v>
      </c>
      <c r="O59" s="205">
        <f t="shared" si="4"/>
        <v>135217.66</v>
      </c>
      <c r="P59" s="139">
        <f t="shared" si="2"/>
        <v>0</v>
      </c>
    </row>
    <row r="60" spans="1:16" x14ac:dyDescent="0.2">
      <c r="A60" s="19" t="s">
        <v>128</v>
      </c>
      <c r="B60" s="12" t="s">
        <v>120</v>
      </c>
      <c r="C60" s="20" t="s">
        <v>129</v>
      </c>
      <c r="D60" s="6">
        <v>236484</v>
      </c>
      <c r="E60" s="243"/>
      <c r="F60" s="251">
        <v>237369</v>
      </c>
      <c r="G60" s="252">
        <v>57855.66</v>
      </c>
      <c r="H60" s="3"/>
      <c r="I60" s="261">
        <v>4074591.9299999978</v>
      </c>
      <c r="J60" s="262">
        <v>57106.729999999996</v>
      </c>
      <c r="M60" s="207">
        <f t="shared" si="3"/>
        <v>295224.66000000003</v>
      </c>
      <c r="N60" s="207">
        <v>0</v>
      </c>
      <c r="O60" s="205">
        <f t="shared" si="4"/>
        <v>4131698.6599999978</v>
      </c>
      <c r="P60" s="139">
        <f t="shared" si="2"/>
        <v>3836473.9999999977</v>
      </c>
    </row>
    <row r="61" spans="1:16" x14ac:dyDescent="0.2">
      <c r="A61" s="19" t="s">
        <v>130</v>
      </c>
      <c r="B61" s="12" t="s">
        <v>120</v>
      </c>
      <c r="C61" s="20" t="s">
        <v>131</v>
      </c>
      <c r="D61" s="6">
        <v>58571.7</v>
      </c>
      <c r="E61" s="243"/>
      <c r="F61" s="251">
        <v>60267.54</v>
      </c>
      <c r="G61" s="252">
        <v>39653.949999999997</v>
      </c>
      <c r="H61" s="3"/>
      <c r="I61" s="261">
        <v>693096.48</v>
      </c>
      <c r="J61" s="262">
        <v>39653.949999999997</v>
      </c>
      <c r="M61" s="207">
        <f t="shared" si="3"/>
        <v>99921.489999999991</v>
      </c>
      <c r="N61" s="207">
        <v>0</v>
      </c>
      <c r="O61" s="205">
        <f t="shared" si="4"/>
        <v>732750.42999999993</v>
      </c>
      <c r="P61" s="139">
        <f t="shared" si="2"/>
        <v>632828.93999999994</v>
      </c>
    </row>
    <row r="62" spans="1:16" x14ac:dyDescent="0.2">
      <c r="A62" s="19" t="s">
        <v>132</v>
      </c>
      <c r="B62" s="12" t="s">
        <v>120</v>
      </c>
      <c r="C62" s="20" t="s">
        <v>133</v>
      </c>
      <c r="D62" s="6">
        <v>0</v>
      </c>
      <c r="E62" s="243"/>
      <c r="F62" s="251">
        <v>0</v>
      </c>
      <c r="G62" s="252">
        <v>0</v>
      </c>
      <c r="H62" s="3"/>
      <c r="I62" s="261">
        <v>90445.739999999991</v>
      </c>
      <c r="J62" s="262">
        <v>0</v>
      </c>
      <c r="M62" s="207">
        <f t="shared" si="3"/>
        <v>0</v>
      </c>
      <c r="N62" s="207">
        <v>0</v>
      </c>
      <c r="O62" s="205">
        <f t="shared" si="4"/>
        <v>90445.739999999991</v>
      </c>
      <c r="P62" s="139">
        <f t="shared" si="2"/>
        <v>90445.739999999991</v>
      </c>
    </row>
    <row r="63" spans="1:16" x14ac:dyDescent="0.2">
      <c r="A63" s="19" t="s">
        <v>134</v>
      </c>
      <c r="B63" s="12" t="s">
        <v>120</v>
      </c>
      <c r="C63" s="20" t="s">
        <v>135</v>
      </c>
      <c r="D63" s="6">
        <v>276650</v>
      </c>
      <c r="E63" s="243"/>
      <c r="F63" s="251">
        <v>277869</v>
      </c>
      <c r="G63" s="252">
        <v>46775.519999999997</v>
      </c>
      <c r="H63" s="3"/>
      <c r="I63" s="261">
        <v>3127517.98</v>
      </c>
      <c r="J63" s="262">
        <v>46775.519999999997</v>
      </c>
      <c r="M63" s="207">
        <f t="shared" si="3"/>
        <v>324644.52</v>
      </c>
      <c r="N63" s="207">
        <v>0</v>
      </c>
      <c r="O63" s="205">
        <f t="shared" si="4"/>
        <v>3174293.5</v>
      </c>
      <c r="P63" s="139">
        <f t="shared" si="2"/>
        <v>2849648.98</v>
      </c>
    </row>
    <row r="64" spans="1:16" x14ac:dyDescent="0.2">
      <c r="A64" s="19" t="s">
        <v>136</v>
      </c>
      <c r="B64" s="12" t="s">
        <v>120</v>
      </c>
      <c r="C64" s="20" t="s">
        <v>137</v>
      </c>
      <c r="D64" s="6">
        <v>0</v>
      </c>
      <c r="E64" s="243"/>
      <c r="F64" s="251">
        <v>0</v>
      </c>
      <c r="G64" s="252">
        <v>0</v>
      </c>
      <c r="H64" s="3"/>
      <c r="I64" s="261">
        <v>10880.949999999999</v>
      </c>
      <c r="J64" s="262">
        <v>0</v>
      </c>
      <c r="M64" s="207">
        <f t="shared" si="3"/>
        <v>0</v>
      </c>
      <c r="N64" s="207">
        <v>0</v>
      </c>
      <c r="O64" s="205">
        <f t="shared" si="4"/>
        <v>10880.949999999999</v>
      </c>
      <c r="P64" s="139">
        <f t="shared" si="2"/>
        <v>10880.949999999999</v>
      </c>
    </row>
    <row r="65" spans="1:16" x14ac:dyDescent="0.2">
      <c r="A65" s="19" t="s">
        <v>138</v>
      </c>
      <c r="B65" s="12" t="s">
        <v>120</v>
      </c>
      <c r="C65" s="20" t="s">
        <v>139</v>
      </c>
      <c r="D65" s="6">
        <v>0</v>
      </c>
      <c r="E65" s="243"/>
      <c r="F65" s="251">
        <v>0</v>
      </c>
      <c r="G65" s="252">
        <v>0</v>
      </c>
      <c r="H65" s="3"/>
      <c r="I65" s="261">
        <v>10380</v>
      </c>
      <c r="J65" s="262">
        <v>0</v>
      </c>
      <c r="M65" s="207">
        <f t="shared" si="3"/>
        <v>0</v>
      </c>
      <c r="N65" s="207">
        <v>0</v>
      </c>
      <c r="O65" s="205">
        <f t="shared" si="4"/>
        <v>10380</v>
      </c>
      <c r="P65" s="139">
        <f t="shared" si="2"/>
        <v>10380</v>
      </c>
    </row>
    <row r="66" spans="1:16" x14ac:dyDescent="0.2">
      <c r="A66" s="19" t="s">
        <v>140</v>
      </c>
      <c r="B66" s="12" t="s">
        <v>120</v>
      </c>
      <c r="C66" s="20" t="s">
        <v>141</v>
      </c>
      <c r="D66" s="6">
        <v>0</v>
      </c>
      <c r="E66" s="243"/>
      <c r="F66" s="251">
        <v>0</v>
      </c>
      <c r="G66" s="252">
        <v>0</v>
      </c>
      <c r="H66" s="3"/>
      <c r="I66" s="261">
        <v>2513.17</v>
      </c>
      <c r="J66" s="262">
        <v>0</v>
      </c>
      <c r="M66" s="207">
        <f t="shared" si="3"/>
        <v>0</v>
      </c>
      <c r="N66" s="207">
        <v>0</v>
      </c>
      <c r="O66" s="205">
        <f t="shared" si="4"/>
        <v>2513.17</v>
      </c>
      <c r="P66" s="139">
        <f t="shared" si="2"/>
        <v>2513.17</v>
      </c>
    </row>
    <row r="67" spans="1:16" x14ac:dyDescent="0.2">
      <c r="A67" s="19" t="s">
        <v>142</v>
      </c>
      <c r="B67" s="12" t="s">
        <v>120</v>
      </c>
      <c r="C67" s="20" t="s">
        <v>143</v>
      </c>
      <c r="D67" s="6">
        <v>95023.2</v>
      </c>
      <c r="E67" s="243"/>
      <c r="F67" s="251">
        <v>99760.58</v>
      </c>
      <c r="G67" s="252">
        <v>42254.68</v>
      </c>
      <c r="H67" s="3"/>
      <c r="I67" s="261">
        <v>733412.42000000016</v>
      </c>
      <c r="J67" s="262">
        <v>42255.56</v>
      </c>
      <c r="M67" s="207">
        <f t="shared" si="3"/>
        <v>142015.26</v>
      </c>
      <c r="N67" s="207">
        <v>0</v>
      </c>
      <c r="O67" s="205">
        <f t="shared" si="4"/>
        <v>775667.98000000021</v>
      </c>
      <c r="P67" s="139">
        <f t="shared" si="2"/>
        <v>633652.7200000002</v>
      </c>
    </row>
    <row r="68" spans="1:16" x14ac:dyDescent="0.2">
      <c r="A68" s="19" t="s">
        <v>144</v>
      </c>
      <c r="B68" s="12" t="s">
        <v>120</v>
      </c>
      <c r="C68" s="20" t="s">
        <v>145</v>
      </c>
      <c r="D68" s="6">
        <v>268249</v>
      </c>
      <c r="E68" s="243"/>
      <c r="F68" s="251">
        <v>267519</v>
      </c>
      <c r="G68" s="252">
        <v>69696.59</v>
      </c>
      <c r="H68" s="3"/>
      <c r="I68" s="261">
        <v>1246737.7900000003</v>
      </c>
      <c r="J68" s="262">
        <v>69696.59</v>
      </c>
      <c r="M68" s="207">
        <f t="shared" si="3"/>
        <v>337215.58999999997</v>
      </c>
      <c r="N68" s="207">
        <v>0</v>
      </c>
      <c r="O68" s="205">
        <f t="shared" si="4"/>
        <v>1316434.3800000004</v>
      </c>
      <c r="P68" s="139">
        <f t="shared" si="2"/>
        <v>979218.79000000039</v>
      </c>
    </row>
    <row r="69" spans="1:16" x14ac:dyDescent="0.2">
      <c r="A69" s="19" t="s">
        <v>146</v>
      </c>
      <c r="B69" s="12" t="s">
        <v>120</v>
      </c>
      <c r="C69" s="20" t="s">
        <v>147</v>
      </c>
      <c r="D69" s="6">
        <v>0</v>
      </c>
      <c r="E69" s="243"/>
      <c r="F69" s="251">
        <v>0</v>
      </c>
      <c r="G69" s="252">
        <v>0</v>
      </c>
      <c r="H69" s="3"/>
      <c r="I69" s="261">
        <v>2156.94</v>
      </c>
      <c r="J69" s="262">
        <v>0</v>
      </c>
      <c r="M69" s="207">
        <f t="shared" si="3"/>
        <v>0</v>
      </c>
      <c r="N69" s="207">
        <v>0</v>
      </c>
      <c r="O69" s="205">
        <f t="shared" si="4"/>
        <v>2156.94</v>
      </c>
      <c r="P69" s="139">
        <f t="shared" si="2"/>
        <v>2156.94</v>
      </c>
    </row>
    <row r="70" spans="1:16" x14ac:dyDescent="0.2">
      <c r="A70" s="19" t="s">
        <v>148</v>
      </c>
      <c r="B70" s="12" t="s">
        <v>120</v>
      </c>
      <c r="C70" s="20" t="s">
        <v>149</v>
      </c>
      <c r="D70" s="6">
        <v>0</v>
      </c>
      <c r="E70" s="243"/>
      <c r="F70" s="251">
        <v>0</v>
      </c>
      <c r="G70" s="252">
        <v>0</v>
      </c>
      <c r="H70" s="3"/>
      <c r="I70" s="261">
        <v>3765.1099999999997</v>
      </c>
      <c r="J70" s="262">
        <v>0</v>
      </c>
      <c r="M70" s="207">
        <f t="shared" si="3"/>
        <v>0</v>
      </c>
      <c r="N70" s="207">
        <v>0</v>
      </c>
      <c r="O70" s="205">
        <f t="shared" si="4"/>
        <v>3765.1099999999997</v>
      </c>
      <c r="P70" s="139">
        <f t="shared" si="2"/>
        <v>3765.1099999999997</v>
      </c>
    </row>
    <row r="71" spans="1:16" x14ac:dyDescent="0.2">
      <c r="A71" s="19" t="s">
        <v>150</v>
      </c>
      <c r="B71" s="12" t="s">
        <v>151</v>
      </c>
      <c r="C71" s="20" t="s">
        <v>152</v>
      </c>
      <c r="D71" s="6">
        <v>51271</v>
      </c>
      <c r="E71" s="243"/>
      <c r="F71" s="251">
        <v>54664.26</v>
      </c>
      <c r="G71" s="252">
        <v>35205.129999999997</v>
      </c>
      <c r="H71" s="3"/>
      <c r="I71" s="261">
        <v>357698.39999999997</v>
      </c>
      <c r="J71" s="262">
        <v>35205.129999999997</v>
      </c>
      <c r="M71" s="207">
        <f t="shared" si="3"/>
        <v>89869.39</v>
      </c>
      <c r="N71" s="207">
        <v>0</v>
      </c>
      <c r="O71" s="205">
        <f t="shared" si="4"/>
        <v>392903.52999999997</v>
      </c>
      <c r="P71" s="139">
        <f t="shared" si="2"/>
        <v>303034.13999999996</v>
      </c>
    </row>
    <row r="72" spans="1:16" x14ac:dyDescent="0.2">
      <c r="A72" s="19" t="s">
        <v>153</v>
      </c>
      <c r="B72" s="12" t="s">
        <v>151</v>
      </c>
      <c r="C72" s="20" t="s">
        <v>154</v>
      </c>
      <c r="D72" s="6">
        <v>0</v>
      </c>
      <c r="E72" s="243"/>
      <c r="F72" s="251">
        <v>0</v>
      </c>
      <c r="G72" s="252">
        <v>0</v>
      </c>
      <c r="H72" s="3"/>
      <c r="I72" s="261">
        <v>11915</v>
      </c>
      <c r="J72" s="262">
        <v>0</v>
      </c>
      <c r="M72" s="207">
        <f t="shared" ref="M72:M103" si="5">F72+G72</f>
        <v>0</v>
      </c>
      <c r="N72" s="207">
        <v>0</v>
      </c>
      <c r="O72" s="205">
        <f t="shared" ref="O72:O103" si="6">I72+J72</f>
        <v>11915</v>
      </c>
      <c r="P72" s="139">
        <f t="shared" si="2"/>
        <v>11915</v>
      </c>
    </row>
    <row r="73" spans="1:16" x14ac:dyDescent="0.2">
      <c r="A73" s="19" t="s">
        <v>155</v>
      </c>
      <c r="B73" s="12" t="s">
        <v>151</v>
      </c>
      <c r="C73" s="20" t="s">
        <v>156</v>
      </c>
      <c r="D73" s="6">
        <v>0</v>
      </c>
      <c r="E73" s="243"/>
      <c r="F73" s="251">
        <v>0</v>
      </c>
      <c r="G73" s="252">
        <v>0</v>
      </c>
      <c r="H73" s="3"/>
      <c r="I73" s="261">
        <v>3985</v>
      </c>
      <c r="J73" s="262">
        <v>0</v>
      </c>
      <c r="M73" s="207">
        <f t="shared" si="5"/>
        <v>0</v>
      </c>
      <c r="N73" s="207">
        <v>0</v>
      </c>
      <c r="O73" s="205">
        <f t="shared" si="6"/>
        <v>3985</v>
      </c>
      <c r="P73" s="139">
        <f t="shared" ref="P73:P136" si="7">+O73-M73</f>
        <v>3985</v>
      </c>
    </row>
    <row r="74" spans="1:16" x14ac:dyDescent="0.2">
      <c r="A74" s="19" t="s">
        <v>157</v>
      </c>
      <c r="B74" s="12" t="s">
        <v>158</v>
      </c>
      <c r="C74" s="20" t="s">
        <v>159</v>
      </c>
      <c r="D74" s="6">
        <v>85942.8</v>
      </c>
      <c r="E74" s="243"/>
      <c r="F74" s="251">
        <v>87932.92</v>
      </c>
      <c r="G74" s="252">
        <v>45544.4</v>
      </c>
      <c r="H74" s="3"/>
      <c r="I74" s="261">
        <v>649148.21000000008</v>
      </c>
      <c r="J74" s="262">
        <v>64481.67</v>
      </c>
      <c r="M74" s="207">
        <f t="shared" si="5"/>
        <v>133477.32</v>
      </c>
      <c r="N74" s="207">
        <v>0</v>
      </c>
      <c r="O74" s="205">
        <f t="shared" si="6"/>
        <v>713629.88000000012</v>
      </c>
      <c r="P74" s="139">
        <f t="shared" si="7"/>
        <v>580152.56000000006</v>
      </c>
    </row>
    <row r="75" spans="1:16" x14ac:dyDescent="0.2">
      <c r="A75" s="19" t="s">
        <v>160</v>
      </c>
      <c r="B75" s="12" t="s">
        <v>158</v>
      </c>
      <c r="C75" s="20" t="s">
        <v>161</v>
      </c>
      <c r="D75" s="6">
        <v>0</v>
      </c>
      <c r="E75" s="243"/>
      <c r="F75" s="251">
        <v>0</v>
      </c>
      <c r="G75" s="252">
        <v>0</v>
      </c>
      <c r="H75" s="3"/>
      <c r="I75" s="261">
        <v>18673.359999999997</v>
      </c>
      <c r="J75" s="262">
        <v>12324.31</v>
      </c>
      <c r="M75" s="207">
        <f t="shared" si="5"/>
        <v>0</v>
      </c>
      <c r="N75" s="207">
        <v>0</v>
      </c>
      <c r="O75" s="205">
        <f t="shared" si="6"/>
        <v>30997.67</v>
      </c>
      <c r="P75" s="139">
        <f t="shared" si="7"/>
        <v>30997.67</v>
      </c>
    </row>
    <row r="76" spans="1:16" x14ac:dyDescent="0.2">
      <c r="A76" s="19" t="s">
        <v>162</v>
      </c>
      <c r="B76" s="12" t="s">
        <v>158</v>
      </c>
      <c r="C76" s="20" t="s">
        <v>478</v>
      </c>
      <c r="D76" s="6">
        <v>0</v>
      </c>
      <c r="E76" s="243"/>
      <c r="F76" s="251">
        <v>0</v>
      </c>
      <c r="G76" s="252">
        <v>0</v>
      </c>
      <c r="H76" s="3"/>
      <c r="I76" s="261">
        <v>16496.900000000001</v>
      </c>
      <c r="J76" s="262">
        <v>0</v>
      </c>
      <c r="M76" s="207">
        <f t="shared" si="5"/>
        <v>0</v>
      </c>
      <c r="N76" s="207">
        <v>0</v>
      </c>
      <c r="O76" s="205">
        <f t="shared" si="6"/>
        <v>16496.900000000001</v>
      </c>
      <c r="P76" s="139">
        <f t="shared" si="7"/>
        <v>16496.900000000001</v>
      </c>
    </row>
    <row r="77" spans="1:16" x14ac:dyDescent="0.2">
      <c r="A77" s="19" t="s">
        <v>163</v>
      </c>
      <c r="B77" s="12" t="s">
        <v>164</v>
      </c>
      <c r="C77" s="20" t="s">
        <v>165</v>
      </c>
      <c r="D77" s="6">
        <v>0</v>
      </c>
      <c r="E77" s="243"/>
      <c r="F77" s="251">
        <v>0</v>
      </c>
      <c r="G77" s="252">
        <v>0</v>
      </c>
      <c r="H77" s="3"/>
      <c r="I77" s="261">
        <v>233.72</v>
      </c>
      <c r="J77" s="262">
        <v>0</v>
      </c>
      <c r="M77" s="207">
        <f t="shared" si="5"/>
        <v>0</v>
      </c>
      <c r="N77" s="207">
        <v>0</v>
      </c>
      <c r="O77" s="205">
        <f t="shared" si="6"/>
        <v>233.72</v>
      </c>
      <c r="P77" s="139">
        <f t="shared" si="7"/>
        <v>233.72</v>
      </c>
    </row>
    <row r="78" spans="1:16" x14ac:dyDescent="0.2">
      <c r="A78" s="19" t="s">
        <v>166</v>
      </c>
      <c r="B78" s="12" t="s">
        <v>167</v>
      </c>
      <c r="C78" s="20" t="s">
        <v>168</v>
      </c>
      <c r="D78" s="6">
        <v>0</v>
      </c>
      <c r="E78" s="243"/>
      <c r="F78" s="251">
        <v>0</v>
      </c>
      <c r="G78" s="252">
        <v>0</v>
      </c>
      <c r="H78" s="3"/>
      <c r="I78" s="261">
        <v>793</v>
      </c>
      <c r="J78" s="262">
        <v>0</v>
      </c>
      <c r="M78" s="207">
        <f t="shared" si="5"/>
        <v>0</v>
      </c>
      <c r="N78" s="207">
        <v>0</v>
      </c>
      <c r="O78" s="205">
        <f t="shared" si="6"/>
        <v>793</v>
      </c>
      <c r="P78" s="139">
        <f t="shared" si="7"/>
        <v>793</v>
      </c>
    </row>
    <row r="79" spans="1:16" x14ac:dyDescent="0.2">
      <c r="A79" s="19" t="s">
        <v>169</v>
      </c>
      <c r="B79" s="12" t="s">
        <v>167</v>
      </c>
      <c r="C79" s="20" t="s">
        <v>170</v>
      </c>
      <c r="D79" s="6">
        <v>0</v>
      </c>
      <c r="E79" s="243"/>
      <c r="F79" s="251">
        <v>0</v>
      </c>
      <c r="G79" s="252">
        <v>0</v>
      </c>
      <c r="H79" s="3"/>
      <c r="I79" s="261">
        <v>26633.559999999998</v>
      </c>
      <c r="J79" s="262">
        <v>2419</v>
      </c>
      <c r="M79" s="207">
        <f t="shared" si="5"/>
        <v>0</v>
      </c>
      <c r="N79" s="207">
        <v>0</v>
      </c>
      <c r="O79" s="205">
        <f t="shared" si="6"/>
        <v>29052.559999999998</v>
      </c>
      <c r="P79" s="139">
        <f t="shared" si="7"/>
        <v>29052.559999999998</v>
      </c>
    </row>
    <row r="80" spans="1:16" x14ac:dyDescent="0.2">
      <c r="A80" s="19" t="s">
        <v>171</v>
      </c>
      <c r="B80" s="12" t="s">
        <v>172</v>
      </c>
      <c r="C80" s="20" t="s">
        <v>173</v>
      </c>
      <c r="D80" s="6">
        <v>43825.78</v>
      </c>
      <c r="E80" s="243"/>
      <c r="F80" s="251">
        <v>44921.05</v>
      </c>
      <c r="G80" s="252">
        <v>29099.77</v>
      </c>
      <c r="H80" s="3"/>
      <c r="I80" s="261">
        <v>200266.02</v>
      </c>
      <c r="J80" s="262">
        <v>29099.77</v>
      </c>
      <c r="M80" s="207">
        <f t="shared" si="5"/>
        <v>74020.820000000007</v>
      </c>
      <c r="N80" s="207">
        <v>0</v>
      </c>
      <c r="O80" s="205">
        <f t="shared" si="6"/>
        <v>229365.78999999998</v>
      </c>
      <c r="P80" s="139">
        <f t="shared" si="7"/>
        <v>155344.96999999997</v>
      </c>
    </row>
    <row r="81" spans="1:16" x14ac:dyDescent="0.2">
      <c r="A81" s="19" t="s">
        <v>174</v>
      </c>
      <c r="B81" s="12" t="s">
        <v>175</v>
      </c>
      <c r="C81" s="20" t="s">
        <v>176</v>
      </c>
      <c r="D81" s="6">
        <v>0</v>
      </c>
      <c r="E81" s="243"/>
      <c r="F81" s="251">
        <v>0</v>
      </c>
      <c r="G81" s="252">
        <v>0</v>
      </c>
      <c r="H81" s="3"/>
      <c r="I81" s="261">
        <v>0</v>
      </c>
      <c r="J81" s="262">
        <v>0</v>
      </c>
      <c r="M81" s="207">
        <f t="shared" si="5"/>
        <v>0</v>
      </c>
      <c r="N81" s="207">
        <v>0</v>
      </c>
      <c r="O81" s="205">
        <f t="shared" si="6"/>
        <v>0</v>
      </c>
      <c r="P81" s="139">
        <f t="shared" si="7"/>
        <v>0</v>
      </c>
    </row>
    <row r="82" spans="1:16" x14ac:dyDescent="0.2">
      <c r="A82" s="19" t="s">
        <v>177</v>
      </c>
      <c r="B82" s="12" t="s">
        <v>178</v>
      </c>
      <c r="C82" s="20" t="s">
        <v>179</v>
      </c>
      <c r="D82" s="6">
        <v>0</v>
      </c>
      <c r="E82" s="243"/>
      <c r="F82" s="251">
        <v>0</v>
      </c>
      <c r="G82" s="252">
        <v>0</v>
      </c>
      <c r="H82" s="3"/>
      <c r="I82" s="261">
        <v>4315.1899999999996</v>
      </c>
      <c r="J82" s="262">
        <v>240</v>
      </c>
      <c r="M82" s="207">
        <f t="shared" si="5"/>
        <v>0</v>
      </c>
      <c r="N82" s="207">
        <v>0</v>
      </c>
      <c r="O82" s="205">
        <f t="shared" si="6"/>
        <v>4555.1899999999996</v>
      </c>
      <c r="P82" s="139">
        <f t="shared" si="7"/>
        <v>4555.1899999999996</v>
      </c>
    </row>
    <row r="83" spans="1:16" x14ac:dyDescent="0.2">
      <c r="A83" s="19" t="s">
        <v>180</v>
      </c>
      <c r="B83" s="12" t="s">
        <v>178</v>
      </c>
      <c r="C83" s="20" t="s">
        <v>181</v>
      </c>
      <c r="D83" s="6">
        <v>0</v>
      </c>
      <c r="E83" s="243"/>
      <c r="F83" s="251">
        <v>0</v>
      </c>
      <c r="G83" s="252">
        <v>0</v>
      </c>
      <c r="H83" s="3"/>
      <c r="I83" s="261">
        <v>7879.21</v>
      </c>
      <c r="J83" s="262">
        <v>0</v>
      </c>
      <c r="M83" s="207">
        <f t="shared" si="5"/>
        <v>0</v>
      </c>
      <c r="N83" s="207">
        <v>0</v>
      </c>
      <c r="O83" s="205">
        <f t="shared" si="6"/>
        <v>7879.21</v>
      </c>
      <c r="P83" s="139">
        <f t="shared" si="7"/>
        <v>7879.21</v>
      </c>
    </row>
    <row r="84" spans="1:16" x14ac:dyDescent="0.2">
      <c r="A84" s="19" t="s">
        <v>182</v>
      </c>
      <c r="B84" s="12" t="s">
        <v>183</v>
      </c>
      <c r="C84" s="20" t="s">
        <v>184</v>
      </c>
      <c r="D84" s="6">
        <v>0</v>
      </c>
      <c r="E84" s="243"/>
      <c r="F84" s="251">
        <v>0</v>
      </c>
      <c r="G84" s="252">
        <v>0</v>
      </c>
      <c r="H84" s="3"/>
      <c r="I84" s="261">
        <v>3354.2700000000004</v>
      </c>
      <c r="J84" s="262">
        <v>296</v>
      </c>
      <c r="M84" s="207">
        <f t="shared" si="5"/>
        <v>0</v>
      </c>
      <c r="N84" s="207">
        <v>0</v>
      </c>
      <c r="O84" s="205">
        <f t="shared" si="6"/>
        <v>3650.2700000000004</v>
      </c>
      <c r="P84" s="139">
        <f t="shared" si="7"/>
        <v>3650.2700000000004</v>
      </c>
    </row>
    <row r="85" spans="1:16" x14ac:dyDescent="0.2">
      <c r="A85" s="19" t="s">
        <v>185</v>
      </c>
      <c r="B85" s="12" t="s">
        <v>186</v>
      </c>
      <c r="C85" s="20" t="s">
        <v>187</v>
      </c>
      <c r="D85" s="6">
        <v>874481.53</v>
      </c>
      <c r="E85" s="243"/>
      <c r="F85" s="251">
        <v>804960</v>
      </c>
      <c r="G85" s="252">
        <v>117733.75999999999</v>
      </c>
      <c r="H85" s="3"/>
      <c r="I85" s="261">
        <v>3289656.81</v>
      </c>
      <c r="J85" s="262">
        <v>117733.76000000001</v>
      </c>
      <c r="M85" s="207">
        <f t="shared" si="5"/>
        <v>922693.76</v>
      </c>
      <c r="N85" s="207">
        <v>0</v>
      </c>
      <c r="O85" s="205">
        <f t="shared" si="6"/>
        <v>3407390.5700000003</v>
      </c>
      <c r="P85" s="139">
        <f t="shared" si="7"/>
        <v>2484696.8100000005</v>
      </c>
    </row>
    <row r="86" spans="1:16" x14ac:dyDescent="0.2">
      <c r="A86" s="19" t="s">
        <v>188</v>
      </c>
      <c r="B86" s="12" t="s">
        <v>189</v>
      </c>
      <c r="C86" s="20" t="s">
        <v>190</v>
      </c>
      <c r="D86" s="6">
        <v>0</v>
      </c>
      <c r="E86" s="243"/>
      <c r="F86" s="251">
        <v>0</v>
      </c>
      <c r="G86" s="252">
        <v>0</v>
      </c>
      <c r="H86" s="3"/>
      <c r="I86" s="261">
        <v>6717.48</v>
      </c>
      <c r="J86" s="262">
        <v>0</v>
      </c>
      <c r="M86" s="207">
        <f t="shared" si="5"/>
        <v>0</v>
      </c>
      <c r="N86" s="207">
        <v>0</v>
      </c>
      <c r="O86" s="205">
        <f t="shared" si="6"/>
        <v>6717.48</v>
      </c>
      <c r="P86" s="139">
        <f t="shared" si="7"/>
        <v>6717.48</v>
      </c>
    </row>
    <row r="87" spans="1:16" x14ac:dyDescent="0.2">
      <c r="A87" s="19" t="s">
        <v>191</v>
      </c>
      <c r="B87" s="12" t="s">
        <v>189</v>
      </c>
      <c r="C87" s="20" t="s">
        <v>192</v>
      </c>
      <c r="D87" s="6">
        <v>0</v>
      </c>
      <c r="E87" s="243"/>
      <c r="F87" s="251">
        <v>0</v>
      </c>
      <c r="G87" s="252">
        <v>0</v>
      </c>
      <c r="H87" s="3"/>
      <c r="I87" s="261">
        <v>2482.87</v>
      </c>
      <c r="J87" s="262">
        <v>0</v>
      </c>
      <c r="M87" s="207">
        <f t="shared" si="5"/>
        <v>0</v>
      </c>
      <c r="N87" s="207">
        <v>0</v>
      </c>
      <c r="O87" s="205">
        <f t="shared" si="6"/>
        <v>2482.87</v>
      </c>
      <c r="P87" s="139">
        <f t="shared" si="7"/>
        <v>2482.87</v>
      </c>
    </row>
    <row r="88" spans="1:16" x14ac:dyDescent="0.2">
      <c r="A88" s="19" t="s">
        <v>193</v>
      </c>
      <c r="B88" s="12" t="s">
        <v>194</v>
      </c>
      <c r="C88" s="20" t="s">
        <v>195</v>
      </c>
      <c r="D88" s="6">
        <v>0</v>
      </c>
      <c r="E88" s="243"/>
      <c r="F88" s="251">
        <v>0</v>
      </c>
      <c r="G88" s="252">
        <v>0</v>
      </c>
      <c r="H88" s="3"/>
      <c r="I88" s="261">
        <v>4634.0000000000009</v>
      </c>
      <c r="J88" s="262">
        <v>0</v>
      </c>
      <c r="M88" s="207">
        <f t="shared" si="5"/>
        <v>0</v>
      </c>
      <c r="N88" s="207">
        <v>0</v>
      </c>
      <c r="O88" s="205">
        <f t="shared" si="6"/>
        <v>4634.0000000000009</v>
      </c>
      <c r="P88" s="139">
        <f t="shared" si="7"/>
        <v>4634.0000000000009</v>
      </c>
    </row>
    <row r="89" spans="1:16" x14ac:dyDescent="0.2">
      <c r="A89" s="19" t="s">
        <v>196</v>
      </c>
      <c r="B89" s="12" t="s">
        <v>194</v>
      </c>
      <c r="C89" s="20" t="s">
        <v>197</v>
      </c>
      <c r="D89" s="6">
        <v>0</v>
      </c>
      <c r="E89" s="243"/>
      <c r="F89" s="251">
        <v>0</v>
      </c>
      <c r="G89" s="252">
        <v>0</v>
      </c>
      <c r="H89" s="3"/>
      <c r="I89" s="261">
        <v>4991</v>
      </c>
      <c r="J89" s="262">
        <v>0</v>
      </c>
      <c r="M89" s="207">
        <f t="shared" si="5"/>
        <v>0</v>
      </c>
      <c r="N89" s="207">
        <v>0</v>
      </c>
      <c r="O89" s="205">
        <f t="shared" si="6"/>
        <v>4991</v>
      </c>
      <c r="P89" s="139">
        <f t="shared" si="7"/>
        <v>4991</v>
      </c>
    </row>
    <row r="90" spans="1:16" x14ac:dyDescent="0.2">
      <c r="A90" s="19" t="s">
        <v>198</v>
      </c>
      <c r="B90" s="12" t="s">
        <v>194</v>
      </c>
      <c r="C90" s="20" t="s">
        <v>199</v>
      </c>
      <c r="D90" s="6">
        <v>0</v>
      </c>
      <c r="E90" s="243"/>
      <c r="F90" s="251">
        <v>0</v>
      </c>
      <c r="G90" s="252">
        <v>0</v>
      </c>
      <c r="H90" s="3"/>
      <c r="I90" s="261">
        <v>7253.93</v>
      </c>
      <c r="J90" s="262">
        <v>0</v>
      </c>
      <c r="M90" s="207">
        <f t="shared" si="5"/>
        <v>0</v>
      </c>
      <c r="N90" s="207">
        <v>0</v>
      </c>
      <c r="O90" s="205">
        <f t="shared" si="6"/>
        <v>7253.93</v>
      </c>
      <c r="P90" s="139">
        <f t="shared" si="7"/>
        <v>7253.93</v>
      </c>
    </row>
    <row r="91" spans="1:16" x14ac:dyDescent="0.2">
      <c r="A91" s="19" t="s">
        <v>200</v>
      </c>
      <c r="B91" s="12" t="s">
        <v>194</v>
      </c>
      <c r="C91" s="20" t="s">
        <v>201</v>
      </c>
      <c r="D91" s="6">
        <v>0</v>
      </c>
      <c r="E91" s="243"/>
      <c r="F91" s="251">
        <v>0</v>
      </c>
      <c r="G91" s="252">
        <v>0</v>
      </c>
      <c r="H91" s="3"/>
      <c r="I91" s="261">
        <v>517.66999999999996</v>
      </c>
      <c r="J91" s="262">
        <v>0</v>
      </c>
      <c r="M91" s="207">
        <f t="shared" si="5"/>
        <v>0</v>
      </c>
      <c r="N91" s="207">
        <v>0</v>
      </c>
      <c r="O91" s="205">
        <f t="shared" si="6"/>
        <v>517.66999999999996</v>
      </c>
      <c r="P91" s="139">
        <f t="shared" si="7"/>
        <v>517.66999999999996</v>
      </c>
    </row>
    <row r="92" spans="1:16" x14ac:dyDescent="0.2">
      <c r="A92" s="19" t="s">
        <v>202</v>
      </c>
      <c r="B92" s="12" t="s">
        <v>194</v>
      </c>
      <c r="C92" s="20" t="s">
        <v>203</v>
      </c>
      <c r="D92" s="6">
        <v>0</v>
      </c>
      <c r="E92" s="243"/>
      <c r="F92" s="251">
        <v>0</v>
      </c>
      <c r="G92" s="252">
        <v>0</v>
      </c>
      <c r="H92" s="3"/>
      <c r="I92" s="261">
        <v>7831</v>
      </c>
      <c r="J92" s="262">
        <v>0</v>
      </c>
      <c r="M92" s="207">
        <f t="shared" si="5"/>
        <v>0</v>
      </c>
      <c r="N92" s="207">
        <v>0</v>
      </c>
      <c r="O92" s="205">
        <f t="shared" si="6"/>
        <v>7831</v>
      </c>
      <c r="P92" s="139">
        <f t="shared" si="7"/>
        <v>7831</v>
      </c>
    </row>
    <row r="93" spans="1:16" x14ac:dyDescent="0.2">
      <c r="A93" s="19" t="s">
        <v>204</v>
      </c>
      <c r="B93" s="12" t="s">
        <v>205</v>
      </c>
      <c r="C93" s="20" t="s">
        <v>206</v>
      </c>
      <c r="D93" s="6">
        <v>0</v>
      </c>
      <c r="E93" s="243"/>
      <c r="F93" s="251">
        <v>0</v>
      </c>
      <c r="G93" s="252">
        <v>0</v>
      </c>
      <c r="H93" s="3"/>
      <c r="I93" s="261">
        <v>15563.000000000002</v>
      </c>
      <c r="J93" s="262">
        <v>4858</v>
      </c>
      <c r="M93" s="207">
        <f t="shared" si="5"/>
        <v>0</v>
      </c>
      <c r="N93" s="207">
        <v>0</v>
      </c>
      <c r="O93" s="205">
        <f t="shared" si="6"/>
        <v>20421</v>
      </c>
      <c r="P93" s="139">
        <f t="shared" si="7"/>
        <v>20421</v>
      </c>
    </row>
    <row r="94" spans="1:16" x14ac:dyDescent="0.2">
      <c r="A94" s="19" t="s">
        <v>207</v>
      </c>
      <c r="B94" s="12" t="s">
        <v>208</v>
      </c>
      <c r="C94" s="20" t="s">
        <v>209</v>
      </c>
      <c r="D94" s="6">
        <v>54764</v>
      </c>
      <c r="E94" s="243"/>
      <c r="F94" s="251">
        <v>58431</v>
      </c>
      <c r="G94" s="252">
        <v>37660.04</v>
      </c>
      <c r="H94" s="3"/>
      <c r="I94" s="261">
        <v>318855.16000000003</v>
      </c>
      <c r="J94" s="262">
        <v>37660.04</v>
      </c>
      <c r="M94" s="207">
        <f t="shared" si="5"/>
        <v>96091.040000000008</v>
      </c>
      <c r="N94" s="207">
        <v>0</v>
      </c>
      <c r="O94" s="205">
        <f t="shared" si="6"/>
        <v>356515.2</v>
      </c>
      <c r="P94" s="139">
        <f t="shared" si="7"/>
        <v>260424.16</v>
      </c>
    </row>
    <row r="95" spans="1:16" x14ac:dyDescent="0.2">
      <c r="A95" s="19" t="s">
        <v>210</v>
      </c>
      <c r="B95" s="12" t="s">
        <v>208</v>
      </c>
      <c r="C95" s="20" t="s">
        <v>211</v>
      </c>
      <c r="D95" s="6">
        <v>0</v>
      </c>
      <c r="E95" s="243"/>
      <c r="F95" s="251">
        <v>0</v>
      </c>
      <c r="G95" s="252">
        <v>0</v>
      </c>
      <c r="H95" s="3"/>
      <c r="I95" s="261">
        <v>79050.149999999994</v>
      </c>
      <c r="J95" s="262">
        <v>0</v>
      </c>
      <c r="M95" s="207">
        <f t="shared" si="5"/>
        <v>0</v>
      </c>
      <c r="N95" s="207">
        <v>0</v>
      </c>
      <c r="O95" s="205">
        <f t="shared" si="6"/>
        <v>79050.149999999994</v>
      </c>
      <c r="P95" s="139">
        <f t="shared" si="7"/>
        <v>79050.149999999994</v>
      </c>
    </row>
    <row r="96" spans="1:16" x14ac:dyDescent="0.2">
      <c r="A96" s="19" t="s">
        <v>212</v>
      </c>
      <c r="B96" s="12" t="s">
        <v>208</v>
      </c>
      <c r="C96" s="20" t="s">
        <v>213</v>
      </c>
      <c r="D96" s="6">
        <v>0</v>
      </c>
      <c r="E96" s="243"/>
      <c r="F96" s="251">
        <v>0</v>
      </c>
      <c r="G96" s="252">
        <v>0</v>
      </c>
      <c r="H96" s="3"/>
      <c r="I96" s="261">
        <v>69756.53</v>
      </c>
      <c r="J96" s="262">
        <v>0</v>
      </c>
      <c r="M96" s="207">
        <f t="shared" si="5"/>
        <v>0</v>
      </c>
      <c r="N96" s="207">
        <v>0</v>
      </c>
      <c r="O96" s="205">
        <f t="shared" si="6"/>
        <v>69756.53</v>
      </c>
      <c r="P96" s="139">
        <f t="shared" si="7"/>
        <v>69756.53</v>
      </c>
    </row>
    <row r="97" spans="1:16" x14ac:dyDescent="0.2">
      <c r="A97" s="19" t="s">
        <v>214</v>
      </c>
      <c r="B97" s="12" t="s">
        <v>215</v>
      </c>
      <c r="C97" s="20" t="s">
        <v>216</v>
      </c>
      <c r="D97" s="6">
        <v>311035</v>
      </c>
      <c r="E97" s="243"/>
      <c r="F97" s="251">
        <v>314400</v>
      </c>
      <c r="G97" s="252">
        <v>57162.85</v>
      </c>
      <c r="H97" s="3"/>
      <c r="I97" s="261">
        <v>1100142.3100000003</v>
      </c>
      <c r="J97" s="262">
        <v>64440.359999999993</v>
      </c>
      <c r="M97" s="207">
        <f t="shared" si="5"/>
        <v>371562.85</v>
      </c>
      <c r="N97" s="207">
        <v>0</v>
      </c>
      <c r="O97" s="205">
        <f t="shared" si="6"/>
        <v>1164582.6700000004</v>
      </c>
      <c r="P97" s="139">
        <f t="shared" si="7"/>
        <v>793019.82000000041</v>
      </c>
    </row>
    <row r="98" spans="1:16" x14ac:dyDescent="0.2">
      <c r="A98" s="19" t="s">
        <v>217</v>
      </c>
      <c r="B98" s="12" t="s">
        <v>215</v>
      </c>
      <c r="C98" s="20" t="s">
        <v>218</v>
      </c>
      <c r="D98" s="6">
        <v>156370</v>
      </c>
      <c r="E98" s="243"/>
      <c r="F98" s="251">
        <v>158866</v>
      </c>
      <c r="G98" s="252">
        <v>54467.37</v>
      </c>
      <c r="H98" s="3"/>
      <c r="I98" s="261">
        <v>1865726.9899999991</v>
      </c>
      <c r="J98" s="262">
        <v>54467.37</v>
      </c>
      <c r="M98" s="207">
        <f t="shared" si="5"/>
        <v>213333.37</v>
      </c>
      <c r="N98" s="207">
        <v>0</v>
      </c>
      <c r="O98" s="205">
        <f t="shared" si="6"/>
        <v>1920194.3599999992</v>
      </c>
      <c r="P98" s="139">
        <f t="shared" si="7"/>
        <v>1706860.9899999993</v>
      </c>
    </row>
    <row r="99" spans="1:16" x14ac:dyDescent="0.2">
      <c r="A99" s="19" t="s">
        <v>219</v>
      </c>
      <c r="B99" s="12" t="s">
        <v>215</v>
      </c>
      <c r="C99" s="20" t="s">
        <v>220</v>
      </c>
      <c r="D99" s="6">
        <v>26685.42</v>
      </c>
      <c r="E99" s="243"/>
      <c r="F99" s="251">
        <v>27825.51</v>
      </c>
      <c r="G99" s="252">
        <v>35504.050000000003</v>
      </c>
      <c r="H99" s="3"/>
      <c r="I99" s="261">
        <v>24340.79</v>
      </c>
      <c r="J99" s="262">
        <v>35504.050000000003</v>
      </c>
      <c r="M99" s="207">
        <f t="shared" si="5"/>
        <v>63329.56</v>
      </c>
      <c r="N99" s="207">
        <v>0</v>
      </c>
      <c r="O99" s="205">
        <f t="shared" si="6"/>
        <v>59844.840000000004</v>
      </c>
      <c r="P99" s="139">
        <f t="shared" si="7"/>
        <v>-3484.7199999999939</v>
      </c>
    </row>
    <row r="100" spans="1:16" x14ac:dyDescent="0.2">
      <c r="A100" s="19" t="s">
        <v>221</v>
      </c>
      <c r="B100" s="12" t="s">
        <v>222</v>
      </c>
      <c r="C100" s="20" t="s">
        <v>223</v>
      </c>
      <c r="D100" s="6">
        <v>0</v>
      </c>
      <c r="E100" s="243"/>
      <c r="F100" s="251">
        <v>0</v>
      </c>
      <c r="G100" s="252">
        <v>0</v>
      </c>
      <c r="H100" s="3"/>
      <c r="I100" s="261">
        <v>0</v>
      </c>
      <c r="J100" s="262">
        <v>0</v>
      </c>
      <c r="M100" s="207">
        <f t="shared" si="5"/>
        <v>0</v>
      </c>
      <c r="N100" s="207">
        <v>0</v>
      </c>
      <c r="O100" s="205">
        <f t="shared" si="6"/>
        <v>0</v>
      </c>
      <c r="P100" s="139">
        <f t="shared" si="7"/>
        <v>0</v>
      </c>
    </row>
    <row r="101" spans="1:16" x14ac:dyDescent="0.2">
      <c r="A101" s="19" t="s">
        <v>224</v>
      </c>
      <c r="B101" s="12" t="s">
        <v>222</v>
      </c>
      <c r="C101" s="20" t="s">
        <v>225</v>
      </c>
      <c r="D101" s="6">
        <v>0</v>
      </c>
      <c r="E101" s="243"/>
      <c r="F101" s="251">
        <v>0</v>
      </c>
      <c r="G101" s="252">
        <v>0</v>
      </c>
      <c r="H101" s="3"/>
      <c r="I101" s="261">
        <v>1740</v>
      </c>
      <c r="J101" s="262">
        <v>0</v>
      </c>
      <c r="M101" s="207">
        <f t="shared" si="5"/>
        <v>0</v>
      </c>
      <c r="N101" s="207">
        <v>0</v>
      </c>
      <c r="O101" s="205">
        <f t="shared" si="6"/>
        <v>1740</v>
      </c>
      <c r="P101" s="139">
        <f t="shared" si="7"/>
        <v>1740</v>
      </c>
    </row>
    <row r="102" spans="1:16" x14ac:dyDescent="0.2">
      <c r="A102" s="19" t="s">
        <v>226</v>
      </c>
      <c r="B102" s="12" t="s">
        <v>222</v>
      </c>
      <c r="C102" s="20" t="s">
        <v>227</v>
      </c>
      <c r="D102" s="6">
        <v>0</v>
      </c>
      <c r="E102" s="243"/>
      <c r="F102" s="251">
        <v>0</v>
      </c>
      <c r="G102" s="252">
        <v>0</v>
      </c>
      <c r="H102" s="3"/>
      <c r="I102" s="261">
        <v>5581.62</v>
      </c>
      <c r="J102" s="262">
        <v>0</v>
      </c>
      <c r="M102" s="207">
        <f t="shared" si="5"/>
        <v>0</v>
      </c>
      <c r="N102" s="207">
        <v>0</v>
      </c>
      <c r="O102" s="205">
        <f t="shared" si="6"/>
        <v>5581.62</v>
      </c>
      <c r="P102" s="139">
        <f t="shared" si="7"/>
        <v>5581.62</v>
      </c>
    </row>
    <row r="103" spans="1:16" x14ac:dyDescent="0.2">
      <c r="A103" s="19" t="s">
        <v>228</v>
      </c>
      <c r="B103" s="12" t="s">
        <v>222</v>
      </c>
      <c r="C103" s="20" t="s">
        <v>229</v>
      </c>
      <c r="D103" s="6">
        <v>0</v>
      </c>
      <c r="E103" s="243"/>
      <c r="F103" s="251">
        <v>0</v>
      </c>
      <c r="G103" s="252">
        <v>0</v>
      </c>
      <c r="H103" s="3"/>
      <c r="I103" s="261">
        <v>3164.87</v>
      </c>
      <c r="J103" s="262">
        <v>0</v>
      </c>
      <c r="M103" s="207">
        <f t="shared" si="5"/>
        <v>0</v>
      </c>
      <c r="N103" s="207">
        <v>0</v>
      </c>
      <c r="O103" s="205">
        <f t="shared" si="6"/>
        <v>3164.87</v>
      </c>
      <c r="P103" s="139">
        <f t="shared" si="7"/>
        <v>3164.87</v>
      </c>
    </row>
    <row r="104" spans="1:16" x14ac:dyDescent="0.2">
      <c r="A104" s="19" t="s">
        <v>230</v>
      </c>
      <c r="B104" s="12" t="s">
        <v>222</v>
      </c>
      <c r="C104" s="20" t="s">
        <v>231</v>
      </c>
      <c r="D104" s="6">
        <v>0</v>
      </c>
      <c r="E104" s="243"/>
      <c r="F104" s="251">
        <v>0</v>
      </c>
      <c r="G104" s="252">
        <v>0</v>
      </c>
      <c r="H104" s="3"/>
      <c r="I104" s="261">
        <v>6410.02</v>
      </c>
      <c r="J104" s="262">
        <v>0</v>
      </c>
      <c r="M104" s="207">
        <f t="shared" ref="M104:M135" si="8">F104+G104</f>
        <v>0</v>
      </c>
      <c r="N104" s="207">
        <v>0</v>
      </c>
      <c r="O104" s="205">
        <f t="shared" ref="O104:O135" si="9">I104+J104</f>
        <v>6410.02</v>
      </c>
      <c r="P104" s="139">
        <f t="shared" si="7"/>
        <v>6410.02</v>
      </c>
    </row>
    <row r="105" spans="1:16" x14ac:dyDescent="0.2">
      <c r="A105" s="19" t="s">
        <v>232</v>
      </c>
      <c r="B105" s="12" t="s">
        <v>222</v>
      </c>
      <c r="C105" s="20" t="s">
        <v>233</v>
      </c>
      <c r="D105" s="6">
        <v>0</v>
      </c>
      <c r="E105" s="243"/>
      <c r="F105" s="251">
        <v>0</v>
      </c>
      <c r="G105" s="252">
        <v>0</v>
      </c>
      <c r="H105" s="3"/>
      <c r="I105" s="261">
        <v>0</v>
      </c>
      <c r="J105" s="262">
        <v>0</v>
      </c>
      <c r="M105" s="207">
        <f t="shared" si="8"/>
        <v>0</v>
      </c>
      <c r="N105" s="207">
        <v>0</v>
      </c>
      <c r="O105" s="205">
        <f t="shared" si="9"/>
        <v>0</v>
      </c>
      <c r="P105" s="139">
        <f t="shared" si="7"/>
        <v>0</v>
      </c>
    </row>
    <row r="106" spans="1:16" x14ac:dyDescent="0.2">
      <c r="A106" s="19" t="s">
        <v>234</v>
      </c>
      <c r="B106" s="12" t="s">
        <v>235</v>
      </c>
      <c r="C106" s="20" t="s">
        <v>236</v>
      </c>
      <c r="D106" s="6">
        <v>0</v>
      </c>
      <c r="E106" s="243"/>
      <c r="F106" s="251">
        <v>0</v>
      </c>
      <c r="G106" s="252">
        <v>0</v>
      </c>
      <c r="H106" s="3"/>
      <c r="I106" s="261">
        <v>4796.79</v>
      </c>
      <c r="J106" s="262">
        <v>0</v>
      </c>
      <c r="M106" s="207">
        <f t="shared" si="8"/>
        <v>0</v>
      </c>
      <c r="N106" s="207">
        <v>0</v>
      </c>
      <c r="O106" s="205">
        <f t="shared" si="9"/>
        <v>4796.79</v>
      </c>
      <c r="P106" s="139">
        <f t="shared" si="7"/>
        <v>4796.79</v>
      </c>
    </row>
    <row r="107" spans="1:16" x14ac:dyDescent="0.2">
      <c r="A107" s="19" t="s">
        <v>237</v>
      </c>
      <c r="B107" s="12" t="s">
        <v>235</v>
      </c>
      <c r="C107" s="20" t="s">
        <v>238</v>
      </c>
      <c r="D107" s="6">
        <v>0</v>
      </c>
      <c r="E107" s="243"/>
      <c r="F107" s="251">
        <v>0</v>
      </c>
      <c r="G107" s="252">
        <v>0</v>
      </c>
      <c r="H107" s="3"/>
      <c r="I107" s="261">
        <v>5913</v>
      </c>
      <c r="J107" s="262">
        <v>0</v>
      </c>
      <c r="M107" s="207">
        <f t="shared" si="8"/>
        <v>0</v>
      </c>
      <c r="N107" s="207">
        <v>0</v>
      </c>
      <c r="O107" s="205">
        <f t="shared" si="9"/>
        <v>5913</v>
      </c>
      <c r="P107" s="139">
        <f t="shared" si="7"/>
        <v>5913</v>
      </c>
    </row>
    <row r="108" spans="1:16" x14ac:dyDescent="0.2">
      <c r="A108" s="19" t="s">
        <v>239</v>
      </c>
      <c r="B108" s="12" t="s">
        <v>235</v>
      </c>
      <c r="C108" s="20" t="s">
        <v>240</v>
      </c>
      <c r="D108" s="6">
        <v>0</v>
      </c>
      <c r="E108" s="243"/>
      <c r="F108" s="251">
        <v>0</v>
      </c>
      <c r="G108" s="252">
        <v>0</v>
      </c>
      <c r="H108" s="3"/>
      <c r="I108" s="261">
        <v>4592</v>
      </c>
      <c r="J108" s="262">
        <v>0</v>
      </c>
      <c r="M108" s="207">
        <f t="shared" si="8"/>
        <v>0</v>
      </c>
      <c r="N108" s="207">
        <v>0</v>
      </c>
      <c r="O108" s="205">
        <f t="shared" si="9"/>
        <v>4592</v>
      </c>
      <c r="P108" s="139">
        <f t="shared" si="7"/>
        <v>4592</v>
      </c>
    </row>
    <row r="109" spans="1:16" x14ac:dyDescent="0.2">
      <c r="A109" s="19" t="s">
        <v>241</v>
      </c>
      <c r="B109" s="12" t="s">
        <v>242</v>
      </c>
      <c r="C109" s="20" t="s">
        <v>243</v>
      </c>
      <c r="D109" s="6">
        <v>38013.18</v>
      </c>
      <c r="E109" s="243"/>
      <c r="F109" s="251">
        <v>40125.730000000003</v>
      </c>
      <c r="G109" s="252">
        <v>26146.76</v>
      </c>
      <c r="H109" s="3"/>
      <c r="I109" s="261">
        <v>47627.48</v>
      </c>
      <c r="J109" s="262">
        <v>66250</v>
      </c>
      <c r="M109" s="207">
        <f t="shared" si="8"/>
        <v>66272.490000000005</v>
      </c>
      <c r="N109" s="207">
        <v>0</v>
      </c>
      <c r="O109" s="205">
        <f t="shared" si="9"/>
        <v>113877.48000000001</v>
      </c>
      <c r="P109" s="139">
        <f t="shared" si="7"/>
        <v>47604.990000000005</v>
      </c>
    </row>
    <row r="110" spans="1:16" x14ac:dyDescent="0.2">
      <c r="A110" s="19" t="s">
        <v>244</v>
      </c>
      <c r="B110" s="12" t="s">
        <v>242</v>
      </c>
      <c r="C110" s="20" t="s">
        <v>245</v>
      </c>
      <c r="D110" s="6">
        <v>0</v>
      </c>
      <c r="E110" s="243"/>
      <c r="F110" s="251">
        <v>0</v>
      </c>
      <c r="G110" s="252">
        <v>0</v>
      </c>
      <c r="H110" s="3"/>
      <c r="I110" s="261">
        <v>11243.87</v>
      </c>
      <c r="J110" s="262">
        <v>0</v>
      </c>
      <c r="M110" s="207">
        <f t="shared" si="8"/>
        <v>0</v>
      </c>
      <c r="N110" s="207">
        <v>0</v>
      </c>
      <c r="O110" s="205">
        <f t="shared" si="9"/>
        <v>11243.87</v>
      </c>
      <c r="P110" s="139">
        <f t="shared" si="7"/>
        <v>11243.87</v>
      </c>
    </row>
    <row r="111" spans="1:16" x14ac:dyDescent="0.2">
      <c r="A111" s="19" t="s">
        <v>246</v>
      </c>
      <c r="B111" s="12" t="s">
        <v>242</v>
      </c>
      <c r="C111" s="20" t="s">
        <v>247</v>
      </c>
      <c r="D111" s="6">
        <v>0</v>
      </c>
      <c r="E111" s="243"/>
      <c r="F111" s="251">
        <v>0</v>
      </c>
      <c r="G111" s="252">
        <v>0</v>
      </c>
      <c r="H111" s="3"/>
      <c r="I111" s="261">
        <v>2152.06</v>
      </c>
      <c r="J111" s="262">
        <v>0</v>
      </c>
      <c r="M111" s="207">
        <f t="shared" si="8"/>
        <v>0</v>
      </c>
      <c r="N111" s="207">
        <v>0</v>
      </c>
      <c r="O111" s="205">
        <f t="shared" si="9"/>
        <v>2152.06</v>
      </c>
      <c r="P111" s="139">
        <f t="shared" si="7"/>
        <v>2152.06</v>
      </c>
    </row>
    <row r="112" spans="1:16" x14ac:dyDescent="0.2">
      <c r="A112" s="19" t="s">
        <v>248</v>
      </c>
      <c r="B112" s="12" t="s">
        <v>242</v>
      </c>
      <c r="C112" s="20" t="s">
        <v>249</v>
      </c>
      <c r="D112" s="6">
        <v>0</v>
      </c>
      <c r="E112" s="243"/>
      <c r="F112" s="251">
        <v>0</v>
      </c>
      <c r="G112" s="252">
        <v>0</v>
      </c>
      <c r="H112" s="3"/>
      <c r="I112" s="261">
        <v>9547.8499999999985</v>
      </c>
      <c r="J112" s="262">
        <v>0</v>
      </c>
      <c r="M112" s="207">
        <f t="shared" si="8"/>
        <v>0</v>
      </c>
      <c r="N112" s="207">
        <v>0</v>
      </c>
      <c r="O112" s="205">
        <f t="shared" si="9"/>
        <v>9547.8499999999985</v>
      </c>
      <c r="P112" s="139">
        <f t="shared" si="7"/>
        <v>9547.8499999999985</v>
      </c>
    </row>
    <row r="113" spans="1:16" x14ac:dyDescent="0.2">
      <c r="A113" s="19" t="s">
        <v>250</v>
      </c>
      <c r="B113" s="12" t="s">
        <v>251</v>
      </c>
      <c r="C113" s="20" t="s">
        <v>252</v>
      </c>
      <c r="D113" s="6">
        <v>0</v>
      </c>
      <c r="E113" s="243"/>
      <c r="F113" s="251">
        <v>0</v>
      </c>
      <c r="G113" s="252">
        <v>0</v>
      </c>
      <c r="H113" s="3"/>
      <c r="I113" s="261">
        <v>784.9</v>
      </c>
      <c r="J113" s="262">
        <v>0</v>
      </c>
      <c r="M113" s="207">
        <f t="shared" si="8"/>
        <v>0</v>
      </c>
      <c r="N113" s="207">
        <v>0</v>
      </c>
      <c r="O113" s="205">
        <f t="shared" si="9"/>
        <v>784.9</v>
      </c>
      <c r="P113" s="139">
        <f t="shared" si="7"/>
        <v>784.9</v>
      </c>
    </row>
    <row r="114" spans="1:16" x14ac:dyDescent="0.2">
      <c r="A114" s="19" t="s">
        <v>253</v>
      </c>
      <c r="B114" s="12" t="s">
        <v>251</v>
      </c>
      <c r="C114" s="20" t="s">
        <v>254</v>
      </c>
      <c r="D114" s="6">
        <v>0</v>
      </c>
      <c r="E114" s="243"/>
      <c r="F114" s="251">
        <v>0</v>
      </c>
      <c r="G114" s="252">
        <v>0</v>
      </c>
      <c r="H114" s="3"/>
      <c r="I114" s="261">
        <v>13745.329999999998</v>
      </c>
      <c r="J114" s="262">
        <v>0</v>
      </c>
      <c r="M114" s="207">
        <f t="shared" si="8"/>
        <v>0</v>
      </c>
      <c r="N114" s="207">
        <v>0</v>
      </c>
      <c r="O114" s="205">
        <f t="shared" si="9"/>
        <v>13745.329999999998</v>
      </c>
      <c r="P114" s="139">
        <f t="shared" si="7"/>
        <v>13745.329999999998</v>
      </c>
    </row>
    <row r="115" spans="1:16" x14ac:dyDescent="0.2">
      <c r="A115" s="19" t="s">
        <v>255</v>
      </c>
      <c r="B115" s="12" t="s">
        <v>251</v>
      </c>
      <c r="C115" s="20" t="s">
        <v>256</v>
      </c>
      <c r="D115" s="6">
        <v>283298.25</v>
      </c>
      <c r="E115" s="243"/>
      <c r="F115" s="251">
        <v>291075.55</v>
      </c>
      <c r="G115" s="252">
        <v>72559.59</v>
      </c>
      <c r="H115" s="3"/>
      <c r="I115" s="261">
        <v>1601050.2099999995</v>
      </c>
      <c r="J115" s="262">
        <v>72559.59</v>
      </c>
      <c r="M115" s="207">
        <f t="shared" si="8"/>
        <v>363635.14</v>
      </c>
      <c r="N115" s="207">
        <v>0</v>
      </c>
      <c r="O115" s="205">
        <f t="shared" si="9"/>
        <v>1673609.7999999996</v>
      </c>
      <c r="P115" s="139">
        <f t="shared" si="7"/>
        <v>1309974.6599999997</v>
      </c>
    </row>
    <row r="116" spans="1:16" x14ac:dyDescent="0.2">
      <c r="A116" s="19" t="s">
        <v>257</v>
      </c>
      <c r="B116" s="12" t="s">
        <v>258</v>
      </c>
      <c r="C116" s="20" t="s">
        <v>259</v>
      </c>
      <c r="D116" s="6">
        <v>0</v>
      </c>
      <c r="E116" s="243"/>
      <c r="F116" s="251">
        <v>0</v>
      </c>
      <c r="G116" s="252">
        <v>0</v>
      </c>
      <c r="H116" s="3"/>
      <c r="I116" s="261">
        <v>6063.91</v>
      </c>
      <c r="J116" s="262">
        <v>0</v>
      </c>
      <c r="M116" s="207">
        <f t="shared" si="8"/>
        <v>0</v>
      </c>
      <c r="N116" s="207">
        <v>0</v>
      </c>
      <c r="O116" s="205">
        <f t="shared" si="9"/>
        <v>6063.91</v>
      </c>
      <c r="P116" s="139">
        <f t="shared" si="7"/>
        <v>6063.91</v>
      </c>
    </row>
    <row r="117" spans="1:16" x14ac:dyDescent="0.2">
      <c r="A117" s="19" t="s">
        <v>260</v>
      </c>
      <c r="B117" s="12" t="s">
        <v>261</v>
      </c>
      <c r="C117" s="20" t="s">
        <v>262</v>
      </c>
      <c r="D117" s="6">
        <v>42389.91</v>
      </c>
      <c r="E117" s="243"/>
      <c r="F117" s="251">
        <v>42637.51</v>
      </c>
      <c r="G117" s="252">
        <v>27954.43</v>
      </c>
      <c r="H117" s="3"/>
      <c r="I117" s="261">
        <v>42637.509999999995</v>
      </c>
      <c r="J117" s="262">
        <v>27954.43</v>
      </c>
      <c r="M117" s="207">
        <f t="shared" si="8"/>
        <v>70591.94</v>
      </c>
      <c r="N117" s="207">
        <v>0</v>
      </c>
      <c r="O117" s="205">
        <f t="shared" si="9"/>
        <v>70591.94</v>
      </c>
      <c r="P117" s="139">
        <f t="shared" si="7"/>
        <v>0</v>
      </c>
    </row>
    <row r="118" spans="1:16" x14ac:dyDescent="0.2">
      <c r="A118" s="19" t="s">
        <v>263</v>
      </c>
      <c r="B118" s="12" t="s">
        <v>264</v>
      </c>
      <c r="C118" s="20" t="s">
        <v>265</v>
      </c>
      <c r="D118" s="6">
        <v>0</v>
      </c>
      <c r="E118" s="243"/>
      <c r="F118" s="251">
        <v>0</v>
      </c>
      <c r="G118" s="252">
        <v>0</v>
      </c>
      <c r="H118" s="3"/>
      <c r="I118" s="261">
        <v>34032.169999999984</v>
      </c>
      <c r="J118" s="262">
        <v>0</v>
      </c>
      <c r="M118" s="207">
        <f t="shared" si="8"/>
        <v>0</v>
      </c>
      <c r="N118" s="207">
        <v>0</v>
      </c>
      <c r="O118" s="205">
        <f t="shared" si="9"/>
        <v>34032.169999999984</v>
      </c>
      <c r="P118" s="139">
        <f t="shared" si="7"/>
        <v>34032.169999999984</v>
      </c>
    </row>
    <row r="119" spans="1:16" x14ac:dyDescent="0.2">
      <c r="A119" s="19" t="s">
        <v>266</v>
      </c>
      <c r="B119" s="12" t="s">
        <v>264</v>
      </c>
      <c r="C119" s="20" t="s">
        <v>267</v>
      </c>
      <c r="D119" s="6">
        <v>0</v>
      </c>
      <c r="E119" s="243"/>
      <c r="F119" s="251">
        <v>0</v>
      </c>
      <c r="G119" s="252">
        <v>0</v>
      </c>
      <c r="H119" s="3"/>
      <c r="I119" s="261">
        <v>59658.490000000005</v>
      </c>
      <c r="J119" s="262">
        <v>0</v>
      </c>
      <c r="M119" s="207">
        <f t="shared" si="8"/>
        <v>0</v>
      </c>
      <c r="N119" s="207">
        <v>0</v>
      </c>
      <c r="O119" s="205">
        <f t="shared" si="9"/>
        <v>59658.490000000005</v>
      </c>
      <c r="P119" s="139">
        <f t="shared" si="7"/>
        <v>59658.490000000005</v>
      </c>
    </row>
    <row r="120" spans="1:16" x14ac:dyDescent="0.2">
      <c r="A120" s="19" t="s">
        <v>268</v>
      </c>
      <c r="B120" s="12" t="s">
        <v>264</v>
      </c>
      <c r="C120" s="20" t="s">
        <v>269</v>
      </c>
      <c r="D120" s="6">
        <v>0</v>
      </c>
      <c r="E120" s="243"/>
      <c r="F120" s="251">
        <v>0</v>
      </c>
      <c r="G120" s="252">
        <v>0</v>
      </c>
      <c r="H120" s="3"/>
      <c r="I120" s="261">
        <v>37531.499999999993</v>
      </c>
      <c r="J120" s="262">
        <v>0</v>
      </c>
      <c r="M120" s="207">
        <f t="shared" si="8"/>
        <v>0</v>
      </c>
      <c r="N120" s="207">
        <v>0</v>
      </c>
      <c r="O120" s="205">
        <f t="shared" si="9"/>
        <v>37531.499999999993</v>
      </c>
      <c r="P120" s="139">
        <f t="shared" si="7"/>
        <v>37531.499999999993</v>
      </c>
    </row>
    <row r="121" spans="1:16" x14ac:dyDescent="0.2">
      <c r="A121" s="19" t="s">
        <v>270</v>
      </c>
      <c r="B121" s="12" t="s">
        <v>271</v>
      </c>
      <c r="C121" s="20" t="s">
        <v>272</v>
      </c>
      <c r="D121" s="6">
        <v>88436.99</v>
      </c>
      <c r="E121" s="243"/>
      <c r="F121" s="251">
        <v>91483.92</v>
      </c>
      <c r="G121" s="252">
        <v>39587.25</v>
      </c>
      <c r="H121" s="3"/>
      <c r="I121" s="261">
        <v>306853.76000000001</v>
      </c>
      <c r="J121" s="262">
        <v>39587.25</v>
      </c>
      <c r="M121" s="207">
        <f t="shared" si="8"/>
        <v>131071.17</v>
      </c>
      <c r="N121" s="207">
        <v>0</v>
      </c>
      <c r="O121" s="205">
        <f t="shared" si="9"/>
        <v>346441.01</v>
      </c>
      <c r="P121" s="139">
        <f t="shared" si="7"/>
        <v>215369.84000000003</v>
      </c>
    </row>
    <row r="122" spans="1:16" x14ac:dyDescent="0.2">
      <c r="A122" s="19" t="s">
        <v>273</v>
      </c>
      <c r="B122" s="12" t="s">
        <v>271</v>
      </c>
      <c r="C122" s="20" t="s">
        <v>274</v>
      </c>
      <c r="D122" s="6">
        <v>0</v>
      </c>
      <c r="E122" s="243"/>
      <c r="F122" s="251">
        <v>0</v>
      </c>
      <c r="G122" s="252">
        <v>0</v>
      </c>
      <c r="H122" s="3"/>
      <c r="I122" s="261">
        <v>0</v>
      </c>
      <c r="J122" s="262">
        <v>0</v>
      </c>
      <c r="M122" s="207">
        <f t="shared" si="8"/>
        <v>0</v>
      </c>
      <c r="N122" s="207">
        <v>0</v>
      </c>
      <c r="O122" s="205">
        <f t="shared" si="9"/>
        <v>0</v>
      </c>
      <c r="P122" s="139">
        <f t="shared" si="7"/>
        <v>0</v>
      </c>
    </row>
    <row r="123" spans="1:16" x14ac:dyDescent="0.2">
      <c r="A123" s="19" t="s">
        <v>275</v>
      </c>
      <c r="B123" s="12" t="s">
        <v>276</v>
      </c>
      <c r="C123" s="20" t="s">
        <v>277</v>
      </c>
      <c r="D123" s="6">
        <v>0</v>
      </c>
      <c r="E123" s="243"/>
      <c r="F123" s="251">
        <v>0</v>
      </c>
      <c r="G123" s="252">
        <v>0</v>
      </c>
      <c r="H123" s="3"/>
      <c r="I123" s="261">
        <v>65516.270000000004</v>
      </c>
      <c r="J123" s="262">
        <v>0</v>
      </c>
      <c r="M123" s="207">
        <f t="shared" si="8"/>
        <v>0</v>
      </c>
      <c r="N123" s="207">
        <v>0</v>
      </c>
      <c r="O123" s="205">
        <f t="shared" si="9"/>
        <v>65516.270000000004</v>
      </c>
      <c r="P123" s="139">
        <f t="shared" si="7"/>
        <v>65516.270000000004</v>
      </c>
    </row>
    <row r="124" spans="1:16" x14ac:dyDescent="0.2">
      <c r="A124" s="19" t="s">
        <v>278</v>
      </c>
      <c r="B124" s="12" t="s">
        <v>276</v>
      </c>
      <c r="C124" s="20" t="s">
        <v>279</v>
      </c>
      <c r="D124" s="6">
        <v>58518.64</v>
      </c>
      <c r="E124" s="243"/>
      <c r="F124" s="251">
        <v>60216.98</v>
      </c>
      <c r="G124" s="252">
        <v>22913.4</v>
      </c>
      <c r="H124" s="3"/>
      <c r="I124" s="261">
        <v>87615.950000000012</v>
      </c>
      <c r="J124" s="262">
        <v>19845.440000000002</v>
      </c>
      <c r="M124" s="207">
        <f t="shared" si="8"/>
        <v>83130.38</v>
      </c>
      <c r="N124" s="207">
        <v>0</v>
      </c>
      <c r="O124" s="205">
        <f t="shared" si="9"/>
        <v>107461.39000000001</v>
      </c>
      <c r="P124" s="139">
        <f t="shared" si="7"/>
        <v>24331.010000000009</v>
      </c>
    </row>
    <row r="125" spans="1:16" x14ac:dyDescent="0.2">
      <c r="A125" s="19" t="s">
        <v>280</v>
      </c>
      <c r="B125" s="12" t="s">
        <v>276</v>
      </c>
      <c r="C125" s="20" t="s">
        <v>281</v>
      </c>
      <c r="D125" s="6">
        <v>0</v>
      </c>
      <c r="E125" s="243"/>
      <c r="F125" s="251">
        <v>0</v>
      </c>
      <c r="G125" s="252">
        <v>0</v>
      </c>
      <c r="H125" s="3"/>
      <c r="I125" s="261">
        <v>2690</v>
      </c>
      <c r="J125" s="262">
        <v>0</v>
      </c>
      <c r="M125" s="207">
        <f t="shared" si="8"/>
        <v>0</v>
      </c>
      <c r="N125" s="207">
        <v>0</v>
      </c>
      <c r="O125" s="205">
        <f t="shared" si="9"/>
        <v>2690</v>
      </c>
      <c r="P125" s="139">
        <f t="shared" si="7"/>
        <v>2690</v>
      </c>
    </row>
    <row r="126" spans="1:16" x14ac:dyDescent="0.2">
      <c r="A126" s="19" t="s">
        <v>282</v>
      </c>
      <c r="B126" s="12" t="s">
        <v>276</v>
      </c>
      <c r="C126" s="20" t="s">
        <v>283</v>
      </c>
      <c r="D126" s="6">
        <v>0</v>
      </c>
      <c r="E126" s="243"/>
      <c r="F126" s="251">
        <v>0</v>
      </c>
      <c r="G126" s="252">
        <v>0</v>
      </c>
      <c r="H126" s="3"/>
      <c r="I126" s="261">
        <v>6793</v>
      </c>
      <c r="J126" s="262">
        <v>0</v>
      </c>
      <c r="M126" s="207">
        <f t="shared" si="8"/>
        <v>0</v>
      </c>
      <c r="N126" s="207">
        <v>0</v>
      </c>
      <c r="O126" s="205">
        <f t="shared" si="9"/>
        <v>6793</v>
      </c>
      <c r="P126" s="139">
        <f t="shared" si="7"/>
        <v>6793</v>
      </c>
    </row>
    <row r="127" spans="1:16" x14ac:dyDescent="0.2">
      <c r="A127" s="19" t="s">
        <v>284</v>
      </c>
      <c r="B127" s="12" t="s">
        <v>285</v>
      </c>
      <c r="C127" s="20" t="s">
        <v>286</v>
      </c>
      <c r="D127" s="6">
        <v>0</v>
      </c>
      <c r="E127" s="243"/>
      <c r="F127" s="251">
        <v>0</v>
      </c>
      <c r="G127" s="252">
        <v>0</v>
      </c>
      <c r="H127" s="3"/>
      <c r="I127" s="261">
        <v>4196.92</v>
      </c>
      <c r="J127" s="262">
        <v>0</v>
      </c>
      <c r="M127" s="207">
        <f t="shared" si="8"/>
        <v>0</v>
      </c>
      <c r="N127" s="207">
        <v>0</v>
      </c>
      <c r="O127" s="205">
        <f t="shared" si="9"/>
        <v>4196.92</v>
      </c>
      <c r="P127" s="139">
        <f t="shared" si="7"/>
        <v>4196.92</v>
      </c>
    </row>
    <row r="128" spans="1:16" x14ac:dyDescent="0.2">
      <c r="A128" s="19" t="s">
        <v>287</v>
      </c>
      <c r="B128" s="12" t="s">
        <v>285</v>
      </c>
      <c r="C128" s="20" t="s">
        <v>288</v>
      </c>
      <c r="D128" s="6">
        <v>0</v>
      </c>
      <c r="E128" s="243"/>
      <c r="F128" s="251">
        <v>0</v>
      </c>
      <c r="G128" s="252">
        <v>0</v>
      </c>
      <c r="H128" s="3"/>
      <c r="I128" s="261">
        <v>4954.6399999999994</v>
      </c>
      <c r="J128" s="262">
        <v>0</v>
      </c>
      <c r="M128" s="207">
        <f t="shared" si="8"/>
        <v>0</v>
      </c>
      <c r="N128" s="207">
        <v>0</v>
      </c>
      <c r="O128" s="205">
        <f t="shared" si="9"/>
        <v>4954.6399999999994</v>
      </c>
      <c r="P128" s="139">
        <f t="shared" si="7"/>
        <v>4954.6399999999994</v>
      </c>
    </row>
    <row r="129" spans="1:16" x14ac:dyDescent="0.2">
      <c r="A129" s="19" t="s">
        <v>289</v>
      </c>
      <c r="B129" s="12" t="s">
        <v>285</v>
      </c>
      <c r="C129" s="20" t="s">
        <v>290</v>
      </c>
      <c r="D129" s="6">
        <v>0</v>
      </c>
      <c r="E129" s="243"/>
      <c r="F129" s="251">
        <v>0</v>
      </c>
      <c r="G129" s="252">
        <v>0</v>
      </c>
      <c r="H129" s="3"/>
      <c r="I129" s="261">
        <v>3488.13</v>
      </c>
      <c r="J129" s="262">
        <v>0</v>
      </c>
      <c r="M129" s="207">
        <f t="shared" si="8"/>
        <v>0</v>
      </c>
      <c r="N129" s="207">
        <v>0</v>
      </c>
      <c r="O129" s="205">
        <f t="shared" si="9"/>
        <v>3488.13</v>
      </c>
      <c r="P129" s="139">
        <f t="shared" si="7"/>
        <v>3488.13</v>
      </c>
    </row>
    <row r="130" spans="1:16" x14ac:dyDescent="0.2">
      <c r="A130" s="19" t="s">
        <v>291</v>
      </c>
      <c r="B130" s="12" t="s">
        <v>285</v>
      </c>
      <c r="C130" s="20" t="s">
        <v>292</v>
      </c>
      <c r="D130" s="6">
        <v>0</v>
      </c>
      <c r="E130" s="243"/>
      <c r="F130" s="251">
        <v>0</v>
      </c>
      <c r="G130" s="252">
        <v>0</v>
      </c>
      <c r="H130" s="3"/>
      <c r="I130" s="261">
        <v>10490.5</v>
      </c>
      <c r="J130" s="262">
        <v>0</v>
      </c>
      <c r="M130" s="207">
        <f t="shared" si="8"/>
        <v>0</v>
      </c>
      <c r="N130" s="207">
        <v>0</v>
      </c>
      <c r="O130" s="205">
        <f t="shared" si="9"/>
        <v>10490.5</v>
      </c>
      <c r="P130" s="139">
        <f t="shared" si="7"/>
        <v>10490.5</v>
      </c>
    </row>
    <row r="131" spans="1:16" x14ac:dyDescent="0.2">
      <c r="A131" s="19" t="s">
        <v>293</v>
      </c>
      <c r="B131" s="12" t="s">
        <v>285</v>
      </c>
      <c r="C131" s="20" t="s">
        <v>294</v>
      </c>
      <c r="D131" s="6">
        <v>0</v>
      </c>
      <c r="E131" s="243"/>
      <c r="F131" s="251">
        <v>0</v>
      </c>
      <c r="G131" s="252">
        <v>0</v>
      </c>
      <c r="H131" s="3"/>
      <c r="I131" s="261">
        <v>0</v>
      </c>
      <c r="J131" s="262">
        <v>0</v>
      </c>
      <c r="M131" s="207">
        <f t="shared" si="8"/>
        <v>0</v>
      </c>
      <c r="N131" s="207">
        <v>0</v>
      </c>
      <c r="O131" s="205">
        <f t="shared" si="9"/>
        <v>0</v>
      </c>
      <c r="P131" s="139">
        <f t="shared" si="7"/>
        <v>0</v>
      </c>
    </row>
    <row r="132" spans="1:16" x14ac:dyDescent="0.2">
      <c r="A132" s="19" t="s">
        <v>295</v>
      </c>
      <c r="B132" s="12" t="s">
        <v>285</v>
      </c>
      <c r="C132" s="20" t="s">
        <v>296</v>
      </c>
      <c r="D132" s="6">
        <v>0</v>
      </c>
      <c r="E132" s="243"/>
      <c r="F132" s="251">
        <v>0</v>
      </c>
      <c r="G132" s="252">
        <v>0</v>
      </c>
      <c r="H132" s="3"/>
      <c r="I132" s="261">
        <v>2074.5699999999997</v>
      </c>
      <c r="J132" s="262">
        <v>0</v>
      </c>
      <c r="M132" s="207">
        <f t="shared" si="8"/>
        <v>0</v>
      </c>
      <c r="N132" s="207">
        <v>0</v>
      </c>
      <c r="O132" s="205">
        <f t="shared" si="9"/>
        <v>2074.5699999999997</v>
      </c>
      <c r="P132" s="139">
        <f t="shared" si="7"/>
        <v>2074.5699999999997</v>
      </c>
    </row>
    <row r="133" spans="1:16" x14ac:dyDescent="0.2">
      <c r="A133" s="19" t="s">
        <v>297</v>
      </c>
      <c r="B133" s="12" t="s">
        <v>298</v>
      </c>
      <c r="C133" s="20" t="s">
        <v>299</v>
      </c>
      <c r="D133" s="6">
        <v>0</v>
      </c>
      <c r="E133" s="243"/>
      <c r="F133" s="251">
        <v>0</v>
      </c>
      <c r="G133" s="252">
        <v>0</v>
      </c>
      <c r="H133" s="3"/>
      <c r="I133" s="261">
        <v>0</v>
      </c>
      <c r="J133" s="262">
        <v>0</v>
      </c>
      <c r="M133" s="207">
        <f t="shared" si="8"/>
        <v>0</v>
      </c>
      <c r="N133" s="207">
        <v>0</v>
      </c>
      <c r="O133" s="205">
        <f t="shared" si="9"/>
        <v>0</v>
      </c>
      <c r="P133" s="139">
        <f t="shared" si="7"/>
        <v>0</v>
      </c>
    </row>
    <row r="134" spans="1:16" x14ac:dyDescent="0.2">
      <c r="A134" s="19" t="s">
        <v>300</v>
      </c>
      <c r="B134" s="12" t="s">
        <v>298</v>
      </c>
      <c r="C134" s="20" t="s">
        <v>301</v>
      </c>
      <c r="D134" s="6">
        <v>0</v>
      </c>
      <c r="E134" s="243"/>
      <c r="F134" s="251">
        <v>0</v>
      </c>
      <c r="G134" s="252">
        <v>0</v>
      </c>
      <c r="H134" s="3"/>
      <c r="I134" s="261">
        <v>11955.119999999999</v>
      </c>
      <c r="J134" s="262">
        <v>0</v>
      </c>
      <c r="M134" s="207">
        <f t="shared" si="8"/>
        <v>0</v>
      </c>
      <c r="N134" s="207">
        <v>0</v>
      </c>
      <c r="O134" s="205">
        <f t="shared" si="9"/>
        <v>11955.119999999999</v>
      </c>
      <c r="P134" s="139">
        <f t="shared" si="7"/>
        <v>11955.119999999999</v>
      </c>
    </row>
    <row r="135" spans="1:16" x14ac:dyDescent="0.2">
      <c r="A135" s="19" t="s">
        <v>302</v>
      </c>
      <c r="B135" s="12" t="s">
        <v>303</v>
      </c>
      <c r="C135" s="20" t="s">
        <v>304</v>
      </c>
      <c r="D135" s="6">
        <v>0</v>
      </c>
      <c r="E135" s="243"/>
      <c r="F135" s="251">
        <v>0</v>
      </c>
      <c r="G135" s="252">
        <v>0</v>
      </c>
      <c r="H135" s="3"/>
      <c r="I135" s="261">
        <v>2535.75</v>
      </c>
      <c r="J135" s="262">
        <v>0</v>
      </c>
      <c r="M135" s="207">
        <f t="shared" si="8"/>
        <v>0</v>
      </c>
      <c r="N135" s="207">
        <v>0</v>
      </c>
      <c r="O135" s="205">
        <f t="shared" si="9"/>
        <v>2535.75</v>
      </c>
      <c r="P135" s="139">
        <f t="shared" si="7"/>
        <v>2535.75</v>
      </c>
    </row>
    <row r="136" spans="1:16" x14ac:dyDescent="0.2">
      <c r="A136" s="19" t="s">
        <v>305</v>
      </c>
      <c r="B136" s="12" t="s">
        <v>303</v>
      </c>
      <c r="C136" s="20" t="s">
        <v>306</v>
      </c>
      <c r="D136" s="6">
        <v>0</v>
      </c>
      <c r="E136" s="243"/>
      <c r="F136" s="251">
        <v>0</v>
      </c>
      <c r="G136" s="252">
        <v>0</v>
      </c>
      <c r="H136" s="3"/>
      <c r="I136" s="261">
        <v>31544.03</v>
      </c>
      <c r="J136" s="262">
        <v>1875</v>
      </c>
      <c r="M136" s="207">
        <f t="shared" ref="M136:M167" si="10">F136+G136</f>
        <v>0</v>
      </c>
      <c r="N136" s="207">
        <v>0</v>
      </c>
      <c r="O136" s="205">
        <f t="shared" ref="O136:O167" si="11">I136+J136</f>
        <v>33419.03</v>
      </c>
      <c r="P136" s="139">
        <f t="shared" si="7"/>
        <v>33419.03</v>
      </c>
    </row>
    <row r="137" spans="1:16" x14ac:dyDescent="0.2">
      <c r="A137" s="19" t="s">
        <v>307</v>
      </c>
      <c r="B137" s="12" t="s">
        <v>308</v>
      </c>
      <c r="C137" s="20" t="s">
        <v>309</v>
      </c>
      <c r="D137" s="6">
        <v>0</v>
      </c>
      <c r="E137" s="243"/>
      <c r="F137" s="251">
        <v>0</v>
      </c>
      <c r="G137" s="252">
        <v>0</v>
      </c>
      <c r="H137" s="3"/>
      <c r="I137" s="261">
        <v>6709.13</v>
      </c>
      <c r="J137" s="262">
        <v>0</v>
      </c>
      <c r="M137" s="207">
        <f t="shared" si="10"/>
        <v>0</v>
      </c>
      <c r="N137" s="207">
        <v>0</v>
      </c>
      <c r="O137" s="205">
        <f t="shared" si="11"/>
        <v>6709.13</v>
      </c>
      <c r="P137" s="139">
        <f t="shared" ref="P137:P200" si="12">+O137-M137</f>
        <v>6709.13</v>
      </c>
    </row>
    <row r="138" spans="1:16" x14ac:dyDescent="0.2">
      <c r="A138" s="19" t="s">
        <v>310</v>
      </c>
      <c r="B138" s="12" t="s">
        <v>308</v>
      </c>
      <c r="C138" s="20" t="s">
        <v>311</v>
      </c>
      <c r="D138" s="6">
        <v>0</v>
      </c>
      <c r="E138" s="243"/>
      <c r="F138" s="251">
        <v>0</v>
      </c>
      <c r="G138" s="252">
        <v>0</v>
      </c>
      <c r="H138" s="3"/>
      <c r="I138" s="261">
        <v>3270.78</v>
      </c>
      <c r="J138" s="262">
        <v>0</v>
      </c>
      <c r="M138" s="207">
        <f t="shared" si="10"/>
        <v>0</v>
      </c>
      <c r="N138" s="207">
        <v>0</v>
      </c>
      <c r="O138" s="205">
        <f t="shared" si="11"/>
        <v>3270.78</v>
      </c>
      <c r="P138" s="139">
        <f t="shared" si="12"/>
        <v>3270.78</v>
      </c>
    </row>
    <row r="139" spans="1:16" x14ac:dyDescent="0.2">
      <c r="A139" s="19" t="s">
        <v>312</v>
      </c>
      <c r="B139" s="12" t="s">
        <v>313</v>
      </c>
      <c r="C139" s="20" t="s">
        <v>314</v>
      </c>
      <c r="D139" s="6">
        <v>33687.33</v>
      </c>
      <c r="E139" s="243"/>
      <c r="F139" s="251">
        <v>34724.97</v>
      </c>
      <c r="G139" s="252">
        <v>34399.33</v>
      </c>
      <c r="H139" s="3"/>
      <c r="I139" s="261">
        <v>628951.12999999989</v>
      </c>
      <c r="J139" s="262">
        <v>34767.26</v>
      </c>
      <c r="M139" s="207">
        <f t="shared" si="10"/>
        <v>69124.3</v>
      </c>
      <c r="N139" s="207">
        <v>0</v>
      </c>
      <c r="O139" s="205">
        <f t="shared" si="11"/>
        <v>663718.3899999999</v>
      </c>
      <c r="P139" s="139">
        <f t="shared" si="12"/>
        <v>594594.08999999985</v>
      </c>
    </row>
    <row r="140" spans="1:16" x14ac:dyDescent="0.2">
      <c r="A140" s="19" t="s">
        <v>315</v>
      </c>
      <c r="B140" s="12" t="s">
        <v>316</v>
      </c>
      <c r="C140" s="20" t="s">
        <v>317</v>
      </c>
      <c r="D140" s="6">
        <v>0</v>
      </c>
      <c r="E140" s="243"/>
      <c r="F140" s="251">
        <v>0</v>
      </c>
      <c r="G140" s="252">
        <v>0</v>
      </c>
      <c r="H140" s="3"/>
      <c r="I140" s="261">
        <v>2474.15</v>
      </c>
      <c r="J140" s="262">
        <v>0</v>
      </c>
      <c r="M140" s="207">
        <f t="shared" si="10"/>
        <v>0</v>
      </c>
      <c r="N140" s="207">
        <v>0</v>
      </c>
      <c r="O140" s="205">
        <f t="shared" si="11"/>
        <v>2474.15</v>
      </c>
      <c r="P140" s="139">
        <f t="shared" si="12"/>
        <v>2474.15</v>
      </c>
    </row>
    <row r="141" spans="1:16" x14ac:dyDescent="0.2">
      <c r="A141" s="19" t="s">
        <v>318</v>
      </c>
      <c r="B141" s="12" t="s">
        <v>316</v>
      </c>
      <c r="C141" s="20" t="s">
        <v>319</v>
      </c>
      <c r="D141" s="6">
        <v>0</v>
      </c>
      <c r="E141" s="243"/>
      <c r="F141" s="251">
        <v>0</v>
      </c>
      <c r="G141" s="252">
        <v>0</v>
      </c>
      <c r="H141" s="3"/>
      <c r="I141" s="261">
        <v>25593.019999999997</v>
      </c>
      <c r="J141" s="262">
        <v>0</v>
      </c>
      <c r="M141" s="207">
        <f t="shared" si="10"/>
        <v>0</v>
      </c>
      <c r="N141" s="207">
        <v>0</v>
      </c>
      <c r="O141" s="205">
        <f t="shared" si="11"/>
        <v>25593.019999999997</v>
      </c>
      <c r="P141" s="139">
        <f t="shared" si="12"/>
        <v>25593.019999999997</v>
      </c>
    </row>
    <row r="142" spans="1:16" x14ac:dyDescent="0.2">
      <c r="A142" s="19" t="s">
        <v>320</v>
      </c>
      <c r="B142" s="12" t="s">
        <v>316</v>
      </c>
      <c r="C142" s="20" t="s">
        <v>321</v>
      </c>
      <c r="D142" s="6">
        <v>0</v>
      </c>
      <c r="E142" s="243"/>
      <c r="F142" s="251">
        <v>0</v>
      </c>
      <c r="G142" s="252">
        <v>0</v>
      </c>
      <c r="H142" s="3"/>
      <c r="I142" s="261">
        <v>6809.67</v>
      </c>
      <c r="J142" s="262">
        <v>0</v>
      </c>
      <c r="M142" s="207">
        <f t="shared" si="10"/>
        <v>0</v>
      </c>
      <c r="N142" s="207">
        <v>0</v>
      </c>
      <c r="O142" s="205">
        <f t="shared" si="11"/>
        <v>6809.67</v>
      </c>
      <c r="P142" s="139">
        <f t="shared" si="12"/>
        <v>6809.67</v>
      </c>
    </row>
    <row r="143" spans="1:16" x14ac:dyDescent="0.2">
      <c r="A143" s="19" t="s">
        <v>322</v>
      </c>
      <c r="B143" s="12" t="s">
        <v>316</v>
      </c>
      <c r="C143" s="20" t="s">
        <v>323</v>
      </c>
      <c r="D143" s="6">
        <v>0</v>
      </c>
      <c r="E143" s="243"/>
      <c r="F143" s="251">
        <v>0</v>
      </c>
      <c r="G143" s="252">
        <v>0</v>
      </c>
      <c r="H143" s="3"/>
      <c r="I143" s="261">
        <v>4575.3900000000003</v>
      </c>
      <c r="J143" s="262">
        <v>0</v>
      </c>
      <c r="M143" s="207">
        <f t="shared" si="10"/>
        <v>0</v>
      </c>
      <c r="N143" s="207">
        <v>0</v>
      </c>
      <c r="O143" s="205">
        <f t="shared" si="11"/>
        <v>4575.3900000000003</v>
      </c>
      <c r="P143" s="139">
        <f t="shared" si="12"/>
        <v>4575.3900000000003</v>
      </c>
    </row>
    <row r="144" spans="1:16" x14ac:dyDescent="0.2">
      <c r="A144" s="19" t="s">
        <v>324</v>
      </c>
      <c r="B144" s="12" t="s">
        <v>325</v>
      </c>
      <c r="C144" s="20" t="s">
        <v>326</v>
      </c>
      <c r="D144" s="6">
        <v>151275</v>
      </c>
      <c r="E144" s="243"/>
      <c r="F144" s="251">
        <v>156725</v>
      </c>
      <c r="G144" s="252">
        <v>58249.08</v>
      </c>
      <c r="H144" s="3"/>
      <c r="I144" s="261">
        <v>178134.99999999991</v>
      </c>
      <c r="J144" s="262">
        <v>58249.08</v>
      </c>
      <c r="M144" s="207">
        <f t="shared" si="10"/>
        <v>214974.08000000002</v>
      </c>
      <c r="N144" s="207">
        <v>0</v>
      </c>
      <c r="O144" s="205">
        <f t="shared" si="11"/>
        <v>236384.0799999999</v>
      </c>
      <c r="P144" s="139">
        <f t="shared" si="12"/>
        <v>21409.999999999884</v>
      </c>
    </row>
    <row r="145" spans="1:16" x14ac:dyDescent="0.2">
      <c r="A145" s="19" t="s">
        <v>327</v>
      </c>
      <c r="B145" s="12" t="s">
        <v>325</v>
      </c>
      <c r="C145" s="20" t="s">
        <v>328</v>
      </c>
      <c r="D145" s="6">
        <v>110787</v>
      </c>
      <c r="E145" s="243"/>
      <c r="F145" s="251">
        <v>111003</v>
      </c>
      <c r="G145" s="252">
        <v>49422.59</v>
      </c>
      <c r="H145" s="3"/>
      <c r="I145" s="261">
        <v>93522.330000000016</v>
      </c>
      <c r="J145" s="262">
        <v>49422.59</v>
      </c>
      <c r="K145" s="3"/>
      <c r="M145" s="207">
        <f t="shared" si="10"/>
        <v>160425.59</v>
      </c>
      <c r="N145" s="207">
        <v>0</v>
      </c>
      <c r="O145" s="205">
        <f t="shared" si="11"/>
        <v>142944.92000000001</v>
      </c>
      <c r="P145" s="139">
        <f t="shared" si="12"/>
        <v>-17480.669999999984</v>
      </c>
    </row>
    <row r="146" spans="1:16" x14ac:dyDescent="0.2">
      <c r="A146" s="19" t="s">
        <v>329</v>
      </c>
      <c r="B146" s="12" t="s">
        <v>330</v>
      </c>
      <c r="C146" s="20" t="s">
        <v>331</v>
      </c>
      <c r="D146" s="6">
        <v>0</v>
      </c>
      <c r="E146" s="243"/>
      <c r="F146" s="251">
        <v>0</v>
      </c>
      <c r="G146" s="252">
        <v>0</v>
      </c>
      <c r="H146" s="3"/>
      <c r="I146" s="261">
        <v>0</v>
      </c>
      <c r="J146" s="262">
        <v>0</v>
      </c>
      <c r="M146" s="207">
        <f t="shared" si="10"/>
        <v>0</v>
      </c>
      <c r="N146" s="207">
        <v>0</v>
      </c>
      <c r="O146" s="205">
        <f t="shared" si="11"/>
        <v>0</v>
      </c>
      <c r="P146" s="139">
        <f t="shared" si="12"/>
        <v>0</v>
      </c>
    </row>
    <row r="147" spans="1:16" x14ac:dyDescent="0.2">
      <c r="A147" s="19" t="s">
        <v>332</v>
      </c>
      <c r="B147" s="12" t="s">
        <v>330</v>
      </c>
      <c r="C147" s="20" t="s">
        <v>333</v>
      </c>
      <c r="D147" s="6">
        <v>0</v>
      </c>
      <c r="E147" s="243"/>
      <c r="F147" s="251">
        <v>0</v>
      </c>
      <c r="G147" s="252">
        <v>0</v>
      </c>
      <c r="H147" s="3"/>
      <c r="I147" s="261">
        <v>0</v>
      </c>
      <c r="J147" s="262">
        <v>0</v>
      </c>
      <c r="M147" s="207">
        <f t="shared" si="10"/>
        <v>0</v>
      </c>
      <c r="N147" s="207">
        <v>0</v>
      </c>
      <c r="O147" s="205">
        <f t="shared" si="11"/>
        <v>0</v>
      </c>
      <c r="P147" s="139">
        <f t="shared" si="12"/>
        <v>0</v>
      </c>
    </row>
    <row r="148" spans="1:16" x14ac:dyDescent="0.2">
      <c r="A148" s="19" t="s">
        <v>334</v>
      </c>
      <c r="B148" s="12" t="s">
        <v>335</v>
      </c>
      <c r="C148" s="20" t="s">
        <v>336</v>
      </c>
      <c r="D148" s="6">
        <v>0</v>
      </c>
      <c r="E148" s="243"/>
      <c r="F148" s="251">
        <v>0</v>
      </c>
      <c r="G148" s="252">
        <v>0</v>
      </c>
      <c r="H148" s="3"/>
      <c r="I148" s="261">
        <v>9265.34</v>
      </c>
      <c r="J148" s="262">
        <v>0</v>
      </c>
      <c r="M148" s="207">
        <f t="shared" si="10"/>
        <v>0</v>
      </c>
      <c r="N148" s="207">
        <v>0</v>
      </c>
      <c r="O148" s="205">
        <f t="shared" si="11"/>
        <v>9265.34</v>
      </c>
      <c r="P148" s="139">
        <f t="shared" si="12"/>
        <v>9265.34</v>
      </c>
    </row>
    <row r="149" spans="1:16" x14ac:dyDescent="0.2">
      <c r="A149" s="19" t="s">
        <v>337</v>
      </c>
      <c r="B149" s="12" t="s">
        <v>335</v>
      </c>
      <c r="C149" s="20" t="s">
        <v>338</v>
      </c>
      <c r="D149" s="6">
        <v>0</v>
      </c>
      <c r="E149" s="243"/>
      <c r="F149" s="251">
        <v>0</v>
      </c>
      <c r="G149" s="252">
        <v>0</v>
      </c>
      <c r="H149" s="3"/>
      <c r="I149" s="261">
        <v>13725.81</v>
      </c>
      <c r="J149" s="262">
        <v>0</v>
      </c>
      <c r="M149" s="207">
        <f t="shared" si="10"/>
        <v>0</v>
      </c>
      <c r="N149" s="207">
        <v>0</v>
      </c>
      <c r="O149" s="205">
        <f t="shared" si="11"/>
        <v>13725.81</v>
      </c>
      <c r="P149" s="139">
        <f t="shared" si="12"/>
        <v>13725.81</v>
      </c>
    </row>
    <row r="150" spans="1:16" x14ac:dyDescent="0.2">
      <c r="A150" s="19" t="s">
        <v>339</v>
      </c>
      <c r="B150" s="12" t="s">
        <v>335</v>
      </c>
      <c r="C150" s="20" t="s">
        <v>340</v>
      </c>
      <c r="D150" s="6">
        <v>0</v>
      </c>
      <c r="E150" s="243"/>
      <c r="F150" s="251">
        <v>0</v>
      </c>
      <c r="G150" s="252">
        <v>0</v>
      </c>
      <c r="H150" s="3"/>
      <c r="I150" s="261">
        <v>6351.83</v>
      </c>
      <c r="J150" s="262">
        <v>0</v>
      </c>
      <c r="M150" s="207">
        <f t="shared" si="10"/>
        <v>0</v>
      </c>
      <c r="N150" s="207">
        <v>0</v>
      </c>
      <c r="O150" s="205">
        <f t="shared" si="11"/>
        <v>6351.83</v>
      </c>
      <c r="P150" s="139">
        <f t="shared" si="12"/>
        <v>6351.83</v>
      </c>
    </row>
    <row r="151" spans="1:16" x14ac:dyDescent="0.2">
      <c r="A151" s="19" t="s">
        <v>341</v>
      </c>
      <c r="B151" s="12" t="s">
        <v>342</v>
      </c>
      <c r="C151" s="20" t="s">
        <v>343</v>
      </c>
      <c r="D151" s="6">
        <v>0</v>
      </c>
      <c r="E151" s="243"/>
      <c r="F151" s="251">
        <v>0</v>
      </c>
      <c r="G151" s="252">
        <v>0</v>
      </c>
      <c r="H151" s="3"/>
      <c r="I151" s="261">
        <v>7521.0599999999995</v>
      </c>
      <c r="J151" s="262">
        <v>772.01</v>
      </c>
      <c r="M151" s="207">
        <f t="shared" si="10"/>
        <v>0</v>
      </c>
      <c r="N151" s="207">
        <v>0</v>
      </c>
      <c r="O151" s="205">
        <f t="shared" si="11"/>
        <v>8293.07</v>
      </c>
      <c r="P151" s="139">
        <f t="shared" si="12"/>
        <v>8293.07</v>
      </c>
    </row>
    <row r="152" spans="1:16" x14ac:dyDescent="0.2">
      <c r="A152" s="19" t="s">
        <v>344</v>
      </c>
      <c r="B152" s="12" t="s">
        <v>342</v>
      </c>
      <c r="C152" s="20" t="s">
        <v>345</v>
      </c>
      <c r="D152" s="6">
        <v>43450.69</v>
      </c>
      <c r="E152" s="243"/>
      <c r="F152" s="251">
        <v>0</v>
      </c>
      <c r="G152" s="252">
        <v>0</v>
      </c>
      <c r="H152" s="3"/>
      <c r="I152" s="261">
        <v>408750.96</v>
      </c>
      <c r="J152" s="262">
        <v>4620</v>
      </c>
      <c r="M152" s="207">
        <f t="shared" si="10"/>
        <v>0</v>
      </c>
      <c r="N152" s="207">
        <v>0</v>
      </c>
      <c r="O152" s="205">
        <f t="shared" si="11"/>
        <v>413370.96</v>
      </c>
      <c r="P152" s="139">
        <f t="shared" si="12"/>
        <v>413370.96</v>
      </c>
    </row>
    <row r="153" spans="1:16" x14ac:dyDescent="0.2">
      <c r="A153" s="19" t="s">
        <v>346</v>
      </c>
      <c r="B153" s="12" t="s">
        <v>342</v>
      </c>
      <c r="C153" s="20" t="s">
        <v>347</v>
      </c>
      <c r="D153" s="6">
        <v>0</v>
      </c>
      <c r="E153" s="243"/>
      <c r="F153" s="251">
        <v>0</v>
      </c>
      <c r="G153" s="252">
        <v>0</v>
      </c>
      <c r="H153" s="3"/>
      <c r="I153" s="261">
        <v>5700</v>
      </c>
      <c r="J153" s="262">
        <v>585</v>
      </c>
      <c r="M153" s="207">
        <f t="shared" si="10"/>
        <v>0</v>
      </c>
      <c r="N153" s="207">
        <v>0</v>
      </c>
      <c r="O153" s="205">
        <f t="shared" si="11"/>
        <v>6285</v>
      </c>
      <c r="P153" s="139">
        <f t="shared" si="12"/>
        <v>6285</v>
      </c>
    </row>
    <row r="154" spans="1:16" x14ac:dyDescent="0.2">
      <c r="A154" s="19" t="s">
        <v>348</v>
      </c>
      <c r="B154" s="12" t="s">
        <v>349</v>
      </c>
      <c r="C154" s="20" t="s">
        <v>350</v>
      </c>
      <c r="D154" s="6">
        <v>0</v>
      </c>
      <c r="E154" s="243"/>
      <c r="F154" s="251">
        <v>0</v>
      </c>
      <c r="G154" s="252">
        <v>0</v>
      </c>
      <c r="H154" s="3"/>
      <c r="I154" s="261">
        <v>3485.7400000000002</v>
      </c>
      <c r="J154" s="262">
        <v>0</v>
      </c>
      <c r="M154" s="207">
        <f t="shared" si="10"/>
        <v>0</v>
      </c>
      <c r="N154" s="207">
        <v>0</v>
      </c>
      <c r="O154" s="205">
        <f t="shared" si="11"/>
        <v>3485.7400000000002</v>
      </c>
      <c r="P154" s="139">
        <f t="shared" si="12"/>
        <v>3485.7400000000002</v>
      </c>
    </row>
    <row r="155" spans="1:16" x14ac:dyDescent="0.2">
      <c r="A155" s="19" t="s">
        <v>351</v>
      </c>
      <c r="B155" s="12" t="s">
        <v>349</v>
      </c>
      <c r="C155" s="20" t="s">
        <v>352</v>
      </c>
      <c r="D155" s="6">
        <v>0</v>
      </c>
      <c r="E155" s="243"/>
      <c r="F155" s="251">
        <v>0</v>
      </c>
      <c r="G155" s="252">
        <v>0</v>
      </c>
      <c r="H155" s="3"/>
      <c r="I155" s="261">
        <v>4210.87</v>
      </c>
      <c r="J155" s="262">
        <v>0</v>
      </c>
      <c r="M155" s="207">
        <f t="shared" si="10"/>
        <v>0</v>
      </c>
      <c r="N155" s="207">
        <v>0</v>
      </c>
      <c r="O155" s="205">
        <f t="shared" si="11"/>
        <v>4210.87</v>
      </c>
      <c r="P155" s="139">
        <f t="shared" si="12"/>
        <v>4210.87</v>
      </c>
    </row>
    <row r="156" spans="1:16" x14ac:dyDescent="0.2">
      <c r="A156" s="19" t="s">
        <v>353</v>
      </c>
      <c r="B156" s="12" t="s">
        <v>349</v>
      </c>
      <c r="C156" s="20" t="s">
        <v>354</v>
      </c>
      <c r="D156" s="6">
        <v>0</v>
      </c>
      <c r="E156" s="243"/>
      <c r="F156" s="251">
        <v>0</v>
      </c>
      <c r="G156" s="252">
        <v>0</v>
      </c>
      <c r="H156" s="3"/>
      <c r="I156" s="261">
        <v>20807.529999999995</v>
      </c>
      <c r="J156" s="262">
        <v>0</v>
      </c>
      <c r="M156" s="207">
        <f t="shared" si="10"/>
        <v>0</v>
      </c>
      <c r="N156" s="207">
        <v>0</v>
      </c>
      <c r="O156" s="205">
        <f t="shared" si="11"/>
        <v>20807.529999999995</v>
      </c>
      <c r="P156" s="139">
        <f t="shared" si="12"/>
        <v>20807.529999999995</v>
      </c>
    </row>
    <row r="157" spans="1:16" x14ac:dyDescent="0.2">
      <c r="A157" s="19" t="s">
        <v>355</v>
      </c>
      <c r="B157" s="12" t="s">
        <v>356</v>
      </c>
      <c r="C157" s="20" t="s">
        <v>357</v>
      </c>
      <c r="D157" s="6">
        <v>0</v>
      </c>
      <c r="E157" s="243"/>
      <c r="F157" s="251">
        <v>0</v>
      </c>
      <c r="G157" s="252">
        <v>0</v>
      </c>
      <c r="H157" s="3"/>
      <c r="I157" s="261">
        <v>7680.34</v>
      </c>
      <c r="J157" s="262">
        <v>0</v>
      </c>
      <c r="M157" s="207">
        <f t="shared" si="10"/>
        <v>0</v>
      </c>
      <c r="N157" s="207">
        <v>0</v>
      </c>
      <c r="O157" s="205">
        <f t="shared" si="11"/>
        <v>7680.34</v>
      </c>
      <c r="P157" s="139">
        <f t="shared" si="12"/>
        <v>7680.34</v>
      </c>
    </row>
    <row r="158" spans="1:16" x14ac:dyDescent="0.2">
      <c r="A158" s="19" t="s">
        <v>358</v>
      </c>
      <c r="B158" s="12" t="s">
        <v>359</v>
      </c>
      <c r="C158" s="20" t="s">
        <v>360</v>
      </c>
      <c r="D158" s="6">
        <v>0</v>
      </c>
      <c r="E158" s="243"/>
      <c r="F158" s="251">
        <v>0</v>
      </c>
      <c r="G158" s="252">
        <v>0</v>
      </c>
      <c r="H158" s="3"/>
      <c r="I158" s="261">
        <v>73137.360000000015</v>
      </c>
      <c r="J158" s="262">
        <v>0</v>
      </c>
      <c r="M158" s="207">
        <f t="shared" si="10"/>
        <v>0</v>
      </c>
      <c r="N158" s="207">
        <v>0</v>
      </c>
      <c r="O158" s="205">
        <f t="shared" si="11"/>
        <v>73137.360000000015</v>
      </c>
      <c r="P158" s="139">
        <f t="shared" si="12"/>
        <v>73137.360000000015</v>
      </c>
    </row>
    <row r="159" spans="1:16" x14ac:dyDescent="0.2">
      <c r="A159" s="19" t="s">
        <v>361</v>
      </c>
      <c r="B159" s="12" t="s">
        <v>359</v>
      </c>
      <c r="C159" s="20" t="s">
        <v>362</v>
      </c>
      <c r="D159" s="6">
        <v>0</v>
      </c>
      <c r="E159" s="243"/>
      <c r="F159" s="251">
        <v>0</v>
      </c>
      <c r="G159" s="252">
        <v>0</v>
      </c>
      <c r="H159" s="3"/>
      <c r="I159" s="261">
        <v>3442.65</v>
      </c>
      <c r="J159" s="262">
        <v>0</v>
      </c>
      <c r="M159" s="207">
        <f t="shared" si="10"/>
        <v>0</v>
      </c>
      <c r="N159" s="207">
        <v>0</v>
      </c>
      <c r="O159" s="205">
        <f t="shared" si="11"/>
        <v>3442.65</v>
      </c>
      <c r="P159" s="139">
        <f t="shared" si="12"/>
        <v>3442.65</v>
      </c>
    </row>
    <row r="160" spans="1:16" x14ac:dyDescent="0.2">
      <c r="A160" s="19" t="s">
        <v>363</v>
      </c>
      <c r="B160" s="12" t="s">
        <v>364</v>
      </c>
      <c r="C160" s="20" t="s">
        <v>365</v>
      </c>
      <c r="D160" s="6">
        <v>0</v>
      </c>
      <c r="E160" s="243"/>
      <c r="F160" s="251">
        <v>0</v>
      </c>
      <c r="G160" s="252">
        <v>0</v>
      </c>
      <c r="H160" s="3"/>
      <c r="I160" s="261">
        <v>3794.54</v>
      </c>
      <c r="J160" s="262">
        <v>0</v>
      </c>
      <c r="M160" s="207">
        <f t="shared" si="10"/>
        <v>0</v>
      </c>
      <c r="N160" s="207">
        <v>0</v>
      </c>
      <c r="O160" s="205">
        <f t="shared" si="11"/>
        <v>3794.54</v>
      </c>
      <c r="P160" s="139">
        <f t="shared" si="12"/>
        <v>3794.54</v>
      </c>
    </row>
    <row r="161" spans="1:16" x14ac:dyDescent="0.2">
      <c r="A161" s="19" t="s">
        <v>366</v>
      </c>
      <c r="B161" s="12" t="s">
        <v>364</v>
      </c>
      <c r="C161" s="20" t="s">
        <v>367</v>
      </c>
      <c r="D161" s="6">
        <v>0</v>
      </c>
      <c r="E161" s="243"/>
      <c r="F161" s="251">
        <v>0</v>
      </c>
      <c r="G161" s="252">
        <v>0</v>
      </c>
      <c r="H161" s="3"/>
      <c r="I161" s="261">
        <v>10814.720000000001</v>
      </c>
      <c r="J161" s="262">
        <v>0</v>
      </c>
      <c r="M161" s="207">
        <f t="shared" si="10"/>
        <v>0</v>
      </c>
      <c r="N161" s="207">
        <v>0</v>
      </c>
      <c r="O161" s="205">
        <f t="shared" si="11"/>
        <v>10814.720000000001</v>
      </c>
      <c r="P161" s="139">
        <f t="shared" si="12"/>
        <v>10814.720000000001</v>
      </c>
    </row>
    <row r="162" spans="1:16" x14ac:dyDescent="0.2">
      <c r="A162" s="19" t="s">
        <v>368</v>
      </c>
      <c r="B162" s="12" t="s">
        <v>369</v>
      </c>
      <c r="C162" s="20" t="s">
        <v>370</v>
      </c>
      <c r="D162" s="6">
        <v>56402.27</v>
      </c>
      <c r="E162" s="243"/>
      <c r="F162" s="251">
        <v>59052.37</v>
      </c>
      <c r="G162" s="252">
        <v>41059.660000000003</v>
      </c>
      <c r="H162" s="3"/>
      <c r="I162" s="261">
        <v>254406.29000000004</v>
      </c>
      <c r="J162" s="262">
        <v>26135.010000000002</v>
      </c>
      <c r="M162" s="207">
        <f t="shared" si="10"/>
        <v>100112.03</v>
      </c>
      <c r="N162" s="207">
        <v>0</v>
      </c>
      <c r="O162" s="205">
        <f t="shared" si="11"/>
        <v>280541.30000000005</v>
      </c>
      <c r="P162" s="139">
        <f t="shared" si="12"/>
        <v>180429.27000000005</v>
      </c>
    </row>
    <row r="163" spans="1:16" x14ac:dyDescent="0.2">
      <c r="A163" s="19" t="s">
        <v>371</v>
      </c>
      <c r="B163" s="12" t="s">
        <v>372</v>
      </c>
      <c r="C163" s="20" t="s">
        <v>373</v>
      </c>
      <c r="D163" s="6">
        <v>0</v>
      </c>
      <c r="E163" s="243"/>
      <c r="F163" s="251">
        <v>0</v>
      </c>
      <c r="G163" s="252">
        <v>0</v>
      </c>
      <c r="H163" s="3"/>
      <c r="I163" s="261">
        <v>1883.47</v>
      </c>
      <c r="J163" s="262">
        <v>0</v>
      </c>
      <c r="M163" s="207">
        <f t="shared" si="10"/>
        <v>0</v>
      </c>
      <c r="N163" s="207">
        <v>0</v>
      </c>
      <c r="O163" s="205">
        <f t="shared" si="11"/>
        <v>1883.47</v>
      </c>
      <c r="P163" s="139">
        <f t="shared" si="12"/>
        <v>1883.47</v>
      </c>
    </row>
    <row r="164" spans="1:16" x14ac:dyDescent="0.2">
      <c r="A164" s="19" t="s">
        <v>374</v>
      </c>
      <c r="B164" s="12" t="s">
        <v>372</v>
      </c>
      <c r="C164" s="20" t="s">
        <v>375</v>
      </c>
      <c r="D164" s="6">
        <v>0</v>
      </c>
      <c r="E164" s="243"/>
      <c r="F164" s="251">
        <v>0</v>
      </c>
      <c r="G164" s="252">
        <v>0</v>
      </c>
      <c r="H164" s="3"/>
      <c r="I164" s="261">
        <v>213641.42</v>
      </c>
      <c r="J164" s="262">
        <v>0</v>
      </c>
      <c r="M164" s="207">
        <f t="shared" si="10"/>
        <v>0</v>
      </c>
      <c r="N164" s="207">
        <v>0</v>
      </c>
      <c r="O164" s="205">
        <f t="shared" si="11"/>
        <v>213641.42</v>
      </c>
      <c r="P164" s="139">
        <f t="shared" si="12"/>
        <v>213641.42</v>
      </c>
    </row>
    <row r="165" spans="1:16" x14ac:dyDescent="0.2">
      <c r="A165" s="19" t="s">
        <v>376</v>
      </c>
      <c r="B165" s="12" t="s">
        <v>377</v>
      </c>
      <c r="C165" s="20" t="s">
        <v>378</v>
      </c>
      <c r="D165" s="6">
        <v>0</v>
      </c>
      <c r="E165" s="243"/>
      <c r="F165" s="251">
        <v>0</v>
      </c>
      <c r="G165" s="252">
        <v>0</v>
      </c>
      <c r="H165" s="3"/>
      <c r="I165" s="261">
        <v>7022.72</v>
      </c>
      <c r="J165" s="262">
        <v>0</v>
      </c>
      <c r="M165" s="207">
        <f t="shared" si="10"/>
        <v>0</v>
      </c>
      <c r="N165" s="207">
        <v>0</v>
      </c>
      <c r="O165" s="205">
        <f t="shared" si="11"/>
        <v>7022.72</v>
      </c>
      <c r="P165" s="139">
        <f t="shared" si="12"/>
        <v>7022.72</v>
      </c>
    </row>
    <row r="166" spans="1:16" x14ac:dyDescent="0.2">
      <c r="A166" s="19" t="s">
        <v>379</v>
      </c>
      <c r="B166" s="12" t="s">
        <v>377</v>
      </c>
      <c r="C166" s="20" t="s">
        <v>380</v>
      </c>
      <c r="D166" s="6">
        <v>0</v>
      </c>
      <c r="E166" s="243"/>
      <c r="F166" s="251">
        <v>0</v>
      </c>
      <c r="G166" s="252">
        <v>0</v>
      </c>
      <c r="H166" s="3"/>
      <c r="I166" s="261">
        <v>5203.59</v>
      </c>
      <c r="J166" s="262">
        <v>0</v>
      </c>
      <c r="M166" s="207">
        <f t="shared" si="10"/>
        <v>0</v>
      </c>
      <c r="N166" s="207">
        <v>0</v>
      </c>
      <c r="O166" s="205">
        <f t="shared" si="11"/>
        <v>5203.59</v>
      </c>
      <c r="P166" s="139">
        <f t="shared" si="12"/>
        <v>5203.59</v>
      </c>
    </row>
    <row r="167" spans="1:16" x14ac:dyDescent="0.2">
      <c r="A167" s="19" t="s">
        <v>381</v>
      </c>
      <c r="B167" s="12" t="s">
        <v>377</v>
      </c>
      <c r="C167" s="20" t="s">
        <v>382</v>
      </c>
      <c r="D167" s="6">
        <v>0</v>
      </c>
      <c r="E167" s="243"/>
      <c r="F167" s="251">
        <v>0</v>
      </c>
      <c r="G167" s="252">
        <v>0</v>
      </c>
      <c r="H167" s="3"/>
      <c r="I167" s="261">
        <v>750</v>
      </c>
      <c r="J167" s="262">
        <v>0</v>
      </c>
      <c r="M167" s="207">
        <f t="shared" si="10"/>
        <v>0</v>
      </c>
      <c r="N167" s="207">
        <v>0</v>
      </c>
      <c r="O167" s="205">
        <f t="shared" si="11"/>
        <v>750</v>
      </c>
      <c r="P167" s="139">
        <f t="shared" si="12"/>
        <v>750</v>
      </c>
    </row>
    <row r="168" spans="1:16" x14ac:dyDescent="0.2">
      <c r="A168" s="19" t="s">
        <v>383</v>
      </c>
      <c r="B168" s="12" t="s">
        <v>377</v>
      </c>
      <c r="C168" s="20" t="s">
        <v>384</v>
      </c>
      <c r="D168" s="6">
        <v>0</v>
      </c>
      <c r="E168" s="243"/>
      <c r="F168" s="251">
        <v>0</v>
      </c>
      <c r="G168" s="252">
        <v>0</v>
      </c>
      <c r="H168" s="3"/>
      <c r="I168" s="261">
        <v>4274.5800000000008</v>
      </c>
      <c r="J168" s="262">
        <v>0</v>
      </c>
      <c r="M168" s="207">
        <f t="shared" ref="M168:M199" si="13">F168+G168</f>
        <v>0</v>
      </c>
      <c r="N168" s="207">
        <v>0</v>
      </c>
      <c r="O168" s="205">
        <f t="shared" ref="O168:O199" si="14">I168+J168</f>
        <v>4274.5800000000008</v>
      </c>
      <c r="P168" s="139">
        <f t="shared" si="12"/>
        <v>4274.5800000000008</v>
      </c>
    </row>
    <row r="169" spans="1:16" x14ac:dyDescent="0.2">
      <c r="A169" s="19" t="s">
        <v>385</v>
      </c>
      <c r="B169" s="12" t="s">
        <v>377</v>
      </c>
      <c r="C169" s="20" t="s">
        <v>386</v>
      </c>
      <c r="D169" s="6">
        <v>0</v>
      </c>
      <c r="E169" s="243"/>
      <c r="F169" s="251">
        <v>0</v>
      </c>
      <c r="G169" s="252">
        <v>0</v>
      </c>
      <c r="H169" s="3"/>
      <c r="I169" s="261">
        <v>4331</v>
      </c>
      <c r="J169" s="262">
        <v>0</v>
      </c>
      <c r="M169" s="207">
        <f t="shared" si="13"/>
        <v>0</v>
      </c>
      <c r="N169" s="207">
        <v>0</v>
      </c>
      <c r="O169" s="205">
        <f t="shared" si="14"/>
        <v>4331</v>
      </c>
      <c r="P169" s="139">
        <f t="shared" si="12"/>
        <v>4331</v>
      </c>
    </row>
    <row r="170" spans="1:16" x14ac:dyDescent="0.2">
      <c r="A170" s="19" t="s">
        <v>387</v>
      </c>
      <c r="B170" s="12" t="s">
        <v>388</v>
      </c>
      <c r="C170" s="20" t="s">
        <v>389</v>
      </c>
      <c r="D170" s="6">
        <v>0</v>
      </c>
      <c r="E170" s="243"/>
      <c r="F170" s="251">
        <v>0</v>
      </c>
      <c r="G170" s="252">
        <v>0</v>
      </c>
      <c r="H170" s="3"/>
      <c r="I170" s="261">
        <v>108866.57000000002</v>
      </c>
      <c r="J170" s="262">
        <v>0</v>
      </c>
      <c r="M170" s="207">
        <f t="shared" si="13"/>
        <v>0</v>
      </c>
      <c r="N170" s="207">
        <v>0</v>
      </c>
      <c r="O170" s="205">
        <f t="shared" si="14"/>
        <v>108866.57000000002</v>
      </c>
      <c r="P170" s="139">
        <f t="shared" si="12"/>
        <v>108866.57000000002</v>
      </c>
    </row>
    <row r="171" spans="1:16" x14ac:dyDescent="0.2">
      <c r="A171" s="19" t="s">
        <v>390</v>
      </c>
      <c r="B171" s="12" t="s">
        <v>388</v>
      </c>
      <c r="C171" s="20" t="s">
        <v>391</v>
      </c>
      <c r="D171" s="6">
        <v>0</v>
      </c>
      <c r="E171" s="243"/>
      <c r="F171" s="251">
        <v>0</v>
      </c>
      <c r="G171" s="252">
        <v>0</v>
      </c>
      <c r="H171" s="3"/>
      <c r="I171" s="261">
        <v>19109.190000000002</v>
      </c>
      <c r="J171" s="262">
        <v>0</v>
      </c>
      <c r="M171" s="207">
        <f t="shared" si="13"/>
        <v>0</v>
      </c>
      <c r="N171" s="207">
        <v>0</v>
      </c>
      <c r="O171" s="205">
        <f t="shared" si="14"/>
        <v>19109.190000000002</v>
      </c>
      <c r="P171" s="139">
        <f t="shared" si="12"/>
        <v>19109.190000000002</v>
      </c>
    </row>
    <row r="172" spans="1:16" x14ac:dyDescent="0.2">
      <c r="A172" s="19" t="s">
        <v>392</v>
      </c>
      <c r="B172" s="12" t="s">
        <v>388</v>
      </c>
      <c r="C172" s="20" t="s">
        <v>393</v>
      </c>
      <c r="D172" s="6">
        <v>0</v>
      </c>
      <c r="E172" s="243"/>
      <c r="F172" s="251">
        <v>0</v>
      </c>
      <c r="G172" s="252">
        <v>0</v>
      </c>
      <c r="H172" s="3"/>
      <c r="I172" s="261">
        <v>25308.78</v>
      </c>
      <c r="J172" s="262">
        <v>0</v>
      </c>
      <c r="M172" s="207">
        <f t="shared" si="13"/>
        <v>0</v>
      </c>
      <c r="N172" s="207">
        <v>0</v>
      </c>
      <c r="O172" s="205">
        <f t="shared" si="14"/>
        <v>25308.78</v>
      </c>
      <c r="P172" s="139">
        <f t="shared" si="12"/>
        <v>25308.78</v>
      </c>
    </row>
    <row r="173" spans="1:16" x14ac:dyDescent="0.2">
      <c r="A173" s="19" t="s">
        <v>394</v>
      </c>
      <c r="B173" s="12" t="s">
        <v>388</v>
      </c>
      <c r="C173" s="20" t="s">
        <v>395</v>
      </c>
      <c r="D173" s="6">
        <v>87954</v>
      </c>
      <c r="E173" s="243"/>
      <c r="F173" s="251">
        <v>85929</v>
      </c>
      <c r="G173" s="252">
        <v>57098.19</v>
      </c>
      <c r="H173" s="3"/>
      <c r="I173" s="261">
        <v>484203.09</v>
      </c>
      <c r="J173" s="262">
        <v>114408.96000000001</v>
      </c>
      <c r="M173" s="207">
        <f t="shared" si="13"/>
        <v>143027.19</v>
      </c>
      <c r="N173" s="207">
        <v>0</v>
      </c>
      <c r="O173" s="205">
        <f t="shared" si="14"/>
        <v>598612.05000000005</v>
      </c>
      <c r="P173" s="139">
        <f t="shared" si="12"/>
        <v>455584.86000000004</v>
      </c>
    </row>
    <row r="174" spans="1:16" x14ac:dyDescent="0.2">
      <c r="A174" s="19" t="s">
        <v>396</v>
      </c>
      <c r="B174" s="12" t="s">
        <v>388</v>
      </c>
      <c r="C174" s="20" t="s">
        <v>397</v>
      </c>
      <c r="D174" s="6">
        <v>65650.460000000006</v>
      </c>
      <c r="E174" s="243"/>
      <c r="F174" s="251">
        <v>66238.820000000007</v>
      </c>
      <c r="G174" s="252">
        <v>29908.97</v>
      </c>
      <c r="H174" s="3"/>
      <c r="I174" s="261">
        <v>57928.75</v>
      </c>
      <c r="J174" s="262">
        <v>30682.969999999998</v>
      </c>
      <c r="M174" s="207">
        <f t="shared" si="13"/>
        <v>96147.790000000008</v>
      </c>
      <c r="N174" s="207">
        <v>0</v>
      </c>
      <c r="O174" s="205">
        <f t="shared" si="14"/>
        <v>88611.72</v>
      </c>
      <c r="P174" s="139">
        <f t="shared" si="12"/>
        <v>-7536.070000000007</v>
      </c>
    </row>
    <row r="175" spans="1:16" x14ac:dyDescent="0.2">
      <c r="A175" s="74" t="s">
        <v>398</v>
      </c>
      <c r="B175" s="12" t="s">
        <v>388</v>
      </c>
      <c r="C175" s="20" t="s">
        <v>399</v>
      </c>
      <c r="D175" s="6">
        <v>235486</v>
      </c>
      <c r="E175" s="243"/>
      <c r="F175" s="251">
        <v>233651</v>
      </c>
      <c r="G175" s="252">
        <v>64997.15</v>
      </c>
      <c r="H175" s="3"/>
      <c r="I175" s="261">
        <v>1014890.8700000001</v>
      </c>
      <c r="J175" s="262">
        <v>19621.849999999999</v>
      </c>
      <c r="M175" s="207">
        <f t="shared" si="13"/>
        <v>298648.15000000002</v>
      </c>
      <c r="N175" s="207">
        <v>0</v>
      </c>
      <c r="O175" s="205">
        <f t="shared" si="14"/>
        <v>1034512.7200000001</v>
      </c>
      <c r="P175" s="139">
        <f t="shared" si="12"/>
        <v>735864.57000000007</v>
      </c>
    </row>
    <row r="176" spans="1:16" x14ac:dyDescent="0.2">
      <c r="A176" s="74" t="s">
        <v>400</v>
      </c>
      <c r="B176" s="12" t="s">
        <v>388</v>
      </c>
      <c r="C176" s="20" t="s">
        <v>401</v>
      </c>
      <c r="D176" s="6">
        <v>0</v>
      </c>
      <c r="E176" s="243"/>
      <c r="F176" s="251">
        <v>0</v>
      </c>
      <c r="G176" s="252">
        <v>0</v>
      </c>
      <c r="H176" s="3"/>
      <c r="I176" s="261">
        <v>122259.55</v>
      </c>
      <c r="J176" s="262">
        <v>0</v>
      </c>
      <c r="M176" s="207">
        <f t="shared" si="13"/>
        <v>0</v>
      </c>
      <c r="N176" s="207">
        <v>0</v>
      </c>
      <c r="O176" s="205">
        <f t="shared" si="14"/>
        <v>122259.55</v>
      </c>
      <c r="P176" s="139">
        <f t="shared" si="12"/>
        <v>122259.55</v>
      </c>
    </row>
    <row r="177" spans="1:16" x14ac:dyDescent="0.2">
      <c r="A177" s="74" t="s">
        <v>402</v>
      </c>
      <c r="B177" s="12" t="s">
        <v>388</v>
      </c>
      <c r="C177" s="20" t="s">
        <v>403</v>
      </c>
      <c r="D177" s="6">
        <v>54192</v>
      </c>
      <c r="E177" s="243"/>
      <c r="F177" s="251">
        <v>55423</v>
      </c>
      <c r="G177" s="252">
        <v>41433.550000000003</v>
      </c>
      <c r="H177" s="3"/>
      <c r="I177" s="261">
        <v>51835.9</v>
      </c>
      <c r="J177" s="262">
        <v>41433.550000000003</v>
      </c>
      <c r="M177" s="207">
        <f t="shared" si="13"/>
        <v>96856.55</v>
      </c>
      <c r="N177" s="207">
        <v>0</v>
      </c>
      <c r="O177" s="205">
        <f t="shared" si="14"/>
        <v>93269.450000000012</v>
      </c>
      <c r="P177" s="139">
        <f t="shared" si="12"/>
        <v>-3587.0999999999913</v>
      </c>
    </row>
    <row r="178" spans="1:16" x14ac:dyDescent="0.2">
      <c r="A178" s="74" t="s">
        <v>404</v>
      </c>
      <c r="B178" s="12" t="s">
        <v>388</v>
      </c>
      <c r="C178" s="20" t="s">
        <v>405</v>
      </c>
      <c r="D178" s="6">
        <v>0</v>
      </c>
      <c r="E178" s="243"/>
      <c r="F178" s="251">
        <v>0</v>
      </c>
      <c r="G178" s="252">
        <v>0</v>
      </c>
      <c r="H178" s="3"/>
      <c r="I178" s="261">
        <v>12181.64</v>
      </c>
      <c r="J178" s="262">
        <v>0</v>
      </c>
      <c r="M178" s="207">
        <f t="shared" si="13"/>
        <v>0</v>
      </c>
      <c r="N178" s="207">
        <v>0</v>
      </c>
      <c r="O178" s="205">
        <f t="shared" si="14"/>
        <v>12181.64</v>
      </c>
      <c r="P178" s="139">
        <f t="shared" si="12"/>
        <v>12181.64</v>
      </c>
    </row>
    <row r="179" spans="1:16" x14ac:dyDescent="0.2">
      <c r="A179" s="74" t="s">
        <v>406</v>
      </c>
      <c r="B179" s="12" t="s">
        <v>388</v>
      </c>
      <c r="C179" s="20" t="s">
        <v>407</v>
      </c>
      <c r="D179" s="6">
        <v>0</v>
      </c>
      <c r="E179" s="243"/>
      <c r="F179" s="251">
        <v>0</v>
      </c>
      <c r="G179" s="252">
        <v>0</v>
      </c>
      <c r="H179" s="3"/>
      <c r="I179" s="261">
        <v>1943</v>
      </c>
      <c r="J179" s="262">
        <v>0</v>
      </c>
      <c r="M179" s="207">
        <f t="shared" si="13"/>
        <v>0</v>
      </c>
      <c r="N179" s="207">
        <v>0</v>
      </c>
      <c r="O179" s="205">
        <f t="shared" si="14"/>
        <v>1943</v>
      </c>
      <c r="P179" s="139">
        <f t="shared" si="12"/>
        <v>1943</v>
      </c>
    </row>
    <row r="180" spans="1:16" x14ac:dyDescent="0.2">
      <c r="A180" s="74" t="s">
        <v>408</v>
      </c>
      <c r="B180" s="12" t="s">
        <v>388</v>
      </c>
      <c r="C180" s="20" t="s">
        <v>409</v>
      </c>
      <c r="D180" s="6">
        <v>0</v>
      </c>
      <c r="E180" s="243"/>
      <c r="F180" s="251">
        <v>0</v>
      </c>
      <c r="G180" s="252">
        <v>0</v>
      </c>
      <c r="H180" s="3"/>
      <c r="I180" s="261">
        <v>2040.05</v>
      </c>
      <c r="J180" s="262">
        <v>0</v>
      </c>
      <c r="M180" s="207">
        <f t="shared" si="13"/>
        <v>0</v>
      </c>
      <c r="N180" s="207">
        <v>0</v>
      </c>
      <c r="O180" s="205">
        <f t="shared" si="14"/>
        <v>2040.05</v>
      </c>
      <c r="P180" s="139">
        <f t="shared" si="12"/>
        <v>2040.05</v>
      </c>
    </row>
    <row r="181" spans="1:16" x14ac:dyDescent="0.2">
      <c r="A181" s="74" t="s">
        <v>410</v>
      </c>
      <c r="B181" s="12" t="s">
        <v>388</v>
      </c>
      <c r="C181" s="20" t="s">
        <v>411</v>
      </c>
      <c r="D181" s="6">
        <v>0</v>
      </c>
      <c r="E181" s="243"/>
      <c r="F181" s="251">
        <v>0</v>
      </c>
      <c r="G181" s="252">
        <v>0</v>
      </c>
      <c r="H181" s="3"/>
      <c r="I181" s="261">
        <v>253.71</v>
      </c>
      <c r="J181" s="262">
        <v>0</v>
      </c>
      <c r="M181" s="207">
        <f t="shared" si="13"/>
        <v>0</v>
      </c>
      <c r="N181" s="207">
        <v>0</v>
      </c>
      <c r="O181" s="205">
        <f t="shared" si="14"/>
        <v>253.71</v>
      </c>
      <c r="P181" s="139">
        <f t="shared" si="12"/>
        <v>253.71</v>
      </c>
    </row>
    <row r="182" spans="1:16" x14ac:dyDescent="0.2">
      <c r="A182" s="75" t="s">
        <v>412</v>
      </c>
      <c r="B182" s="12" t="s">
        <v>413</v>
      </c>
      <c r="C182" s="20" t="s">
        <v>414</v>
      </c>
      <c r="D182" s="6">
        <v>0</v>
      </c>
      <c r="E182" s="243"/>
      <c r="F182" s="251">
        <v>0</v>
      </c>
      <c r="G182" s="252">
        <v>0</v>
      </c>
      <c r="H182" s="3"/>
      <c r="I182" s="261">
        <v>5642.85</v>
      </c>
      <c r="J182" s="262">
        <v>0</v>
      </c>
      <c r="M182" s="207">
        <f t="shared" si="13"/>
        <v>0</v>
      </c>
      <c r="N182" s="207">
        <v>0</v>
      </c>
      <c r="O182" s="205">
        <f t="shared" si="14"/>
        <v>5642.85</v>
      </c>
      <c r="P182" s="139">
        <f t="shared" si="12"/>
        <v>5642.85</v>
      </c>
    </row>
    <row r="183" spans="1:16" x14ac:dyDescent="0.2">
      <c r="A183" s="75" t="s">
        <v>415</v>
      </c>
      <c r="B183" s="12" t="s">
        <v>413</v>
      </c>
      <c r="C183" s="20" t="s">
        <v>416</v>
      </c>
      <c r="D183" s="6">
        <v>0</v>
      </c>
      <c r="E183" s="243"/>
      <c r="F183" s="251">
        <v>0</v>
      </c>
      <c r="G183" s="252">
        <v>0</v>
      </c>
      <c r="H183" s="3"/>
      <c r="I183" s="261">
        <v>5501.89</v>
      </c>
      <c r="J183" s="262">
        <v>0</v>
      </c>
      <c r="M183" s="207">
        <f t="shared" si="13"/>
        <v>0</v>
      </c>
      <c r="N183" s="207">
        <v>0</v>
      </c>
      <c r="O183" s="205">
        <f t="shared" si="14"/>
        <v>5501.89</v>
      </c>
      <c r="P183" s="139">
        <f t="shared" si="12"/>
        <v>5501.89</v>
      </c>
    </row>
    <row r="184" spans="1:16" x14ac:dyDescent="0.2">
      <c r="A184" s="75" t="s">
        <v>417</v>
      </c>
      <c r="B184" s="12" t="s">
        <v>413</v>
      </c>
      <c r="C184" s="20" t="s">
        <v>418</v>
      </c>
      <c r="D184" s="6">
        <v>0</v>
      </c>
      <c r="E184" s="243"/>
      <c r="F184" s="251">
        <v>0</v>
      </c>
      <c r="G184" s="252">
        <v>0</v>
      </c>
      <c r="H184" s="3"/>
      <c r="I184" s="261">
        <v>5544.99</v>
      </c>
      <c r="J184" s="262">
        <v>0</v>
      </c>
      <c r="M184" s="207">
        <f t="shared" si="13"/>
        <v>0</v>
      </c>
      <c r="N184" s="207">
        <v>0</v>
      </c>
      <c r="O184" s="205">
        <f t="shared" si="14"/>
        <v>5544.99</v>
      </c>
      <c r="P184" s="139">
        <f t="shared" si="12"/>
        <v>5544.99</v>
      </c>
    </row>
    <row r="185" spans="1:16" x14ac:dyDescent="0.2">
      <c r="A185" s="75" t="s">
        <v>419</v>
      </c>
      <c r="B185" s="12" t="s">
        <v>413</v>
      </c>
      <c r="C185" s="20" t="s">
        <v>420</v>
      </c>
      <c r="D185" s="6">
        <v>0</v>
      </c>
      <c r="E185" s="243"/>
      <c r="F185" s="251">
        <v>0</v>
      </c>
      <c r="G185" s="252">
        <v>0</v>
      </c>
      <c r="H185" s="3"/>
      <c r="I185" s="261">
        <v>4718</v>
      </c>
      <c r="J185" s="262">
        <v>0</v>
      </c>
      <c r="M185" s="207">
        <f t="shared" si="13"/>
        <v>0</v>
      </c>
      <c r="N185" s="207">
        <v>0</v>
      </c>
      <c r="O185" s="205">
        <f t="shared" si="14"/>
        <v>4718</v>
      </c>
      <c r="P185" s="139">
        <f t="shared" si="12"/>
        <v>4718</v>
      </c>
    </row>
    <row r="186" spans="1:16" x14ac:dyDescent="0.2">
      <c r="A186" s="75" t="s">
        <v>421</v>
      </c>
      <c r="B186" s="12"/>
      <c r="C186" s="20" t="s">
        <v>422</v>
      </c>
      <c r="D186" s="6">
        <v>239279</v>
      </c>
      <c r="E186" s="243"/>
      <c r="F186" s="251">
        <v>229788</v>
      </c>
      <c r="G186" s="252">
        <v>0</v>
      </c>
      <c r="H186" s="242"/>
      <c r="I186" s="261">
        <v>229787.03000000009</v>
      </c>
      <c r="J186" s="262">
        <v>74457.170000000013</v>
      </c>
      <c r="K186" s="3"/>
      <c r="M186" s="207">
        <f t="shared" si="13"/>
        <v>229788</v>
      </c>
      <c r="N186" s="207">
        <v>0</v>
      </c>
      <c r="O186" s="205">
        <f t="shared" si="14"/>
        <v>304244.20000000007</v>
      </c>
      <c r="P186" s="139">
        <f t="shared" si="12"/>
        <v>74456.20000000007</v>
      </c>
    </row>
    <row r="187" spans="1:16" x14ac:dyDescent="0.2">
      <c r="A187" s="76" t="s">
        <v>423</v>
      </c>
      <c r="B187"/>
      <c r="C187" s="42" t="s">
        <v>424</v>
      </c>
      <c r="D187" s="6">
        <v>286783.65000000002</v>
      </c>
      <c r="E187" s="243"/>
      <c r="F187" s="251">
        <v>277758.93</v>
      </c>
      <c r="G187" s="252">
        <v>36111.72</v>
      </c>
      <c r="H187" s="3"/>
      <c r="I187" s="261">
        <v>82263.97</v>
      </c>
      <c r="J187" s="262">
        <v>36111.72</v>
      </c>
      <c r="M187" s="207">
        <f t="shared" si="13"/>
        <v>313870.65000000002</v>
      </c>
      <c r="N187" s="207">
        <v>0</v>
      </c>
      <c r="O187" s="205">
        <f t="shared" si="14"/>
        <v>118375.69</v>
      </c>
      <c r="P187" s="139">
        <f t="shared" si="12"/>
        <v>-195494.96000000002</v>
      </c>
    </row>
    <row r="188" spans="1:16" x14ac:dyDescent="0.2">
      <c r="A188" s="76" t="s">
        <v>425</v>
      </c>
      <c r="B188"/>
      <c r="C188" s="42" t="s">
        <v>426</v>
      </c>
      <c r="D188" s="6">
        <v>66221.5</v>
      </c>
      <c r="E188" s="243"/>
      <c r="F188" s="251">
        <v>69170.45</v>
      </c>
      <c r="G188" s="252">
        <v>47426.92</v>
      </c>
      <c r="H188" s="3"/>
      <c r="I188" s="261">
        <v>0</v>
      </c>
      <c r="J188" s="262">
        <v>31645.8</v>
      </c>
      <c r="M188" s="207">
        <f t="shared" si="13"/>
        <v>116597.37</v>
      </c>
      <c r="N188" s="207">
        <v>0</v>
      </c>
      <c r="O188" s="205">
        <f t="shared" si="14"/>
        <v>31645.8</v>
      </c>
      <c r="P188" s="139">
        <f t="shared" si="12"/>
        <v>-84951.569999999992</v>
      </c>
    </row>
    <row r="189" spans="1:16" x14ac:dyDescent="0.2">
      <c r="A189" s="76" t="s">
        <v>427</v>
      </c>
      <c r="B189"/>
      <c r="C189" s="42" t="s">
        <v>428</v>
      </c>
      <c r="D189" s="6">
        <v>221911.26</v>
      </c>
      <c r="E189" s="243"/>
      <c r="F189" s="251">
        <v>225803.51</v>
      </c>
      <c r="G189" s="252">
        <v>55310.61</v>
      </c>
      <c r="H189" s="3"/>
      <c r="I189" s="261">
        <v>117230.51000000002</v>
      </c>
      <c r="J189" s="262">
        <v>37530.39</v>
      </c>
      <c r="M189" s="207">
        <f t="shared" si="13"/>
        <v>281114.12</v>
      </c>
      <c r="N189" s="207">
        <v>0</v>
      </c>
      <c r="O189" s="205">
        <f t="shared" si="14"/>
        <v>154760.90000000002</v>
      </c>
      <c r="P189" s="139">
        <f t="shared" si="12"/>
        <v>-126353.21999999997</v>
      </c>
    </row>
    <row r="190" spans="1:16" x14ac:dyDescent="0.2">
      <c r="A190" s="76" t="s">
        <v>429</v>
      </c>
      <c r="B190"/>
      <c r="C190" s="42" t="s">
        <v>430</v>
      </c>
      <c r="D190" s="6">
        <v>166712.72</v>
      </c>
      <c r="E190" s="243"/>
      <c r="F190" s="251">
        <v>167064.19</v>
      </c>
      <c r="G190" s="252">
        <v>29364.99</v>
      </c>
      <c r="H190" s="3"/>
      <c r="I190" s="261">
        <v>126879.81</v>
      </c>
      <c r="J190" s="262">
        <v>29365.399999999998</v>
      </c>
      <c r="M190" s="207">
        <f t="shared" si="13"/>
        <v>196429.18</v>
      </c>
      <c r="N190" s="207">
        <v>0</v>
      </c>
      <c r="O190" s="205">
        <f t="shared" si="14"/>
        <v>156245.21</v>
      </c>
      <c r="P190" s="139">
        <f t="shared" si="12"/>
        <v>-40183.97</v>
      </c>
    </row>
    <row r="191" spans="1:16" x14ac:dyDescent="0.2">
      <c r="A191" s="76" t="s">
        <v>431</v>
      </c>
      <c r="B191"/>
      <c r="C191" s="42" t="s">
        <v>432</v>
      </c>
      <c r="D191" s="6">
        <v>91900.01</v>
      </c>
      <c r="E191" s="243"/>
      <c r="F191" s="251">
        <v>94606.55</v>
      </c>
      <c r="G191" s="252">
        <v>41316.39</v>
      </c>
      <c r="H191" s="3"/>
      <c r="I191" s="261">
        <v>94606.55</v>
      </c>
      <c r="J191" s="262">
        <v>41316.39</v>
      </c>
      <c r="M191" s="207">
        <f t="shared" si="13"/>
        <v>135922.94</v>
      </c>
      <c r="N191" s="207">
        <v>0</v>
      </c>
      <c r="O191" s="205">
        <f t="shared" si="14"/>
        <v>135922.94</v>
      </c>
      <c r="P191" s="139">
        <f t="shared" si="12"/>
        <v>0</v>
      </c>
    </row>
    <row r="192" spans="1:16" x14ac:dyDescent="0.2">
      <c r="A192" s="77" t="s">
        <v>433</v>
      </c>
      <c r="B192"/>
      <c r="C192" s="42" t="s">
        <v>434</v>
      </c>
      <c r="D192" s="6">
        <v>197207.29</v>
      </c>
      <c r="E192" s="243"/>
      <c r="F192" s="251">
        <v>201136.11</v>
      </c>
      <c r="G192" s="252">
        <v>38812.160000000003</v>
      </c>
      <c r="H192" s="3"/>
      <c r="I192" s="261">
        <v>117414.62999999999</v>
      </c>
      <c r="J192" s="262">
        <v>37298.080000000002</v>
      </c>
      <c r="M192" s="207">
        <f t="shared" si="13"/>
        <v>239948.27</v>
      </c>
      <c r="N192" s="207">
        <v>0</v>
      </c>
      <c r="O192" s="205">
        <f t="shared" si="14"/>
        <v>154712.71</v>
      </c>
      <c r="P192" s="139">
        <f t="shared" si="12"/>
        <v>-85235.56</v>
      </c>
    </row>
    <row r="193" spans="1:16" x14ac:dyDescent="0.2">
      <c r="A193" s="76" t="s">
        <v>435</v>
      </c>
      <c r="B193"/>
      <c r="C193" s="42" t="s">
        <v>436</v>
      </c>
      <c r="D193" s="6">
        <v>200619.45</v>
      </c>
      <c r="E193" s="243"/>
      <c r="F193" s="251">
        <v>205430.30000000002</v>
      </c>
      <c r="G193" s="252">
        <v>31347.73</v>
      </c>
      <c r="H193" s="3"/>
      <c r="I193" s="261">
        <v>85381.079999999987</v>
      </c>
      <c r="J193" s="262">
        <v>31347.73</v>
      </c>
      <c r="M193" s="207">
        <f t="shared" si="13"/>
        <v>236778.03000000003</v>
      </c>
      <c r="N193" s="207">
        <v>0</v>
      </c>
      <c r="O193" s="205">
        <f t="shared" si="14"/>
        <v>116728.80999999998</v>
      </c>
      <c r="P193" s="139">
        <f t="shared" si="12"/>
        <v>-120049.22000000004</v>
      </c>
    </row>
    <row r="194" spans="1:16" x14ac:dyDescent="0.2">
      <c r="A194" s="76" t="s">
        <v>437</v>
      </c>
      <c r="B194"/>
      <c r="C194" s="42" t="s">
        <v>438</v>
      </c>
      <c r="D194" s="6">
        <v>86728.13</v>
      </c>
      <c r="E194" s="243"/>
      <c r="F194" s="251">
        <v>91425.27</v>
      </c>
      <c r="G194" s="252">
        <v>41082.22</v>
      </c>
      <c r="H194" s="3"/>
      <c r="I194" s="261">
        <v>33304.04</v>
      </c>
      <c r="J194" s="262">
        <v>31026.38</v>
      </c>
      <c r="M194" s="207">
        <f t="shared" si="13"/>
        <v>132507.49</v>
      </c>
      <c r="N194" s="207">
        <v>0</v>
      </c>
      <c r="O194" s="205">
        <f t="shared" si="14"/>
        <v>64330.42</v>
      </c>
      <c r="P194" s="139">
        <f t="shared" si="12"/>
        <v>-68177.069999999992</v>
      </c>
    </row>
    <row r="195" spans="1:16" x14ac:dyDescent="0.2">
      <c r="A195" s="76" t="s">
        <v>439</v>
      </c>
      <c r="B195"/>
      <c r="C195" s="42" t="s">
        <v>440</v>
      </c>
      <c r="D195" s="6">
        <v>84636.65</v>
      </c>
      <c r="E195" s="243"/>
      <c r="F195" s="251">
        <v>86078.52</v>
      </c>
      <c r="G195" s="252">
        <v>26134.49</v>
      </c>
      <c r="H195" s="3"/>
      <c r="I195" s="261">
        <v>4747.43</v>
      </c>
      <c r="J195" s="262">
        <v>27640.97</v>
      </c>
      <c r="M195" s="207">
        <f t="shared" si="13"/>
        <v>112213.01000000001</v>
      </c>
      <c r="N195" s="207">
        <v>0</v>
      </c>
      <c r="O195" s="205">
        <f t="shared" si="14"/>
        <v>32388.400000000001</v>
      </c>
      <c r="P195" s="139">
        <f t="shared" si="12"/>
        <v>-79824.610000000015</v>
      </c>
    </row>
    <row r="196" spans="1:16" x14ac:dyDescent="0.2">
      <c r="A196" s="76" t="s">
        <v>441</v>
      </c>
      <c r="B196"/>
      <c r="C196" s="42" t="s">
        <v>442</v>
      </c>
      <c r="D196" s="6">
        <v>0</v>
      </c>
      <c r="E196" s="243"/>
      <c r="F196" s="251">
        <v>0</v>
      </c>
      <c r="G196" s="252">
        <v>0</v>
      </c>
      <c r="H196" s="3"/>
      <c r="I196" s="261">
        <v>0</v>
      </c>
      <c r="J196" s="262">
        <v>0</v>
      </c>
      <c r="M196" s="207">
        <f t="shared" si="13"/>
        <v>0</v>
      </c>
      <c r="N196" s="207">
        <v>0</v>
      </c>
      <c r="O196" s="205">
        <f t="shared" si="14"/>
        <v>0</v>
      </c>
      <c r="P196" s="139">
        <f t="shared" si="12"/>
        <v>0</v>
      </c>
    </row>
    <row r="197" spans="1:16" x14ac:dyDescent="0.2">
      <c r="A197" s="76" t="s">
        <v>443</v>
      </c>
      <c r="B197"/>
      <c r="C197" s="42" t="s">
        <v>444</v>
      </c>
      <c r="D197" s="6">
        <v>57082.080000000002</v>
      </c>
      <c r="E197" s="243"/>
      <c r="F197" s="251">
        <v>96059.6</v>
      </c>
      <c r="G197" s="252">
        <v>38359.1</v>
      </c>
      <c r="H197" s="3"/>
      <c r="I197" s="261">
        <v>0</v>
      </c>
      <c r="J197" s="262">
        <v>28155.96</v>
      </c>
      <c r="M197" s="207">
        <f t="shared" si="13"/>
        <v>134418.70000000001</v>
      </c>
      <c r="N197" s="207">
        <v>0</v>
      </c>
      <c r="O197" s="205">
        <f t="shared" si="14"/>
        <v>28155.96</v>
      </c>
      <c r="P197" s="139">
        <f t="shared" si="12"/>
        <v>-106262.74000000002</v>
      </c>
    </row>
    <row r="198" spans="1:16" x14ac:dyDescent="0.2">
      <c r="A198" s="76" t="s">
        <v>445</v>
      </c>
      <c r="B198"/>
      <c r="C198" s="42" t="s">
        <v>446</v>
      </c>
      <c r="D198" s="6">
        <v>103958.57</v>
      </c>
      <c r="E198" s="243"/>
      <c r="F198" s="251">
        <v>104301.31</v>
      </c>
      <c r="G198" s="252">
        <v>9634.51</v>
      </c>
      <c r="H198" s="3"/>
      <c r="I198" s="261">
        <v>112931.51</v>
      </c>
      <c r="J198" s="262">
        <v>8614.51</v>
      </c>
      <c r="M198" s="207">
        <f t="shared" si="13"/>
        <v>113935.81999999999</v>
      </c>
      <c r="N198" s="207">
        <v>0</v>
      </c>
      <c r="O198" s="205">
        <f t="shared" si="14"/>
        <v>121546.01999999999</v>
      </c>
      <c r="P198" s="139">
        <f t="shared" si="12"/>
        <v>7610.1999999999971</v>
      </c>
    </row>
    <row r="199" spans="1:16" x14ac:dyDescent="0.2">
      <c r="A199" s="78" t="s">
        <v>447</v>
      </c>
      <c r="B199"/>
      <c r="C199" s="42" t="s">
        <v>448</v>
      </c>
      <c r="D199" s="6">
        <v>0</v>
      </c>
      <c r="E199" s="243"/>
      <c r="F199" s="251">
        <v>0</v>
      </c>
      <c r="G199" s="252">
        <v>0</v>
      </c>
      <c r="H199" s="3"/>
      <c r="I199" s="261">
        <v>3287.03</v>
      </c>
      <c r="J199" s="262">
        <v>0</v>
      </c>
      <c r="M199" s="207">
        <f t="shared" si="13"/>
        <v>0</v>
      </c>
      <c r="N199" s="207">
        <v>0</v>
      </c>
      <c r="O199" s="205">
        <f t="shared" si="14"/>
        <v>3287.03</v>
      </c>
      <c r="P199" s="139">
        <f t="shared" si="12"/>
        <v>3287.03</v>
      </c>
    </row>
    <row r="200" spans="1:16" x14ac:dyDescent="0.2">
      <c r="A200" s="78" t="s">
        <v>449</v>
      </c>
      <c r="B200"/>
      <c r="C200" s="42" t="s">
        <v>450</v>
      </c>
      <c r="D200" s="6">
        <v>0</v>
      </c>
      <c r="E200" s="243"/>
      <c r="F200" s="251">
        <v>0</v>
      </c>
      <c r="G200" s="252">
        <v>0</v>
      </c>
      <c r="H200" s="3"/>
      <c r="I200" s="261">
        <v>0</v>
      </c>
      <c r="J200" s="262">
        <v>0</v>
      </c>
      <c r="M200" s="207">
        <f t="shared" ref="M200:M207" si="15">F200+G200</f>
        <v>0</v>
      </c>
      <c r="N200" s="207">
        <v>0</v>
      </c>
      <c r="O200" s="205">
        <f t="shared" ref="O200:O207" si="16">I200+J200</f>
        <v>0</v>
      </c>
      <c r="P200" s="139">
        <f t="shared" si="12"/>
        <v>0</v>
      </c>
    </row>
    <row r="201" spans="1:16" x14ac:dyDescent="0.2">
      <c r="A201" s="76" t="s">
        <v>451</v>
      </c>
      <c r="B201"/>
      <c r="C201" s="42" t="s">
        <v>452</v>
      </c>
      <c r="D201" s="6">
        <v>44649.17</v>
      </c>
      <c r="E201" s="243"/>
      <c r="F201" s="251">
        <v>46951.07</v>
      </c>
      <c r="G201" s="252">
        <v>36561.660000000003</v>
      </c>
      <c r="H201" s="3"/>
      <c r="I201" s="261">
        <v>886.75</v>
      </c>
      <c r="J201" s="262">
        <v>36561.660000000003</v>
      </c>
      <c r="M201" s="207">
        <f t="shared" si="15"/>
        <v>83512.73000000001</v>
      </c>
      <c r="N201" s="207">
        <v>0</v>
      </c>
      <c r="O201" s="205">
        <f t="shared" si="16"/>
        <v>37448.410000000003</v>
      </c>
      <c r="P201" s="139">
        <f t="shared" ref="P201:P208" si="17">+O201-M201</f>
        <v>-46064.320000000007</v>
      </c>
    </row>
    <row r="202" spans="1:16" x14ac:dyDescent="0.2">
      <c r="A202" s="76" t="s">
        <v>453</v>
      </c>
      <c r="B202"/>
      <c r="C202" s="42" t="s">
        <v>454</v>
      </c>
      <c r="D202" s="6">
        <v>48259.46</v>
      </c>
      <c r="E202" s="243"/>
      <c r="F202" s="251">
        <v>50573.01</v>
      </c>
      <c r="G202" s="252">
        <v>25202.82</v>
      </c>
      <c r="H202" s="3"/>
      <c r="I202" s="261">
        <v>50573.01</v>
      </c>
      <c r="J202" s="262">
        <v>25202.82</v>
      </c>
      <c r="M202" s="207">
        <f t="shared" si="15"/>
        <v>75775.83</v>
      </c>
      <c r="N202" s="207">
        <v>0</v>
      </c>
      <c r="O202" s="205">
        <f t="shared" si="16"/>
        <v>75775.83</v>
      </c>
      <c r="P202" s="139">
        <f t="shared" si="17"/>
        <v>0</v>
      </c>
    </row>
    <row r="203" spans="1:16" x14ac:dyDescent="0.2">
      <c r="A203" s="76" t="s">
        <v>455</v>
      </c>
      <c r="B203"/>
      <c r="C203" s="42" t="s">
        <v>456</v>
      </c>
      <c r="D203" s="6">
        <v>140076.49</v>
      </c>
      <c r="E203" s="243"/>
      <c r="F203" s="251">
        <v>141030.03</v>
      </c>
      <c r="G203" s="252">
        <v>37997.879999999997</v>
      </c>
      <c r="H203" s="3"/>
      <c r="I203" s="261">
        <v>128247.98000000001</v>
      </c>
      <c r="J203" s="262">
        <v>37997.879999999997</v>
      </c>
      <c r="M203" s="207">
        <f t="shared" si="15"/>
        <v>179027.91</v>
      </c>
      <c r="N203" s="207">
        <v>0</v>
      </c>
      <c r="O203" s="205">
        <f t="shared" si="16"/>
        <v>166245.86000000002</v>
      </c>
      <c r="P203" s="139">
        <f t="shared" si="17"/>
        <v>-12782.049999999988</v>
      </c>
    </row>
    <row r="204" spans="1:16" x14ac:dyDescent="0.2">
      <c r="A204" s="77" t="s">
        <v>457</v>
      </c>
      <c r="B204"/>
      <c r="C204" s="42" t="s">
        <v>458</v>
      </c>
      <c r="D204" s="6">
        <v>0</v>
      </c>
      <c r="E204" s="243"/>
      <c r="F204" s="251">
        <v>0</v>
      </c>
      <c r="G204" s="252">
        <v>0</v>
      </c>
      <c r="H204" s="3"/>
      <c r="I204" s="261">
        <v>0</v>
      </c>
      <c r="J204" s="262">
        <v>0</v>
      </c>
      <c r="M204" s="207">
        <f t="shared" si="15"/>
        <v>0</v>
      </c>
      <c r="N204" s="207">
        <v>0</v>
      </c>
      <c r="O204" s="205">
        <f t="shared" si="16"/>
        <v>0</v>
      </c>
      <c r="P204" s="139">
        <f t="shared" si="17"/>
        <v>0</v>
      </c>
    </row>
    <row r="205" spans="1:16" x14ac:dyDescent="0.2">
      <c r="A205" s="77" t="s">
        <v>459</v>
      </c>
      <c r="B205"/>
      <c r="C205" s="42" t="s">
        <v>460</v>
      </c>
      <c r="D205" s="6">
        <v>63947.6</v>
      </c>
      <c r="E205" s="243"/>
      <c r="F205" s="251">
        <v>68659.100000000006</v>
      </c>
      <c r="G205" s="252">
        <v>29135.73</v>
      </c>
      <c r="H205" s="3"/>
      <c r="I205" s="261">
        <v>0.1</v>
      </c>
      <c r="J205" s="262">
        <v>29135.73</v>
      </c>
      <c r="M205" s="207">
        <f t="shared" si="15"/>
        <v>97794.83</v>
      </c>
      <c r="N205" s="207">
        <v>0</v>
      </c>
      <c r="O205" s="205">
        <f t="shared" si="16"/>
        <v>29135.829999999998</v>
      </c>
      <c r="P205" s="139">
        <f t="shared" si="17"/>
        <v>-68659</v>
      </c>
    </row>
    <row r="206" spans="1:16" x14ac:dyDescent="0.2">
      <c r="A206" s="77" t="s">
        <v>548</v>
      </c>
      <c r="B206"/>
      <c r="C206" s="42" t="s">
        <v>554</v>
      </c>
      <c r="D206" s="6">
        <v>102414.83</v>
      </c>
      <c r="E206" s="243"/>
      <c r="F206" s="251">
        <v>73242.86</v>
      </c>
      <c r="G206" s="252">
        <v>0</v>
      </c>
      <c r="H206" s="3"/>
      <c r="I206" s="261">
        <v>73242.86</v>
      </c>
      <c r="J206" s="262">
        <v>0</v>
      </c>
      <c r="M206" s="207">
        <f t="shared" si="15"/>
        <v>73242.86</v>
      </c>
      <c r="N206" s="207">
        <v>0</v>
      </c>
      <c r="O206" s="205">
        <f t="shared" si="16"/>
        <v>73242.86</v>
      </c>
      <c r="P206" s="139">
        <f t="shared" si="17"/>
        <v>0</v>
      </c>
    </row>
    <row r="207" spans="1:16" x14ac:dyDescent="0.2">
      <c r="A207" s="118" t="s">
        <v>565</v>
      </c>
      <c r="B207"/>
      <c r="C207" s="12" t="s">
        <v>566</v>
      </c>
      <c r="D207" s="6">
        <v>93528.2</v>
      </c>
      <c r="E207" s="243"/>
      <c r="F207" s="251">
        <v>95402.9</v>
      </c>
      <c r="G207" s="252">
        <v>43568.92</v>
      </c>
      <c r="H207" s="3"/>
      <c r="I207" s="261">
        <v>0</v>
      </c>
      <c r="J207" s="262">
        <v>18004.900000000001</v>
      </c>
      <c r="M207" s="207">
        <f t="shared" si="15"/>
        <v>138971.82</v>
      </c>
      <c r="N207" s="207">
        <v>0</v>
      </c>
      <c r="O207" s="389">
        <f t="shared" si="16"/>
        <v>18004.900000000001</v>
      </c>
      <c r="P207" s="139">
        <f t="shared" si="17"/>
        <v>-120966.92000000001</v>
      </c>
    </row>
    <row r="208" spans="1:16" ht="13.5" thickBot="1" x14ac:dyDescent="0.25">
      <c r="A208" s="118"/>
      <c r="B208"/>
      <c r="C208" s="12"/>
      <c r="D208" s="6">
        <v>0</v>
      </c>
      <c r="E208" s="243"/>
      <c r="F208" s="251">
        <v>0</v>
      </c>
      <c r="G208" s="252">
        <v>0</v>
      </c>
      <c r="H208" s="3"/>
      <c r="I208" s="261">
        <v>0</v>
      </c>
      <c r="J208" s="262">
        <v>0</v>
      </c>
      <c r="M208" s="207"/>
      <c r="N208" s="207"/>
      <c r="O208" s="205"/>
      <c r="P208" s="139">
        <f t="shared" si="17"/>
        <v>0</v>
      </c>
    </row>
    <row r="209" spans="1:16" ht="13.5" thickBot="1" x14ac:dyDescent="0.25">
      <c r="A209" s="79"/>
      <c r="B209" s="25"/>
      <c r="C209" s="26"/>
      <c r="D209" s="16">
        <f>SUM(D8:D207)</f>
        <v>10923106.030000001</v>
      </c>
      <c r="E209" s="245"/>
      <c r="F209" s="253">
        <f>SUM(F8:F207)</f>
        <v>11029058.029999996</v>
      </c>
      <c r="G209" s="254">
        <f>SUM(G8:G207)</f>
        <v>3114517.18</v>
      </c>
      <c r="H209" s="3"/>
      <c r="I209" s="263">
        <f>SUM(I5:I207)</f>
        <v>50245391.039999992</v>
      </c>
      <c r="J209" s="264">
        <f>SUM(J5:J207)</f>
        <v>3137309.919999999</v>
      </c>
      <c r="M209" s="208">
        <f>SUM(M8:M207)</f>
        <v>14143575.209999995</v>
      </c>
      <c r="N209" s="208">
        <f>SUM(N8:N207)</f>
        <v>0</v>
      </c>
      <c r="O209" s="206">
        <f>SUM(O8:O207)</f>
        <v>53382700.959999993</v>
      </c>
      <c r="P209" s="329">
        <f>SUM(P8:P207)</f>
        <v>39239125.750000007</v>
      </c>
    </row>
    <row r="210" spans="1:16" x14ac:dyDescent="0.2">
      <c r="D210" s="3"/>
    </row>
    <row r="211" spans="1:16" x14ac:dyDescent="0.2">
      <c r="G211" s="3"/>
    </row>
    <row r="212" spans="1:16" x14ac:dyDescent="0.2">
      <c r="D212" s="3"/>
    </row>
  </sheetData>
  <mergeCells count="3">
    <mergeCell ref="F4:G4"/>
    <mergeCell ref="I4:J4"/>
    <mergeCell ref="M6:O6"/>
  </mergeCells>
  <phoneticPr fontId="9" type="noConversion"/>
  <conditionalFormatting sqref="M8:O208">
    <cfRule type="cellIs" dxfId="21" priority="1" stopIfTrue="1" operator="equal">
      <formula>0</formula>
    </cfRule>
  </conditionalFormatting>
  <pageMargins left="0.75" right="0.75" top="1" bottom="1" header="0.5" footer="0.5"/>
  <pageSetup scale="72" fitToHeight="0" orientation="portrait" r:id="rId1"/>
  <headerFooter alignWithMargins="0">
    <oddHeader>&amp;C&amp;"Arial,Bold"Colorado Department of Education
Gifted &amp; Talented
Financial Information
FY09-10 &amp; FY11 (Distributions)</oddHeader>
    <oddFooter>&amp;LCDE, Public School Finance
&amp;Z&amp;F &amp;A&amp;C&amp;P&amp;R&amp;D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28"/>
  <sheetViews>
    <sheetView tabSelected="1" zoomScale="80" zoomScaleNormal="80" workbookViewId="0">
      <pane xSplit="3" ySplit="7" topLeftCell="D168" activePane="bottomRight" state="frozen"/>
      <selection activeCell="B1" sqref="B1"/>
      <selection pane="topRight" activeCell="B1" sqref="B1"/>
      <selection pane="bottomLeft" activeCell="B1" sqref="B1"/>
      <selection pane="bottomRight" activeCell="B215" sqref="B215"/>
    </sheetView>
  </sheetViews>
  <sheetFormatPr defaultRowHeight="12.75" x14ac:dyDescent="0.2"/>
  <cols>
    <col min="1" max="1" width="10" style="1" bestFit="1" customWidth="1"/>
    <col min="2" max="2" width="14.42578125" style="1" bestFit="1" customWidth="1"/>
    <col min="3" max="3" width="45.42578125" style="1" bestFit="1" customWidth="1"/>
    <col min="4" max="4" width="18.42578125" customWidth="1"/>
    <col min="5" max="5" width="17.5703125" customWidth="1"/>
    <col min="6" max="6" width="2.42578125" customWidth="1"/>
    <col min="7" max="9" width="15.42578125" customWidth="1"/>
    <col min="10" max="10" width="21.85546875" style="3" bestFit="1" customWidth="1"/>
    <col min="11" max="11" width="5.28515625" customWidth="1"/>
    <col min="12" max="12" width="18.42578125" customWidth="1"/>
    <col min="13" max="14" width="15.42578125" customWidth="1"/>
    <col min="15" max="15" width="23.28515625" style="3" customWidth="1"/>
    <col min="16" max="16" width="12.28515625" customWidth="1"/>
    <col min="17" max="17" width="11" bestFit="1" customWidth="1"/>
    <col min="20" max="20" width="16.85546875" customWidth="1"/>
    <col min="21" max="22" width="14.85546875" customWidth="1"/>
    <col min="23" max="23" width="15.5703125" bestFit="1" customWidth="1"/>
  </cols>
  <sheetData>
    <row r="1" spans="1:23" s="87" customFormat="1" ht="15.75" customHeight="1" x14ac:dyDescent="0.2">
      <c r="A1" s="94"/>
      <c r="B1" s="94"/>
      <c r="C1" s="95"/>
      <c r="D1" s="86"/>
      <c r="E1" s="448"/>
      <c r="G1" s="86"/>
      <c r="H1" s="449"/>
      <c r="I1" s="86"/>
      <c r="J1" s="86"/>
      <c r="K1" s="86"/>
      <c r="L1" s="86"/>
      <c r="M1" s="86"/>
      <c r="N1" s="86"/>
      <c r="O1" s="86"/>
      <c r="P1" s="474"/>
      <c r="Q1" s="86"/>
      <c r="T1" s="86"/>
      <c r="U1" s="86"/>
      <c r="V1" s="86"/>
    </row>
    <row r="2" spans="1:23" s="87" customFormat="1" ht="13.5" thickBot="1" x14ac:dyDescent="0.25">
      <c r="A2" s="94"/>
      <c r="B2" s="94"/>
      <c r="C2" s="96"/>
      <c r="D2" s="97"/>
      <c r="E2" s="126"/>
      <c r="G2" s="97"/>
      <c r="H2" s="44"/>
      <c r="I2" s="44"/>
      <c r="J2" s="44"/>
      <c r="K2" s="97"/>
      <c r="L2" s="44"/>
      <c r="M2" s="44"/>
      <c r="N2" s="44"/>
      <c r="O2" s="44"/>
      <c r="P2" s="475"/>
      <c r="T2" s="100"/>
      <c r="U2" s="100"/>
      <c r="V2" s="100"/>
    </row>
    <row r="3" spans="1:23" s="87" customFormat="1" ht="13.5" thickBot="1" x14ac:dyDescent="0.25">
      <c r="A3" s="94"/>
      <c r="B3" s="94"/>
      <c r="C3" s="96"/>
      <c r="D3" s="97"/>
      <c r="E3" s="97"/>
      <c r="G3" s="97"/>
      <c r="H3" s="44"/>
      <c r="I3" s="44"/>
      <c r="J3" s="44"/>
      <c r="K3" s="97"/>
      <c r="L3" s="44"/>
      <c r="M3" s="44"/>
      <c r="N3" s="44"/>
      <c r="O3" s="44"/>
      <c r="P3" s="97"/>
      <c r="T3" s="100"/>
      <c r="U3" s="100"/>
      <c r="V3" s="100"/>
    </row>
    <row r="4" spans="1:23" s="87" customFormat="1" ht="34.5" customHeight="1" thickBot="1" x14ac:dyDescent="0.25">
      <c r="A4" s="94"/>
      <c r="B4" s="94"/>
      <c r="C4" s="96"/>
      <c r="D4" s="271" t="s">
        <v>585</v>
      </c>
      <c r="E4" s="271" t="s">
        <v>585</v>
      </c>
      <c r="G4" s="470" t="s">
        <v>595</v>
      </c>
      <c r="H4" s="476"/>
      <c r="I4" s="476"/>
      <c r="J4" s="471"/>
      <c r="K4" s="97"/>
      <c r="L4" s="472" t="s">
        <v>600</v>
      </c>
      <c r="M4" s="477"/>
      <c r="N4" s="477"/>
      <c r="O4" s="473"/>
      <c r="P4" s="97"/>
      <c r="T4" s="430"/>
      <c r="U4" s="100"/>
      <c r="V4" s="100"/>
    </row>
    <row r="5" spans="1:23" x14ac:dyDescent="0.2">
      <c r="A5" s="7"/>
      <c r="B5" s="8"/>
      <c r="C5" s="8"/>
      <c r="D5" s="4" t="s">
        <v>652</v>
      </c>
      <c r="E5" s="187" t="s">
        <v>652</v>
      </c>
      <c r="F5" s="31"/>
      <c r="G5" s="266" t="s">
        <v>640</v>
      </c>
      <c r="H5" s="266" t="str">
        <f>+G5</f>
        <v>FY23-24</v>
      </c>
      <c r="I5" s="266" t="str">
        <f>+G5</f>
        <v>FY23-24</v>
      </c>
      <c r="J5" s="162" t="str">
        <f>+G5</f>
        <v>FY23-24</v>
      </c>
      <c r="K5" s="269"/>
      <c r="L5" s="291" t="str">
        <f>+G5</f>
        <v>FY23-24</v>
      </c>
      <c r="M5" s="291" t="str">
        <f>+G5</f>
        <v>FY23-24</v>
      </c>
      <c r="N5" s="291" t="str">
        <f>+G5</f>
        <v>FY23-24</v>
      </c>
      <c r="O5" s="159" t="str">
        <f>+G5</f>
        <v>FY23-24</v>
      </c>
      <c r="P5" s="298"/>
      <c r="Q5" s="119"/>
      <c r="T5" s="478" t="s">
        <v>546</v>
      </c>
      <c r="U5" s="479"/>
      <c r="V5" s="479"/>
      <c r="W5" s="351"/>
    </row>
    <row r="6" spans="1:23" ht="13.5" thickBot="1" x14ac:dyDescent="0.25">
      <c r="A6" s="10"/>
      <c r="B6" s="11"/>
      <c r="C6" s="11"/>
      <c r="D6" s="5" t="s">
        <v>402</v>
      </c>
      <c r="E6" s="5"/>
      <c r="F6" s="270"/>
      <c r="G6" s="267" t="s">
        <v>402</v>
      </c>
      <c r="H6" s="163"/>
      <c r="I6" s="163" t="s">
        <v>558</v>
      </c>
      <c r="J6" s="163" t="s">
        <v>464</v>
      </c>
      <c r="K6" s="240"/>
      <c r="L6" s="160" t="s">
        <v>402</v>
      </c>
      <c r="M6" s="160" t="s">
        <v>552</v>
      </c>
      <c r="N6" s="160" t="s">
        <v>558</v>
      </c>
      <c r="O6" s="160" t="s">
        <v>464</v>
      </c>
      <c r="P6" s="138"/>
      <c r="Q6" s="34"/>
      <c r="T6" s="352"/>
      <c r="U6" s="353"/>
      <c r="V6" s="353"/>
      <c r="W6" s="354"/>
    </row>
    <row r="7" spans="1:23" ht="68.25" customHeight="1" thickBot="1" x14ac:dyDescent="0.25">
      <c r="A7" s="38" t="s">
        <v>0</v>
      </c>
      <c r="B7" s="39" t="s">
        <v>1</v>
      </c>
      <c r="C7" s="39" t="s">
        <v>2</v>
      </c>
      <c r="D7" s="15" t="s">
        <v>603</v>
      </c>
      <c r="E7" s="420" t="s">
        <v>632</v>
      </c>
      <c r="F7" s="32"/>
      <c r="G7" s="268" t="s">
        <v>601</v>
      </c>
      <c r="H7" s="268" t="s">
        <v>632</v>
      </c>
      <c r="I7" s="268" t="s">
        <v>596</v>
      </c>
      <c r="J7" s="180" t="s">
        <v>597</v>
      </c>
      <c r="K7" s="14"/>
      <c r="L7" s="292" t="s">
        <v>601</v>
      </c>
      <c r="M7" s="293" t="s">
        <v>602</v>
      </c>
      <c r="N7" s="293" t="s">
        <v>596</v>
      </c>
      <c r="O7" s="292" t="s">
        <v>597</v>
      </c>
      <c r="P7" s="112" t="s">
        <v>598</v>
      </c>
      <c r="Q7" s="120" t="s">
        <v>599</v>
      </c>
      <c r="T7" s="300" t="s">
        <v>543</v>
      </c>
      <c r="U7" s="300" t="s">
        <v>544</v>
      </c>
      <c r="V7" s="301" t="s">
        <v>545</v>
      </c>
      <c r="W7" s="333" t="s">
        <v>622</v>
      </c>
    </row>
    <row r="8" spans="1:23" x14ac:dyDescent="0.2">
      <c r="A8" s="19" t="s">
        <v>3</v>
      </c>
      <c r="B8" s="12" t="s">
        <v>4</v>
      </c>
      <c r="C8" s="55" t="s">
        <v>5</v>
      </c>
      <c r="D8" s="6">
        <v>650236.13</v>
      </c>
      <c r="E8" s="93">
        <v>1142632.8600000001</v>
      </c>
      <c r="F8" s="270"/>
      <c r="G8" s="311">
        <v>606546.89</v>
      </c>
      <c r="H8" s="311">
        <v>976680.7012032842</v>
      </c>
      <c r="I8" s="311">
        <v>0</v>
      </c>
      <c r="J8" s="164">
        <v>189188.72999999998</v>
      </c>
      <c r="K8" s="88"/>
      <c r="L8" s="334">
        <v>606546.8899999999</v>
      </c>
      <c r="M8" s="334">
        <v>0</v>
      </c>
      <c r="N8" s="334">
        <v>0</v>
      </c>
      <c r="O8" s="334">
        <v>216093</v>
      </c>
      <c r="P8" s="299">
        <v>1218</v>
      </c>
      <c r="Q8" s="89">
        <v>675.40220853858773</v>
      </c>
      <c r="T8" s="164">
        <f t="shared" ref="T8:T39" si="0">G8+H8+I8</f>
        <v>1583227.5912032842</v>
      </c>
      <c r="U8" s="164">
        <f t="shared" ref="U8:U39" si="1">J8</f>
        <v>189188.72999999998</v>
      </c>
      <c r="V8" s="334">
        <f t="shared" ref="V8:V39" si="2">O8+M8+N8+L8</f>
        <v>822639.8899999999</v>
      </c>
      <c r="W8" s="335">
        <f>+V8-SUM(T8:U8)</f>
        <v>-949776.4312032843</v>
      </c>
    </row>
    <row r="9" spans="1:23" x14ac:dyDescent="0.2">
      <c r="A9" s="19" t="s">
        <v>6</v>
      </c>
      <c r="B9" s="12" t="s">
        <v>4</v>
      </c>
      <c r="C9" s="55" t="s">
        <v>7</v>
      </c>
      <c r="D9" s="6">
        <v>1823555.24</v>
      </c>
      <c r="E9" s="93">
        <v>3768673.85</v>
      </c>
      <c r="F9" s="270"/>
      <c r="G9" s="311">
        <v>1647980.56</v>
      </c>
      <c r="H9" s="311">
        <v>3113531.3663626523</v>
      </c>
      <c r="I9" s="311">
        <v>0</v>
      </c>
      <c r="J9" s="164">
        <v>547765.31999999995</v>
      </c>
      <c r="K9" s="88"/>
      <c r="L9" s="334">
        <v>13734381.309999999</v>
      </c>
      <c r="M9" s="334">
        <v>146194.43</v>
      </c>
      <c r="N9" s="334">
        <v>0</v>
      </c>
      <c r="O9" s="334">
        <v>572743.66999999993</v>
      </c>
      <c r="P9" s="299">
        <v>3101</v>
      </c>
      <c r="Q9" s="89">
        <v>4613.7133118348911</v>
      </c>
      <c r="T9" s="164">
        <f t="shared" si="0"/>
        <v>4761511.9263626523</v>
      </c>
      <c r="U9" s="164">
        <f t="shared" si="1"/>
        <v>547765.31999999995</v>
      </c>
      <c r="V9" s="334">
        <f t="shared" si="2"/>
        <v>14453319.409999998</v>
      </c>
      <c r="W9" s="335">
        <f t="shared" ref="W9:W72" si="3">+V9-SUM(T9:U9)</f>
        <v>9144042.1636373457</v>
      </c>
    </row>
    <row r="10" spans="1:23" x14ac:dyDescent="0.2">
      <c r="A10" s="19" t="s">
        <v>8</v>
      </c>
      <c r="B10" s="12" t="s">
        <v>4</v>
      </c>
      <c r="C10" s="55" t="s">
        <v>9</v>
      </c>
      <c r="D10" s="6">
        <v>686977.77</v>
      </c>
      <c r="E10" s="93">
        <v>1270971.29</v>
      </c>
      <c r="F10" s="270"/>
      <c r="G10" s="311">
        <v>646456.05000000005</v>
      </c>
      <c r="H10" s="311">
        <v>1138420.1252116924</v>
      </c>
      <c r="I10" s="311">
        <v>0</v>
      </c>
      <c r="J10" s="164">
        <v>242543.35999999999</v>
      </c>
      <c r="K10" s="88"/>
      <c r="L10" s="334">
        <v>2604472.4799999995</v>
      </c>
      <c r="M10" s="334">
        <v>0</v>
      </c>
      <c r="N10" s="334">
        <v>0</v>
      </c>
      <c r="O10" s="334">
        <v>316224.74</v>
      </c>
      <c r="P10" s="299">
        <v>1304</v>
      </c>
      <c r="Q10" s="89">
        <v>2239.7984815950917</v>
      </c>
      <c r="T10" s="164">
        <f t="shared" si="0"/>
        <v>1784876.1752116925</v>
      </c>
      <c r="U10" s="164">
        <f t="shared" si="1"/>
        <v>242543.35999999999</v>
      </c>
      <c r="V10" s="334">
        <f t="shared" si="2"/>
        <v>2920697.2199999997</v>
      </c>
      <c r="W10" s="335">
        <f t="shared" si="3"/>
        <v>893277.68478830718</v>
      </c>
    </row>
    <row r="11" spans="1:23" x14ac:dyDescent="0.2">
      <c r="A11" s="19" t="s">
        <v>10</v>
      </c>
      <c r="B11" s="12" t="s">
        <v>4</v>
      </c>
      <c r="C11" s="55" t="s">
        <v>11</v>
      </c>
      <c r="D11" s="6">
        <v>1150602.08</v>
      </c>
      <c r="E11" s="93">
        <v>2098938.83</v>
      </c>
      <c r="F11" s="270"/>
      <c r="G11" s="311">
        <v>1015890.13</v>
      </c>
      <c r="H11" s="311">
        <v>1766184.4375133892</v>
      </c>
      <c r="I11" s="311">
        <v>0</v>
      </c>
      <c r="J11" s="164">
        <v>289088.64999999997</v>
      </c>
      <c r="K11" s="88"/>
      <c r="L11" s="334">
        <v>732306.63999999966</v>
      </c>
      <c r="M11" s="334">
        <v>99639.48000000001</v>
      </c>
      <c r="N11" s="334">
        <v>0</v>
      </c>
      <c r="O11" s="334">
        <v>291815.22000000003</v>
      </c>
      <c r="P11" s="299">
        <v>1916</v>
      </c>
      <c r="Q11" s="89">
        <v>534.51036534446746</v>
      </c>
      <c r="T11" s="164">
        <f t="shared" si="0"/>
        <v>2782074.567513389</v>
      </c>
      <c r="U11" s="164">
        <f t="shared" si="1"/>
        <v>289088.64999999997</v>
      </c>
      <c r="V11" s="334">
        <f t="shared" si="2"/>
        <v>1123761.3399999999</v>
      </c>
      <c r="W11" s="335">
        <f t="shared" si="3"/>
        <v>-1947401.8775133891</v>
      </c>
    </row>
    <row r="12" spans="1:23" x14ac:dyDescent="0.2">
      <c r="A12" s="19" t="s">
        <v>12</v>
      </c>
      <c r="B12" s="12" t="s">
        <v>4</v>
      </c>
      <c r="C12" s="55" t="s">
        <v>13</v>
      </c>
      <c r="D12" s="6">
        <v>54145.84</v>
      </c>
      <c r="E12" s="93">
        <v>181309.11</v>
      </c>
      <c r="F12" s="270"/>
      <c r="G12" s="311">
        <v>46408.07</v>
      </c>
      <c r="H12" s="311">
        <v>80882.652566266173</v>
      </c>
      <c r="I12" s="311">
        <v>0</v>
      </c>
      <c r="J12" s="164">
        <v>23987</v>
      </c>
      <c r="K12" s="88"/>
      <c r="L12" s="334">
        <v>46408.07</v>
      </c>
      <c r="M12" s="334">
        <v>46717.490000000005</v>
      </c>
      <c r="N12" s="334">
        <v>0</v>
      </c>
      <c r="O12" s="334">
        <v>23987</v>
      </c>
      <c r="P12" s="299">
        <v>91</v>
      </c>
      <c r="Q12" s="89">
        <v>773.57219780219793</v>
      </c>
      <c r="T12" s="164">
        <f t="shared" si="0"/>
        <v>127290.72256626617</v>
      </c>
      <c r="U12" s="164">
        <f t="shared" si="1"/>
        <v>23987</v>
      </c>
      <c r="V12" s="334">
        <f t="shared" si="2"/>
        <v>117112.56</v>
      </c>
      <c r="W12" s="335">
        <f t="shared" si="3"/>
        <v>-34165.162566266168</v>
      </c>
    </row>
    <row r="13" spans="1:23" x14ac:dyDescent="0.2">
      <c r="A13" s="19" t="s">
        <v>14</v>
      </c>
      <c r="B13" s="12" t="s">
        <v>4</v>
      </c>
      <c r="C13" s="55" t="s">
        <v>15</v>
      </c>
      <c r="D13" s="6">
        <v>33841.18</v>
      </c>
      <c r="E13" s="93">
        <v>61682.64</v>
      </c>
      <c r="F13" s="270"/>
      <c r="G13" s="311">
        <v>38055.68</v>
      </c>
      <c r="H13" s="311">
        <v>51856.655263266322</v>
      </c>
      <c r="I13" s="311">
        <v>0</v>
      </c>
      <c r="J13" s="164">
        <v>0</v>
      </c>
      <c r="K13" s="88"/>
      <c r="L13" s="334">
        <v>158468.64000000001</v>
      </c>
      <c r="M13" s="334">
        <v>0</v>
      </c>
      <c r="N13" s="334">
        <v>0</v>
      </c>
      <c r="O13" s="334">
        <v>17701.16</v>
      </c>
      <c r="P13" s="299">
        <v>70</v>
      </c>
      <c r="Q13" s="89">
        <v>2516.7114285714288</v>
      </c>
      <c r="T13" s="164">
        <f t="shared" si="0"/>
        <v>89912.335263266315</v>
      </c>
      <c r="U13" s="164">
        <f t="shared" si="1"/>
        <v>0</v>
      </c>
      <c r="V13" s="334">
        <f t="shared" si="2"/>
        <v>176169.80000000002</v>
      </c>
      <c r="W13" s="335">
        <f t="shared" si="3"/>
        <v>86257.464736733702</v>
      </c>
    </row>
    <row r="14" spans="1:23" x14ac:dyDescent="0.2">
      <c r="A14" s="19" t="s">
        <v>16</v>
      </c>
      <c r="B14" s="12" t="s">
        <v>4</v>
      </c>
      <c r="C14" s="55" t="s">
        <v>17</v>
      </c>
      <c r="D14" s="6">
        <v>688910.45</v>
      </c>
      <c r="E14" s="93">
        <v>1531767.6</v>
      </c>
      <c r="F14" s="270"/>
      <c r="G14" s="311">
        <v>643214.76</v>
      </c>
      <c r="H14" s="311">
        <v>1149426.0904885672</v>
      </c>
      <c r="I14" s="311">
        <v>0</v>
      </c>
      <c r="J14" s="164">
        <v>189512.21</v>
      </c>
      <c r="K14" s="88"/>
      <c r="L14" s="334">
        <v>4539863.9499999993</v>
      </c>
      <c r="M14" s="334">
        <v>0</v>
      </c>
      <c r="N14" s="334">
        <v>0</v>
      </c>
      <c r="O14" s="334">
        <v>186006.21</v>
      </c>
      <c r="P14" s="299">
        <v>1266</v>
      </c>
      <c r="Q14" s="89">
        <v>3732.9148183254338</v>
      </c>
      <c r="T14" s="164">
        <f t="shared" si="0"/>
        <v>1792640.8504885673</v>
      </c>
      <c r="U14" s="164">
        <f t="shared" si="1"/>
        <v>189512.21</v>
      </c>
      <c r="V14" s="334">
        <f t="shared" si="2"/>
        <v>4725870.1599999992</v>
      </c>
      <c r="W14" s="335">
        <f t="shared" si="3"/>
        <v>2743717.099511432</v>
      </c>
    </row>
    <row r="15" spans="1:23" x14ac:dyDescent="0.2">
      <c r="A15" s="19" t="s">
        <v>18</v>
      </c>
      <c r="B15" s="12" t="s">
        <v>19</v>
      </c>
      <c r="C15" s="55" t="s">
        <v>20</v>
      </c>
      <c r="D15" s="6">
        <v>91855.34</v>
      </c>
      <c r="E15" s="93">
        <v>149134.57</v>
      </c>
      <c r="F15" s="270"/>
      <c r="G15" s="311">
        <v>88172.78</v>
      </c>
      <c r="H15" s="311">
        <v>139955.88493672558</v>
      </c>
      <c r="I15" s="311">
        <v>0</v>
      </c>
      <c r="J15" s="164">
        <v>43650.270000000004</v>
      </c>
      <c r="K15" s="88"/>
      <c r="L15" s="334">
        <v>302604.12</v>
      </c>
      <c r="M15" s="334">
        <v>5550.59</v>
      </c>
      <c r="N15" s="334">
        <v>0</v>
      </c>
      <c r="O15" s="334">
        <v>11944.68</v>
      </c>
      <c r="P15" s="299">
        <v>184</v>
      </c>
      <c r="Q15" s="89">
        <v>1709.5043478260868</v>
      </c>
      <c r="T15" s="164">
        <f t="shared" si="0"/>
        <v>228128.66493672557</v>
      </c>
      <c r="U15" s="164">
        <f t="shared" si="1"/>
        <v>43650.270000000004</v>
      </c>
      <c r="V15" s="334">
        <f t="shared" si="2"/>
        <v>320099.39</v>
      </c>
      <c r="W15" s="335">
        <f t="shared" si="3"/>
        <v>48320.455063274421</v>
      </c>
    </row>
    <row r="16" spans="1:23" x14ac:dyDescent="0.2">
      <c r="A16" s="19" t="s">
        <v>21</v>
      </c>
      <c r="B16" s="12" t="s">
        <v>19</v>
      </c>
      <c r="C16" s="55" t="s">
        <v>22</v>
      </c>
      <c r="D16" s="6">
        <v>1450.23</v>
      </c>
      <c r="E16" s="93">
        <v>3628.88</v>
      </c>
      <c r="F16" s="270"/>
      <c r="G16" s="311">
        <v>1856.93</v>
      </c>
      <c r="H16" s="311">
        <v>0</v>
      </c>
      <c r="I16" s="311">
        <v>0</v>
      </c>
      <c r="J16" s="164">
        <v>0</v>
      </c>
      <c r="K16" s="88"/>
      <c r="L16" s="334">
        <v>1920.74</v>
      </c>
      <c r="M16" s="334">
        <v>0</v>
      </c>
      <c r="N16" s="334">
        <v>0</v>
      </c>
      <c r="O16" s="334">
        <v>0</v>
      </c>
      <c r="P16" s="299">
        <v>1</v>
      </c>
      <c r="Q16" s="89">
        <v>1920.74</v>
      </c>
      <c r="T16" s="164">
        <f t="shared" si="0"/>
        <v>1856.93</v>
      </c>
      <c r="U16" s="164">
        <f t="shared" si="1"/>
        <v>0</v>
      </c>
      <c r="V16" s="334">
        <f t="shared" si="2"/>
        <v>1920.74</v>
      </c>
      <c r="W16" s="335">
        <f t="shared" si="3"/>
        <v>63.809999999999945</v>
      </c>
    </row>
    <row r="17" spans="1:23" x14ac:dyDescent="0.2">
      <c r="A17" s="19" t="s">
        <v>23</v>
      </c>
      <c r="B17" s="12" t="s">
        <v>24</v>
      </c>
      <c r="C17" s="55" t="s">
        <v>25</v>
      </c>
      <c r="D17" s="6">
        <v>67199.03</v>
      </c>
      <c r="E17" s="93">
        <v>160445.51</v>
      </c>
      <c r="F17" s="270"/>
      <c r="G17" s="311">
        <v>64972.08</v>
      </c>
      <c r="H17" s="311">
        <v>102498.67902673611</v>
      </c>
      <c r="I17" s="311">
        <v>0</v>
      </c>
      <c r="J17" s="164">
        <v>16118</v>
      </c>
      <c r="K17" s="88"/>
      <c r="L17" s="334">
        <v>695671.07000000018</v>
      </c>
      <c r="M17" s="334">
        <v>0</v>
      </c>
      <c r="N17" s="334">
        <v>0</v>
      </c>
      <c r="O17" s="334">
        <v>16475.57</v>
      </c>
      <c r="P17" s="299">
        <v>124</v>
      </c>
      <c r="Q17" s="89">
        <v>5743.1180645161303</v>
      </c>
      <c r="T17" s="164">
        <f t="shared" si="0"/>
        <v>167470.75902673611</v>
      </c>
      <c r="U17" s="164">
        <f t="shared" si="1"/>
        <v>16118</v>
      </c>
      <c r="V17" s="334">
        <f t="shared" si="2"/>
        <v>712146.64000000013</v>
      </c>
      <c r="W17" s="335">
        <f t="shared" si="3"/>
        <v>528557.88097326399</v>
      </c>
    </row>
    <row r="18" spans="1:23" x14ac:dyDescent="0.2">
      <c r="A18" s="19" t="s">
        <v>26</v>
      </c>
      <c r="B18" s="12" t="s">
        <v>24</v>
      </c>
      <c r="C18" s="55" t="s">
        <v>27</v>
      </c>
      <c r="D18" s="6">
        <v>86053.46</v>
      </c>
      <c r="E18" s="93">
        <v>172596.55</v>
      </c>
      <c r="F18" s="270"/>
      <c r="G18" s="311">
        <v>80750.81</v>
      </c>
      <c r="H18" s="311">
        <v>136596.02196430898</v>
      </c>
      <c r="I18" s="311">
        <v>0</v>
      </c>
      <c r="J18" s="164">
        <v>31607.57</v>
      </c>
      <c r="K18" s="88"/>
      <c r="L18" s="334">
        <v>116649.86</v>
      </c>
      <c r="M18" s="334">
        <v>0</v>
      </c>
      <c r="N18" s="334">
        <v>0</v>
      </c>
      <c r="O18" s="334">
        <v>34802.729999999996</v>
      </c>
      <c r="P18" s="299">
        <v>155</v>
      </c>
      <c r="Q18" s="89">
        <v>977.11348387096768</v>
      </c>
      <c r="T18" s="164">
        <f t="shared" si="0"/>
        <v>217346.83196430898</v>
      </c>
      <c r="U18" s="164">
        <f t="shared" si="1"/>
        <v>31607.57</v>
      </c>
      <c r="V18" s="334">
        <f t="shared" si="2"/>
        <v>151452.59</v>
      </c>
      <c r="W18" s="335">
        <f t="shared" si="3"/>
        <v>-97501.811964308989</v>
      </c>
    </row>
    <row r="19" spans="1:23" x14ac:dyDescent="0.2">
      <c r="A19" s="19" t="s">
        <v>28</v>
      </c>
      <c r="B19" s="12" t="s">
        <v>24</v>
      </c>
      <c r="C19" s="55" t="s">
        <v>29</v>
      </c>
      <c r="D19" s="6">
        <v>2401275.83</v>
      </c>
      <c r="E19" s="93">
        <v>4739882.6399999997</v>
      </c>
      <c r="F19" s="270"/>
      <c r="G19" s="311">
        <v>2075395.69</v>
      </c>
      <c r="H19" s="311">
        <v>3625863.0883992314</v>
      </c>
      <c r="I19" s="311">
        <v>0</v>
      </c>
      <c r="J19" s="164">
        <v>687635.47</v>
      </c>
      <c r="K19" s="88"/>
      <c r="L19" s="334">
        <v>19134113.109999977</v>
      </c>
      <c r="M19" s="334">
        <v>0</v>
      </c>
      <c r="N19" s="334">
        <v>0</v>
      </c>
      <c r="O19" s="334">
        <v>697038.85</v>
      </c>
      <c r="P19" s="299">
        <v>3953</v>
      </c>
      <c r="Q19" s="89">
        <v>5016.7346218062175</v>
      </c>
      <c r="T19" s="164">
        <f t="shared" si="0"/>
        <v>5701258.7783992309</v>
      </c>
      <c r="U19" s="164">
        <f t="shared" si="1"/>
        <v>687635.47</v>
      </c>
      <c r="V19" s="334">
        <f t="shared" si="2"/>
        <v>19831151.959999979</v>
      </c>
      <c r="W19" s="335">
        <f t="shared" si="3"/>
        <v>13442257.711600747</v>
      </c>
    </row>
    <row r="20" spans="1:23" x14ac:dyDescent="0.2">
      <c r="A20" s="19" t="s">
        <v>30</v>
      </c>
      <c r="B20" s="12" t="s">
        <v>24</v>
      </c>
      <c r="C20" s="55" t="s">
        <v>31</v>
      </c>
      <c r="D20" s="6">
        <v>194345.46</v>
      </c>
      <c r="E20" s="93">
        <v>340003.01</v>
      </c>
      <c r="F20" s="270"/>
      <c r="G20" s="311">
        <v>169853.32</v>
      </c>
      <c r="H20" s="311">
        <v>290272.04801531305</v>
      </c>
      <c r="I20" s="311">
        <v>0</v>
      </c>
      <c r="J20" s="164">
        <v>52737.760000000002</v>
      </c>
      <c r="K20" s="88"/>
      <c r="L20" s="334">
        <v>2787382.2899999996</v>
      </c>
      <c r="M20" s="334">
        <v>170509.58000000002</v>
      </c>
      <c r="N20" s="334">
        <v>0</v>
      </c>
      <c r="O20" s="334">
        <v>56240.09</v>
      </c>
      <c r="P20" s="299">
        <v>334</v>
      </c>
      <c r="Q20" s="89">
        <v>8513.8394610778432</v>
      </c>
      <c r="T20" s="164">
        <f t="shared" si="0"/>
        <v>460125.36801531306</v>
      </c>
      <c r="U20" s="164">
        <f t="shared" si="1"/>
        <v>52737.760000000002</v>
      </c>
      <c r="V20" s="334">
        <f t="shared" si="2"/>
        <v>3014131.9599999995</v>
      </c>
      <c r="W20" s="335">
        <f t="shared" si="3"/>
        <v>2501268.8319846867</v>
      </c>
    </row>
    <row r="21" spans="1:23" x14ac:dyDescent="0.2">
      <c r="A21" s="19" t="s">
        <v>32</v>
      </c>
      <c r="B21" s="12" t="s">
        <v>24</v>
      </c>
      <c r="C21" s="55" t="s">
        <v>33</v>
      </c>
      <c r="D21" s="6">
        <v>8218.65</v>
      </c>
      <c r="E21" s="93">
        <v>36657.019999999997</v>
      </c>
      <c r="F21" s="270"/>
      <c r="G21" s="311">
        <v>11601.5</v>
      </c>
      <c r="H21" s="311">
        <v>18530.975585261687</v>
      </c>
      <c r="I21" s="311">
        <v>0</v>
      </c>
      <c r="J21" s="164">
        <v>0</v>
      </c>
      <c r="K21" s="88"/>
      <c r="L21" s="334">
        <v>4767.28</v>
      </c>
      <c r="M21" s="334">
        <v>0</v>
      </c>
      <c r="N21" s="334">
        <v>0</v>
      </c>
      <c r="O21" s="334">
        <v>0</v>
      </c>
      <c r="P21" s="299">
        <v>25</v>
      </c>
      <c r="Q21" s="89">
        <v>190.69119999999998</v>
      </c>
      <c r="T21" s="164">
        <f t="shared" si="0"/>
        <v>30132.475585261687</v>
      </c>
      <c r="U21" s="164">
        <f t="shared" si="1"/>
        <v>0</v>
      </c>
      <c r="V21" s="334">
        <f t="shared" si="2"/>
        <v>4767.28</v>
      </c>
      <c r="W21" s="335">
        <f t="shared" si="3"/>
        <v>-25365.195585261688</v>
      </c>
    </row>
    <row r="22" spans="1:23" x14ac:dyDescent="0.2">
      <c r="A22" s="19" t="s">
        <v>34</v>
      </c>
      <c r="B22" s="12" t="s">
        <v>24</v>
      </c>
      <c r="C22" s="55" t="s">
        <v>35</v>
      </c>
      <c r="D22" s="6">
        <v>5216401.66</v>
      </c>
      <c r="E22" s="93">
        <v>10201080.720000001</v>
      </c>
      <c r="F22" s="270"/>
      <c r="G22" s="311">
        <v>4537244.34</v>
      </c>
      <c r="H22" s="311">
        <v>8344965.7384415446</v>
      </c>
      <c r="I22" s="311">
        <v>0</v>
      </c>
      <c r="J22" s="164">
        <v>1324964.1900000002</v>
      </c>
      <c r="K22" s="88"/>
      <c r="L22" s="334">
        <v>13300006.720000003</v>
      </c>
      <c r="M22" s="334">
        <v>3064.39</v>
      </c>
      <c r="N22" s="334">
        <v>0</v>
      </c>
      <c r="O22" s="334">
        <v>1521044.8699999999</v>
      </c>
      <c r="P22" s="299">
        <v>9213</v>
      </c>
      <c r="Q22" s="89">
        <v>1608.7106903288832</v>
      </c>
      <c r="T22" s="164">
        <f t="shared" si="0"/>
        <v>12882210.078441545</v>
      </c>
      <c r="U22" s="164">
        <f t="shared" si="1"/>
        <v>1324964.1900000002</v>
      </c>
      <c r="V22" s="334">
        <f t="shared" si="2"/>
        <v>14824115.980000002</v>
      </c>
      <c r="W22" s="335">
        <f t="shared" si="3"/>
        <v>616941.71155845746</v>
      </c>
    </row>
    <row r="23" spans="1:23" x14ac:dyDescent="0.2">
      <c r="A23" s="19" t="s">
        <v>36</v>
      </c>
      <c r="B23" s="12" t="s">
        <v>24</v>
      </c>
      <c r="C23" s="55" t="s">
        <v>37</v>
      </c>
      <c r="D23" s="6">
        <v>40125.589999999997</v>
      </c>
      <c r="E23" s="93">
        <v>90131.85</v>
      </c>
      <c r="F23" s="270"/>
      <c r="G23" s="311">
        <v>32022.9</v>
      </c>
      <c r="H23" s="311">
        <v>49973.70645683453</v>
      </c>
      <c r="I23" s="311">
        <v>0</v>
      </c>
      <c r="J23" s="164">
        <v>24197</v>
      </c>
      <c r="K23" s="88"/>
      <c r="L23" s="334">
        <v>132061.47000000003</v>
      </c>
      <c r="M23" s="334">
        <v>0</v>
      </c>
      <c r="N23" s="334">
        <v>0</v>
      </c>
      <c r="O23" s="334">
        <v>24197.000000000004</v>
      </c>
      <c r="P23" s="299">
        <v>57</v>
      </c>
      <c r="Q23" s="89">
        <v>2741.376666666667</v>
      </c>
      <c r="T23" s="164">
        <f t="shared" si="0"/>
        <v>81996.606456834532</v>
      </c>
      <c r="U23" s="164">
        <f t="shared" si="1"/>
        <v>24197</v>
      </c>
      <c r="V23" s="334">
        <f t="shared" si="2"/>
        <v>156258.47000000003</v>
      </c>
      <c r="W23" s="335">
        <f t="shared" si="3"/>
        <v>50064.863543165498</v>
      </c>
    </row>
    <row r="24" spans="1:23" x14ac:dyDescent="0.2">
      <c r="A24" s="19" t="s">
        <v>38</v>
      </c>
      <c r="B24" s="12" t="s">
        <v>39</v>
      </c>
      <c r="C24" s="55" t="s">
        <v>40</v>
      </c>
      <c r="D24" s="6">
        <v>28523.35</v>
      </c>
      <c r="E24" s="93">
        <v>42942.239999999998</v>
      </c>
      <c r="F24" s="270"/>
      <c r="G24" s="311">
        <v>23668.44</v>
      </c>
      <c r="H24" s="311">
        <v>43377.949767632665</v>
      </c>
      <c r="I24" s="311">
        <v>0</v>
      </c>
      <c r="J24" s="164">
        <v>0</v>
      </c>
      <c r="K24" s="88"/>
      <c r="L24" s="334">
        <v>81534.759999999995</v>
      </c>
      <c r="M24" s="334">
        <v>6881.97</v>
      </c>
      <c r="N24" s="334">
        <v>0</v>
      </c>
      <c r="O24" s="334">
        <v>7850</v>
      </c>
      <c r="P24" s="299">
        <v>45</v>
      </c>
      <c r="Q24" s="89">
        <v>1986.328</v>
      </c>
      <c r="T24" s="164">
        <f t="shared" si="0"/>
        <v>67046.38976763266</v>
      </c>
      <c r="U24" s="164">
        <f t="shared" si="1"/>
        <v>0</v>
      </c>
      <c r="V24" s="334">
        <f t="shared" si="2"/>
        <v>96266.73</v>
      </c>
      <c r="W24" s="335">
        <f t="shared" si="3"/>
        <v>29220.340232367336</v>
      </c>
    </row>
    <row r="25" spans="1:23" x14ac:dyDescent="0.2">
      <c r="A25" s="19" t="s">
        <v>41</v>
      </c>
      <c r="B25" s="12" t="s">
        <v>42</v>
      </c>
      <c r="C25" s="55" t="s">
        <v>43</v>
      </c>
      <c r="D25" s="6">
        <v>483.45</v>
      </c>
      <c r="E25" s="93">
        <v>0</v>
      </c>
      <c r="F25" s="270"/>
      <c r="G25" s="311">
        <v>464.06</v>
      </c>
      <c r="H25" s="311">
        <v>1338.87520994736</v>
      </c>
      <c r="I25" s="311">
        <v>0</v>
      </c>
      <c r="J25" s="164">
        <v>0</v>
      </c>
      <c r="K25" s="88"/>
      <c r="L25" s="334">
        <v>0</v>
      </c>
      <c r="M25" s="334">
        <v>0</v>
      </c>
      <c r="N25" s="334">
        <v>0</v>
      </c>
      <c r="O25" s="334">
        <v>0</v>
      </c>
      <c r="P25" s="299">
        <v>1</v>
      </c>
      <c r="Q25" s="89">
        <v>0</v>
      </c>
      <c r="T25" s="164">
        <f t="shared" si="0"/>
        <v>1802.9352099473599</v>
      </c>
      <c r="U25" s="164">
        <f t="shared" si="1"/>
        <v>0</v>
      </c>
      <c r="V25" s="334">
        <f t="shared" si="2"/>
        <v>0</v>
      </c>
      <c r="W25" s="335">
        <f t="shared" si="3"/>
        <v>-1802.9352099473599</v>
      </c>
    </row>
    <row r="26" spans="1:23" x14ac:dyDescent="0.2">
      <c r="A26" s="19" t="s">
        <v>44</v>
      </c>
      <c r="B26" s="12" t="s">
        <v>42</v>
      </c>
      <c r="C26" s="55" t="s">
        <v>45</v>
      </c>
      <c r="D26" s="6">
        <v>0</v>
      </c>
      <c r="E26" s="93">
        <v>0</v>
      </c>
      <c r="F26" s="270"/>
      <c r="G26" s="311">
        <v>0</v>
      </c>
      <c r="H26" s="311">
        <v>0</v>
      </c>
      <c r="I26" s="311">
        <v>0</v>
      </c>
      <c r="J26" s="164">
        <v>0</v>
      </c>
      <c r="K26" s="88"/>
      <c r="L26" s="334">
        <v>0</v>
      </c>
      <c r="M26" s="334">
        <v>0</v>
      </c>
      <c r="N26" s="334">
        <v>0</v>
      </c>
      <c r="O26" s="334">
        <v>0</v>
      </c>
      <c r="P26" s="299" t="s">
        <v>497</v>
      </c>
      <c r="Q26" s="89" t="s">
        <v>664</v>
      </c>
      <c r="T26" s="164">
        <f t="shared" si="0"/>
        <v>0</v>
      </c>
      <c r="U26" s="164">
        <f t="shared" si="1"/>
        <v>0</v>
      </c>
      <c r="V26" s="334">
        <f t="shared" si="2"/>
        <v>0</v>
      </c>
      <c r="W26" s="335">
        <f t="shared" si="3"/>
        <v>0</v>
      </c>
    </row>
    <row r="27" spans="1:23" x14ac:dyDescent="0.2">
      <c r="A27" s="19" t="s">
        <v>46</v>
      </c>
      <c r="B27" s="12" t="s">
        <v>42</v>
      </c>
      <c r="C27" s="55" t="s">
        <v>47</v>
      </c>
      <c r="D27" s="6">
        <v>0</v>
      </c>
      <c r="E27" s="93">
        <v>0</v>
      </c>
      <c r="F27" s="270"/>
      <c r="G27" s="311">
        <v>0</v>
      </c>
      <c r="H27" s="311">
        <v>0</v>
      </c>
      <c r="I27" s="311">
        <v>0</v>
      </c>
      <c r="J27" s="164">
        <v>0</v>
      </c>
      <c r="K27" s="88"/>
      <c r="L27" s="334">
        <v>0</v>
      </c>
      <c r="M27" s="334">
        <v>0</v>
      </c>
      <c r="N27" s="334">
        <v>0</v>
      </c>
      <c r="O27" s="334">
        <v>0</v>
      </c>
      <c r="P27" s="299" t="s">
        <v>497</v>
      </c>
      <c r="Q27" s="89" t="s">
        <v>664</v>
      </c>
      <c r="T27" s="164">
        <f t="shared" si="0"/>
        <v>0</v>
      </c>
      <c r="U27" s="164">
        <f t="shared" si="1"/>
        <v>0</v>
      </c>
      <c r="V27" s="334">
        <f t="shared" si="2"/>
        <v>0</v>
      </c>
      <c r="W27" s="335">
        <f t="shared" si="3"/>
        <v>0</v>
      </c>
    </row>
    <row r="28" spans="1:23" x14ac:dyDescent="0.2">
      <c r="A28" s="19" t="s">
        <v>48</v>
      </c>
      <c r="B28" s="12" t="s">
        <v>42</v>
      </c>
      <c r="C28" s="55" t="s">
        <v>49</v>
      </c>
      <c r="D28" s="6">
        <v>483.41</v>
      </c>
      <c r="E28" s="93">
        <v>0</v>
      </c>
      <c r="F28" s="270"/>
      <c r="G28" s="311">
        <v>464.29</v>
      </c>
      <c r="H28" s="311">
        <v>0</v>
      </c>
      <c r="I28" s="311">
        <v>0</v>
      </c>
      <c r="J28" s="164">
        <v>0</v>
      </c>
      <c r="K28" s="88"/>
      <c r="L28" s="334">
        <v>464.3</v>
      </c>
      <c r="M28" s="334">
        <v>0</v>
      </c>
      <c r="N28" s="334">
        <v>0</v>
      </c>
      <c r="O28" s="334">
        <v>0</v>
      </c>
      <c r="P28" s="299">
        <v>0</v>
      </c>
      <c r="Q28" s="89" t="s">
        <v>664</v>
      </c>
      <c r="T28" s="164">
        <f t="shared" si="0"/>
        <v>464.29</v>
      </c>
      <c r="U28" s="164">
        <f t="shared" si="1"/>
        <v>0</v>
      </c>
      <c r="V28" s="334">
        <f t="shared" si="2"/>
        <v>464.3</v>
      </c>
      <c r="W28" s="335">
        <f t="shared" si="3"/>
        <v>9.9999999999909051E-3</v>
      </c>
    </row>
    <row r="29" spans="1:23" x14ac:dyDescent="0.2">
      <c r="A29" s="19" t="s">
        <v>50</v>
      </c>
      <c r="B29" s="12" t="s">
        <v>42</v>
      </c>
      <c r="C29" s="55" t="s">
        <v>51</v>
      </c>
      <c r="D29" s="6">
        <v>0</v>
      </c>
      <c r="E29" s="93">
        <v>0</v>
      </c>
      <c r="F29" s="270"/>
      <c r="G29" s="311">
        <v>0</v>
      </c>
      <c r="H29" s="311">
        <v>0</v>
      </c>
      <c r="I29" s="311">
        <v>0</v>
      </c>
      <c r="J29" s="164">
        <v>0</v>
      </c>
      <c r="K29" s="88"/>
      <c r="L29" s="334">
        <v>0</v>
      </c>
      <c r="M29" s="334">
        <v>0</v>
      </c>
      <c r="N29" s="334">
        <v>0</v>
      </c>
      <c r="O29" s="334">
        <v>0</v>
      </c>
      <c r="P29" s="299" t="s">
        <v>497</v>
      </c>
      <c r="Q29" s="89" t="s">
        <v>664</v>
      </c>
      <c r="T29" s="164">
        <f t="shared" si="0"/>
        <v>0</v>
      </c>
      <c r="U29" s="164">
        <f t="shared" si="1"/>
        <v>0</v>
      </c>
      <c r="V29" s="334">
        <f t="shared" si="2"/>
        <v>0</v>
      </c>
      <c r="W29" s="335">
        <f t="shared" si="3"/>
        <v>0</v>
      </c>
    </row>
    <row r="30" spans="1:23" x14ac:dyDescent="0.2">
      <c r="A30" s="19" t="s">
        <v>52</v>
      </c>
      <c r="B30" s="12" t="s">
        <v>53</v>
      </c>
      <c r="C30" s="55" t="s">
        <v>54</v>
      </c>
      <c r="D30" s="6">
        <v>1450.35</v>
      </c>
      <c r="E30" s="93">
        <v>3312.91</v>
      </c>
      <c r="F30" s="270"/>
      <c r="G30" s="311">
        <v>0</v>
      </c>
      <c r="H30" s="311">
        <v>2303.2533130227562</v>
      </c>
      <c r="I30" s="311">
        <v>0</v>
      </c>
      <c r="J30" s="164">
        <v>0</v>
      </c>
      <c r="K30" s="88"/>
      <c r="L30" s="334">
        <v>2378.13</v>
      </c>
      <c r="M30" s="334">
        <v>0</v>
      </c>
      <c r="N30" s="334">
        <v>0</v>
      </c>
      <c r="O30" s="334">
        <v>0</v>
      </c>
      <c r="P30" s="299" t="s">
        <v>497</v>
      </c>
      <c r="Q30" s="89" t="s">
        <v>664</v>
      </c>
      <c r="T30" s="164">
        <f t="shared" si="0"/>
        <v>2303.2533130227562</v>
      </c>
      <c r="U30" s="164">
        <f t="shared" si="1"/>
        <v>0</v>
      </c>
      <c r="V30" s="334">
        <f t="shared" si="2"/>
        <v>2378.13</v>
      </c>
      <c r="W30" s="335">
        <f t="shared" si="3"/>
        <v>74.876686977243935</v>
      </c>
    </row>
    <row r="31" spans="1:23" x14ac:dyDescent="0.2">
      <c r="A31" s="19" t="s">
        <v>55</v>
      </c>
      <c r="B31" s="12" t="s">
        <v>53</v>
      </c>
      <c r="C31" s="55" t="s">
        <v>56</v>
      </c>
      <c r="D31" s="6">
        <v>2417.25</v>
      </c>
      <c r="E31" s="93">
        <v>4868.7</v>
      </c>
      <c r="F31" s="270"/>
      <c r="G31" s="311">
        <v>928.12</v>
      </c>
      <c r="H31" s="311">
        <v>5694.9572744519401</v>
      </c>
      <c r="I31" s="311">
        <v>0</v>
      </c>
      <c r="J31" s="164">
        <v>0</v>
      </c>
      <c r="K31" s="88"/>
      <c r="L31" s="334">
        <v>928.12</v>
      </c>
      <c r="M31" s="334">
        <v>0</v>
      </c>
      <c r="N31" s="334">
        <v>0</v>
      </c>
      <c r="O31" s="334">
        <v>0</v>
      </c>
      <c r="P31" s="299">
        <v>2</v>
      </c>
      <c r="Q31" s="89">
        <v>464.06</v>
      </c>
      <c r="T31" s="164">
        <f t="shared" si="0"/>
        <v>6623.07727445194</v>
      </c>
      <c r="U31" s="164">
        <f t="shared" si="1"/>
        <v>0</v>
      </c>
      <c r="V31" s="334">
        <f t="shared" si="2"/>
        <v>928.12</v>
      </c>
      <c r="W31" s="335">
        <f t="shared" si="3"/>
        <v>-5694.9572744519401</v>
      </c>
    </row>
    <row r="32" spans="1:23" x14ac:dyDescent="0.2">
      <c r="A32" s="19" t="s">
        <v>57</v>
      </c>
      <c r="B32" s="12" t="s">
        <v>58</v>
      </c>
      <c r="C32" s="55" t="s">
        <v>59</v>
      </c>
      <c r="D32" s="6">
        <v>1086301.99</v>
      </c>
      <c r="E32" s="93">
        <v>1734336.82</v>
      </c>
      <c r="F32" s="270"/>
      <c r="G32" s="311">
        <v>1055778.5900000001</v>
      </c>
      <c r="H32" s="311">
        <v>1585175.0240412429</v>
      </c>
      <c r="I32" s="311">
        <v>0</v>
      </c>
      <c r="J32" s="164">
        <v>381176.94999999995</v>
      </c>
      <c r="K32" s="88"/>
      <c r="L32" s="334">
        <v>4204227.1900000004</v>
      </c>
      <c r="M32" s="334">
        <v>0</v>
      </c>
      <c r="N32" s="334">
        <v>0</v>
      </c>
      <c r="O32" s="334">
        <v>348789.86000000004</v>
      </c>
      <c r="P32" s="299">
        <v>2092</v>
      </c>
      <c r="Q32" s="89">
        <v>2176.3943833652011</v>
      </c>
      <c r="T32" s="164">
        <f t="shared" si="0"/>
        <v>2640953.6140412427</v>
      </c>
      <c r="U32" s="164">
        <f t="shared" si="1"/>
        <v>381176.94999999995</v>
      </c>
      <c r="V32" s="334">
        <f t="shared" si="2"/>
        <v>4553017.0500000007</v>
      </c>
      <c r="W32" s="335">
        <f t="shared" si="3"/>
        <v>1530886.4859587578</v>
      </c>
    </row>
    <row r="33" spans="1:23" x14ac:dyDescent="0.2">
      <c r="A33" s="19" t="s">
        <v>60</v>
      </c>
      <c r="B33" s="12" t="s">
        <v>58</v>
      </c>
      <c r="C33" s="55" t="s">
        <v>61</v>
      </c>
      <c r="D33" s="6">
        <v>729519.41</v>
      </c>
      <c r="E33" s="93">
        <v>1358927.37</v>
      </c>
      <c r="F33" s="270"/>
      <c r="G33" s="311">
        <v>674317.36</v>
      </c>
      <c r="H33" s="311">
        <v>1091649.0201231204</v>
      </c>
      <c r="I33" s="311">
        <v>0</v>
      </c>
      <c r="J33" s="164">
        <v>66823.89</v>
      </c>
      <c r="K33" s="88"/>
      <c r="L33" s="334">
        <v>8987386.4800000023</v>
      </c>
      <c r="M33" s="334">
        <v>0</v>
      </c>
      <c r="N33" s="334">
        <v>0</v>
      </c>
      <c r="O33" s="334">
        <v>107718.34000000001</v>
      </c>
      <c r="P33" s="299">
        <v>1287</v>
      </c>
      <c r="Q33" s="89">
        <v>7066.9035120435137</v>
      </c>
      <c r="T33" s="164">
        <f t="shared" si="0"/>
        <v>1765966.3801231203</v>
      </c>
      <c r="U33" s="164">
        <f t="shared" si="1"/>
        <v>66823.89</v>
      </c>
      <c r="V33" s="334">
        <f t="shared" si="2"/>
        <v>9095104.8200000022</v>
      </c>
      <c r="W33" s="335">
        <f t="shared" si="3"/>
        <v>7262314.5498768818</v>
      </c>
    </row>
    <row r="34" spans="1:23" x14ac:dyDescent="0.2">
      <c r="A34" s="19" t="s">
        <v>62</v>
      </c>
      <c r="B34" s="12" t="s">
        <v>63</v>
      </c>
      <c r="C34" s="55" t="s">
        <v>64</v>
      </c>
      <c r="D34" s="6">
        <v>10635.9</v>
      </c>
      <c r="E34" s="93">
        <v>28594.73</v>
      </c>
      <c r="F34" s="270"/>
      <c r="G34" s="311">
        <v>10209.32</v>
      </c>
      <c r="H34" s="311">
        <v>18326.107980757508</v>
      </c>
      <c r="I34" s="311">
        <v>0</v>
      </c>
      <c r="J34" s="164">
        <v>0</v>
      </c>
      <c r="K34" s="88"/>
      <c r="L34" s="334">
        <v>10209.32</v>
      </c>
      <c r="M34" s="334">
        <v>0</v>
      </c>
      <c r="N34" s="334">
        <v>0</v>
      </c>
      <c r="O34" s="334">
        <v>0</v>
      </c>
      <c r="P34" s="299">
        <v>22</v>
      </c>
      <c r="Q34" s="89">
        <v>464.06</v>
      </c>
      <c r="T34" s="164">
        <f t="shared" si="0"/>
        <v>28535.427980757508</v>
      </c>
      <c r="U34" s="164">
        <f t="shared" si="1"/>
        <v>0</v>
      </c>
      <c r="V34" s="334">
        <f t="shared" si="2"/>
        <v>10209.32</v>
      </c>
      <c r="W34" s="335">
        <f t="shared" si="3"/>
        <v>-18326.107980757508</v>
      </c>
    </row>
    <row r="35" spans="1:23" x14ac:dyDescent="0.2">
      <c r="A35" s="19" t="s">
        <v>65</v>
      </c>
      <c r="B35" s="12" t="s">
        <v>63</v>
      </c>
      <c r="C35" s="55" t="s">
        <v>66</v>
      </c>
      <c r="D35" s="6">
        <v>14019.97</v>
      </c>
      <c r="E35" s="93">
        <v>29712.05</v>
      </c>
      <c r="F35" s="270"/>
      <c r="G35" s="311">
        <v>12066.25</v>
      </c>
      <c r="H35" s="311">
        <v>21455.521173443522</v>
      </c>
      <c r="I35" s="311">
        <v>0</v>
      </c>
      <c r="J35" s="164">
        <v>0</v>
      </c>
      <c r="K35" s="88"/>
      <c r="L35" s="334">
        <v>50427.14</v>
      </c>
      <c r="M35" s="334">
        <v>0</v>
      </c>
      <c r="N35" s="334">
        <v>0</v>
      </c>
      <c r="O35" s="334">
        <v>3345</v>
      </c>
      <c r="P35" s="299">
        <v>23</v>
      </c>
      <c r="Q35" s="89">
        <v>2337.9191304347828</v>
      </c>
      <c r="T35" s="164">
        <f t="shared" si="0"/>
        <v>33521.771173443522</v>
      </c>
      <c r="U35" s="164">
        <f t="shared" si="1"/>
        <v>0</v>
      </c>
      <c r="V35" s="334">
        <f t="shared" si="2"/>
        <v>53772.14</v>
      </c>
      <c r="W35" s="335">
        <f t="shared" si="3"/>
        <v>20250.368826556478</v>
      </c>
    </row>
    <row r="36" spans="1:23" x14ac:dyDescent="0.2">
      <c r="A36" s="19" t="s">
        <v>67</v>
      </c>
      <c r="B36" s="12" t="s">
        <v>68</v>
      </c>
      <c r="C36" s="55" t="s">
        <v>69</v>
      </c>
      <c r="D36" s="6">
        <v>1450.35</v>
      </c>
      <c r="E36" s="93">
        <v>4771.03</v>
      </c>
      <c r="F36" s="270"/>
      <c r="G36" s="311">
        <v>1392.18</v>
      </c>
      <c r="H36" s="311">
        <v>4483.828430748852</v>
      </c>
      <c r="I36" s="311">
        <v>0</v>
      </c>
      <c r="J36" s="164">
        <v>0</v>
      </c>
      <c r="K36" s="88"/>
      <c r="L36" s="334">
        <v>0</v>
      </c>
      <c r="M36" s="334">
        <v>0</v>
      </c>
      <c r="N36" s="334">
        <v>0</v>
      </c>
      <c r="O36" s="334">
        <v>0</v>
      </c>
      <c r="P36" s="299">
        <v>3</v>
      </c>
      <c r="Q36" s="89">
        <v>0</v>
      </c>
      <c r="T36" s="164">
        <f t="shared" si="0"/>
        <v>5876.0084307488523</v>
      </c>
      <c r="U36" s="164">
        <f t="shared" si="1"/>
        <v>0</v>
      </c>
      <c r="V36" s="334">
        <f t="shared" si="2"/>
        <v>0</v>
      </c>
      <c r="W36" s="335">
        <f t="shared" si="3"/>
        <v>-5876.0084307488523</v>
      </c>
    </row>
    <row r="37" spans="1:23" x14ac:dyDescent="0.2">
      <c r="A37" s="19" t="s">
        <v>70</v>
      </c>
      <c r="B37" s="12" t="s">
        <v>68</v>
      </c>
      <c r="C37" s="55" t="s">
        <v>71</v>
      </c>
      <c r="D37" s="6">
        <v>2417.25</v>
      </c>
      <c r="E37" s="93">
        <v>8736.76</v>
      </c>
      <c r="F37" s="270"/>
      <c r="G37" s="311">
        <v>928.12</v>
      </c>
      <c r="H37" s="311">
        <v>6780.7058248384965</v>
      </c>
      <c r="I37" s="311">
        <v>0</v>
      </c>
      <c r="J37" s="164">
        <v>0</v>
      </c>
      <c r="K37" s="88"/>
      <c r="L37" s="334">
        <v>928.12</v>
      </c>
      <c r="M37" s="334">
        <v>0</v>
      </c>
      <c r="N37" s="334">
        <v>0</v>
      </c>
      <c r="O37" s="334">
        <v>0</v>
      </c>
      <c r="P37" s="299">
        <v>2</v>
      </c>
      <c r="Q37" s="89">
        <v>464.06</v>
      </c>
      <c r="T37" s="164">
        <f t="shared" si="0"/>
        <v>7708.8258248384964</v>
      </c>
      <c r="U37" s="164">
        <f t="shared" si="1"/>
        <v>0</v>
      </c>
      <c r="V37" s="334">
        <f t="shared" si="2"/>
        <v>928.12</v>
      </c>
      <c r="W37" s="335">
        <f t="shared" si="3"/>
        <v>-6780.7058248384965</v>
      </c>
    </row>
    <row r="38" spans="1:23" x14ac:dyDescent="0.2">
      <c r="A38" s="19" t="s">
        <v>72</v>
      </c>
      <c r="B38" s="12" t="s">
        <v>73</v>
      </c>
      <c r="C38" s="55" t="s">
        <v>74</v>
      </c>
      <c r="D38" s="6">
        <v>7251.67</v>
      </c>
      <c r="E38" s="93">
        <v>11623.63</v>
      </c>
      <c r="F38" s="270"/>
      <c r="G38" s="311">
        <v>6032.78</v>
      </c>
      <c r="H38" s="311">
        <v>11750.659308090128</v>
      </c>
      <c r="I38" s="311">
        <v>0</v>
      </c>
      <c r="J38" s="164">
        <v>0</v>
      </c>
      <c r="K38" s="88"/>
      <c r="L38" s="334">
        <v>6032.7800000000007</v>
      </c>
      <c r="M38" s="334">
        <v>0</v>
      </c>
      <c r="N38" s="334">
        <v>0</v>
      </c>
      <c r="O38" s="334">
        <v>0</v>
      </c>
      <c r="P38" s="299">
        <v>13</v>
      </c>
      <c r="Q38" s="89">
        <v>464.06000000000006</v>
      </c>
      <c r="T38" s="164">
        <f t="shared" si="0"/>
        <v>17783.439308090128</v>
      </c>
      <c r="U38" s="164">
        <f t="shared" si="1"/>
        <v>0</v>
      </c>
      <c r="V38" s="334">
        <f t="shared" si="2"/>
        <v>6032.7800000000007</v>
      </c>
      <c r="W38" s="335">
        <f t="shared" si="3"/>
        <v>-11750.659308090128</v>
      </c>
    </row>
    <row r="39" spans="1:23" x14ac:dyDescent="0.2">
      <c r="A39" s="19" t="s">
        <v>75</v>
      </c>
      <c r="B39" s="12" t="s">
        <v>76</v>
      </c>
      <c r="C39" s="55" t="s">
        <v>77</v>
      </c>
      <c r="D39" s="6">
        <v>0</v>
      </c>
      <c r="E39" s="93">
        <v>0</v>
      </c>
      <c r="F39" s="270"/>
      <c r="G39" s="311">
        <v>0</v>
      </c>
      <c r="H39" s="311">
        <v>0</v>
      </c>
      <c r="I39" s="311">
        <v>0</v>
      </c>
      <c r="J39" s="164">
        <v>0</v>
      </c>
      <c r="K39" s="88"/>
      <c r="L39" s="334">
        <v>499.1</v>
      </c>
      <c r="M39" s="334">
        <v>0</v>
      </c>
      <c r="N39" s="334">
        <v>0</v>
      </c>
      <c r="O39" s="334">
        <v>0</v>
      </c>
      <c r="P39" s="299" t="s">
        <v>497</v>
      </c>
      <c r="Q39" s="89" t="s">
        <v>664</v>
      </c>
      <c r="T39" s="164">
        <f t="shared" si="0"/>
        <v>0</v>
      </c>
      <c r="U39" s="164">
        <f t="shared" si="1"/>
        <v>0</v>
      </c>
      <c r="V39" s="334">
        <f t="shared" si="2"/>
        <v>499.1</v>
      </c>
      <c r="W39" s="335">
        <f t="shared" si="3"/>
        <v>499.1</v>
      </c>
    </row>
    <row r="40" spans="1:23" x14ac:dyDescent="0.2">
      <c r="A40" s="19" t="s">
        <v>78</v>
      </c>
      <c r="B40" s="12" t="s">
        <v>76</v>
      </c>
      <c r="C40" s="55" t="s">
        <v>79</v>
      </c>
      <c r="D40" s="6">
        <v>966.9</v>
      </c>
      <c r="E40" s="93">
        <v>3053.88</v>
      </c>
      <c r="F40" s="270"/>
      <c r="G40" s="311">
        <v>0</v>
      </c>
      <c r="H40" s="311">
        <v>1879.8301445478401</v>
      </c>
      <c r="I40" s="311">
        <v>0</v>
      </c>
      <c r="J40" s="164">
        <v>0</v>
      </c>
      <c r="K40" s="88"/>
      <c r="L40" s="334">
        <v>0</v>
      </c>
      <c r="M40" s="334">
        <v>0</v>
      </c>
      <c r="N40" s="334">
        <v>0</v>
      </c>
      <c r="O40" s="334">
        <v>159.47999999999999</v>
      </c>
      <c r="P40" s="299" t="s">
        <v>497</v>
      </c>
      <c r="Q40" s="89" t="s">
        <v>664</v>
      </c>
      <c r="T40" s="164">
        <f t="shared" ref="T40:T71" si="4">G40+H40+I40</f>
        <v>1879.8301445478401</v>
      </c>
      <c r="U40" s="164">
        <f t="shared" ref="U40:U71" si="5">J40</f>
        <v>0</v>
      </c>
      <c r="V40" s="334">
        <f t="shared" ref="V40:V71" si="6">O40+M40+N40+L40</f>
        <v>159.47999999999999</v>
      </c>
      <c r="W40" s="335">
        <f t="shared" si="3"/>
        <v>-1720.35014454784</v>
      </c>
    </row>
    <row r="41" spans="1:23" x14ac:dyDescent="0.2">
      <c r="A41" s="19" t="s">
        <v>80</v>
      </c>
      <c r="B41" s="12" t="s">
        <v>76</v>
      </c>
      <c r="C41" s="55" t="s">
        <v>81</v>
      </c>
      <c r="D41" s="6">
        <v>966.9</v>
      </c>
      <c r="E41" s="93">
        <v>2857.23</v>
      </c>
      <c r="F41" s="270"/>
      <c r="G41" s="311">
        <v>928.12</v>
      </c>
      <c r="H41" s="311">
        <v>2736.7772220998604</v>
      </c>
      <c r="I41" s="311">
        <v>0</v>
      </c>
      <c r="J41" s="164">
        <v>0</v>
      </c>
      <c r="K41" s="88"/>
      <c r="L41" s="334">
        <v>7311.18</v>
      </c>
      <c r="M41" s="334">
        <v>1071.99</v>
      </c>
      <c r="N41" s="334">
        <v>0</v>
      </c>
      <c r="O41" s="334">
        <v>0</v>
      </c>
      <c r="P41" s="299">
        <v>2</v>
      </c>
      <c r="Q41" s="89">
        <v>3655.59</v>
      </c>
      <c r="T41" s="164">
        <f t="shared" si="4"/>
        <v>3664.8972220998603</v>
      </c>
      <c r="U41" s="164">
        <f t="shared" si="5"/>
        <v>0</v>
      </c>
      <c r="V41" s="334">
        <f t="shared" si="6"/>
        <v>8383.17</v>
      </c>
      <c r="W41" s="335">
        <f t="shared" si="3"/>
        <v>4718.2727779001398</v>
      </c>
    </row>
    <row r="42" spans="1:23" x14ac:dyDescent="0.2">
      <c r="A42" s="19" t="s">
        <v>82</v>
      </c>
      <c r="B42" s="12" t="s">
        <v>83</v>
      </c>
      <c r="C42" s="55" t="s">
        <v>84</v>
      </c>
      <c r="D42" s="6">
        <v>483.45</v>
      </c>
      <c r="E42" s="93">
        <v>1414.8</v>
      </c>
      <c r="F42" s="270"/>
      <c r="G42" s="311">
        <v>0</v>
      </c>
      <c r="H42" s="311">
        <v>1309.8491861107038</v>
      </c>
      <c r="I42" s="311">
        <v>0</v>
      </c>
      <c r="J42" s="164">
        <v>0</v>
      </c>
      <c r="K42" s="88"/>
      <c r="L42" s="334">
        <v>0</v>
      </c>
      <c r="M42" s="334">
        <v>0</v>
      </c>
      <c r="N42" s="334">
        <v>0</v>
      </c>
      <c r="O42" s="334">
        <v>0</v>
      </c>
      <c r="P42" s="299" t="s">
        <v>497</v>
      </c>
      <c r="Q42" s="89" t="s">
        <v>664</v>
      </c>
      <c r="T42" s="164">
        <f t="shared" si="4"/>
        <v>1309.8491861107038</v>
      </c>
      <c r="U42" s="164">
        <f t="shared" si="5"/>
        <v>0</v>
      </c>
      <c r="V42" s="334">
        <f t="shared" si="6"/>
        <v>0</v>
      </c>
      <c r="W42" s="335">
        <f t="shared" si="3"/>
        <v>-1309.8491861107038</v>
      </c>
    </row>
    <row r="43" spans="1:23" x14ac:dyDescent="0.2">
      <c r="A43" s="19" t="s">
        <v>85</v>
      </c>
      <c r="B43" s="12" t="s">
        <v>83</v>
      </c>
      <c r="C43" s="55" t="s">
        <v>86</v>
      </c>
      <c r="D43" s="6">
        <v>5801.36</v>
      </c>
      <c r="E43" s="93">
        <v>23674.79</v>
      </c>
      <c r="F43" s="270"/>
      <c r="G43" s="311">
        <v>3248.42</v>
      </c>
      <c r="H43" s="311">
        <v>11734.028144107335</v>
      </c>
      <c r="I43" s="311">
        <v>0</v>
      </c>
      <c r="J43" s="164">
        <v>0</v>
      </c>
      <c r="K43" s="88"/>
      <c r="L43" s="334">
        <v>3248.42</v>
      </c>
      <c r="M43" s="334">
        <v>0</v>
      </c>
      <c r="N43" s="334">
        <v>0</v>
      </c>
      <c r="O43" s="334">
        <v>1188.3</v>
      </c>
      <c r="P43" s="299">
        <v>7</v>
      </c>
      <c r="Q43" s="89">
        <v>633.81714285714293</v>
      </c>
      <c r="T43" s="164">
        <f t="shared" si="4"/>
        <v>14982.448144107335</v>
      </c>
      <c r="U43" s="164">
        <f t="shared" si="5"/>
        <v>0</v>
      </c>
      <c r="V43" s="334">
        <f t="shared" si="6"/>
        <v>4436.72</v>
      </c>
      <c r="W43" s="335">
        <f t="shared" si="3"/>
        <v>-10545.728144107336</v>
      </c>
    </row>
    <row r="44" spans="1:23" x14ac:dyDescent="0.2">
      <c r="A44" s="19" t="s">
        <v>87</v>
      </c>
      <c r="B44" s="12" t="s">
        <v>88</v>
      </c>
      <c r="C44" s="55" t="s">
        <v>89</v>
      </c>
      <c r="D44" s="6">
        <v>0</v>
      </c>
      <c r="E44" s="93">
        <v>1031.75</v>
      </c>
      <c r="F44" s="270"/>
      <c r="G44" s="311">
        <v>0</v>
      </c>
      <c r="H44" s="311">
        <v>0</v>
      </c>
      <c r="I44" s="311">
        <v>0</v>
      </c>
      <c r="J44" s="164">
        <v>0</v>
      </c>
      <c r="K44" s="88"/>
      <c r="L44" s="334">
        <v>0</v>
      </c>
      <c r="M44" s="334">
        <v>0</v>
      </c>
      <c r="N44" s="334">
        <v>0</v>
      </c>
      <c r="O44" s="334">
        <v>0</v>
      </c>
      <c r="P44" s="299" t="s">
        <v>497</v>
      </c>
      <c r="Q44" s="89" t="s">
        <v>664</v>
      </c>
      <c r="T44" s="164">
        <f t="shared" si="4"/>
        <v>0</v>
      </c>
      <c r="U44" s="164">
        <f t="shared" si="5"/>
        <v>0</v>
      </c>
      <c r="V44" s="334">
        <f t="shared" si="6"/>
        <v>0</v>
      </c>
      <c r="W44" s="335">
        <f t="shared" si="3"/>
        <v>0</v>
      </c>
    </row>
    <row r="45" spans="1:23" x14ac:dyDescent="0.2">
      <c r="A45" s="19" t="s">
        <v>90</v>
      </c>
      <c r="B45" s="12" t="s">
        <v>91</v>
      </c>
      <c r="C45" s="1" t="s">
        <v>92</v>
      </c>
      <c r="D45" s="6">
        <v>0</v>
      </c>
      <c r="E45" s="93">
        <v>0</v>
      </c>
      <c r="F45" s="270"/>
      <c r="G45" s="311">
        <v>0</v>
      </c>
      <c r="H45" s="311">
        <v>0</v>
      </c>
      <c r="I45" s="311">
        <v>0</v>
      </c>
      <c r="J45" s="164">
        <v>0</v>
      </c>
      <c r="K45" s="88"/>
      <c r="L45" s="334">
        <v>0</v>
      </c>
      <c r="M45" s="334">
        <v>0</v>
      </c>
      <c r="N45" s="334">
        <v>0</v>
      </c>
      <c r="O45" s="334">
        <v>0</v>
      </c>
      <c r="P45" s="299" t="s">
        <v>497</v>
      </c>
      <c r="Q45" s="89" t="s">
        <v>664</v>
      </c>
      <c r="T45" s="164">
        <f t="shared" si="4"/>
        <v>0</v>
      </c>
      <c r="U45" s="164">
        <f t="shared" si="5"/>
        <v>0</v>
      </c>
      <c r="V45" s="334">
        <f t="shared" si="6"/>
        <v>0</v>
      </c>
      <c r="W45" s="335">
        <f t="shared" si="3"/>
        <v>0</v>
      </c>
    </row>
    <row r="46" spans="1:23" x14ac:dyDescent="0.2">
      <c r="A46" s="19" t="s">
        <v>93</v>
      </c>
      <c r="B46" s="12" t="s">
        <v>94</v>
      </c>
      <c r="C46" s="55" t="s">
        <v>95</v>
      </c>
      <c r="D46" s="6">
        <v>63331.23</v>
      </c>
      <c r="E46" s="93">
        <v>96091.34</v>
      </c>
      <c r="F46" s="270"/>
      <c r="G46" s="311">
        <v>63579.9</v>
      </c>
      <c r="H46" s="311">
        <v>86895.415660657585</v>
      </c>
      <c r="I46" s="311">
        <v>0</v>
      </c>
      <c r="J46" s="164">
        <v>13357.599999999999</v>
      </c>
      <c r="K46" s="88"/>
      <c r="L46" s="334">
        <v>311187.19999999995</v>
      </c>
      <c r="M46" s="334">
        <v>5092.29</v>
      </c>
      <c r="N46" s="334">
        <v>0</v>
      </c>
      <c r="O46" s="334">
        <v>19143.18</v>
      </c>
      <c r="P46" s="299">
        <v>121</v>
      </c>
      <c r="Q46" s="89">
        <v>2730.0031404958672</v>
      </c>
      <c r="T46" s="164">
        <f t="shared" si="4"/>
        <v>150475.31566065759</v>
      </c>
      <c r="U46" s="164">
        <f t="shared" si="5"/>
        <v>13357.599999999999</v>
      </c>
      <c r="V46" s="334">
        <f t="shared" si="6"/>
        <v>335422.66999999993</v>
      </c>
      <c r="W46" s="335">
        <f t="shared" si="3"/>
        <v>171589.75433934233</v>
      </c>
    </row>
    <row r="47" spans="1:23" x14ac:dyDescent="0.2">
      <c r="A47" s="19" t="s">
        <v>96</v>
      </c>
      <c r="B47" s="12" t="s">
        <v>97</v>
      </c>
      <c r="C47" s="55" t="s">
        <v>98</v>
      </c>
      <c r="D47" s="6">
        <v>6926366.0700000003</v>
      </c>
      <c r="E47" s="93">
        <v>14420244.48</v>
      </c>
      <c r="F47" s="270"/>
      <c r="G47" s="311">
        <v>6088602.4400000004</v>
      </c>
      <c r="H47" s="311">
        <v>11037901.663593307</v>
      </c>
      <c r="I47" s="311">
        <v>0</v>
      </c>
      <c r="J47" s="164">
        <v>3013938</v>
      </c>
      <c r="K47" s="88"/>
      <c r="L47" s="334">
        <v>7051196.4199999953</v>
      </c>
      <c r="M47" s="334">
        <v>4641</v>
      </c>
      <c r="N47" s="334">
        <v>0</v>
      </c>
      <c r="O47" s="334">
        <v>2780730.18</v>
      </c>
      <c r="P47" s="299">
        <v>12532</v>
      </c>
      <c r="Q47" s="89">
        <v>784.54569103096037</v>
      </c>
      <c r="T47" s="164">
        <f t="shared" si="4"/>
        <v>17126504.103593308</v>
      </c>
      <c r="U47" s="164">
        <f t="shared" si="5"/>
        <v>3013938</v>
      </c>
      <c r="V47" s="334">
        <f t="shared" si="6"/>
        <v>9836567.5999999959</v>
      </c>
      <c r="W47" s="335">
        <f t="shared" si="3"/>
        <v>-10303874.503593313</v>
      </c>
    </row>
    <row r="48" spans="1:23" x14ac:dyDescent="0.2">
      <c r="A48" s="19" t="s">
        <v>99</v>
      </c>
      <c r="B48" s="12" t="s">
        <v>100</v>
      </c>
      <c r="C48" s="55" t="s">
        <v>101</v>
      </c>
      <c r="D48" s="6">
        <v>0</v>
      </c>
      <c r="E48" s="93">
        <v>0</v>
      </c>
      <c r="F48" s="270"/>
      <c r="G48" s="311">
        <v>0</v>
      </c>
      <c r="H48" s="311">
        <v>0</v>
      </c>
      <c r="I48" s="311">
        <v>0</v>
      </c>
      <c r="J48" s="164">
        <v>0</v>
      </c>
      <c r="K48" s="88"/>
      <c r="L48" s="334">
        <v>0</v>
      </c>
      <c r="M48" s="334">
        <v>0</v>
      </c>
      <c r="N48" s="334">
        <v>0</v>
      </c>
      <c r="O48" s="334">
        <v>0</v>
      </c>
      <c r="P48" s="299" t="s">
        <v>497</v>
      </c>
      <c r="Q48" s="89" t="s">
        <v>664</v>
      </c>
      <c r="T48" s="164">
        <f t="shared" si="4"/>
        <v>0</v>
      </c>
      <c r="U48" s="164">
        <f t="shared" si="5"/>
        <v>0</v>
      </c>
      <c r="V48" s="334">
        <f t="shared" si="6"/>
        <v>0</v>
      </c>
      <c r="W48" s="335">
        <f t="shared" si="3"/>
        <v>0</v>
      </c>
    </row>
    <row r="49" spans="1:23" x14ac:dyDescent="0.2">
      <c r="A49" s="19" t="s">
        <v>102</v>
      </c>
      <c r="B49" s="12" t="s">
        <v>103</v>
      </c>
      <c r="C49" s="55" t="s">
        <v>104</v>
      </c>
      <c r="D49" s="6">
        <v>1080488.3899999999</v>
      </c>
      <c r="E49" s="93">
        <v>1469268.02</v>
      </c>
      <c r="F49" s="270"/>
      <c r="G49" s="311">
        <v>1021510.14</v>
      </c>
      <c r="H49" s="311">
        <v>1370434.1176651306</v>
      </c>
      <c r="I49" s="311">
        <v>0</v>
      </c>
      <c r="J49" s="164">
        <v>358455.82000000007</v>
      </c>
      <c r="K49" s="88"/>
      <c r="L49" s="334">
        <v>8191348.8499999959</v>
      </c>
      <c r="M49" s="334">
        <v>0</v>
      </c>
      <c r="N49" s="334">
        <v>0</v>
      </c>
      <c r="O49" s="334">
        <v>310181.5</v>
      </c>
      <c r="P49" s="299">
        <v>1705</v>
      </c>
      <c r="Q49" s="89">
        <v>4986.234809384162</v>
      </c>
      <c r="T49" s="164">
        <f t="shared" si="4"/>
        <v>2391944.2576651308</v>
      </c>
      <c r="U49" s="164">
        <f t="shared" si="5"/>
        <v>358455.82000000007</v>
      </c>
      <c r="V49" s="334">
        <f t="shared" si="6"/>
        <v>8501530.3499999959</v>
      </c>
      <c r="W49" s="335">
        <f t="shared" si="3"/>
        <v>5751130.2723348653</v>
      </c>
    </row>
    <row r="50" spans="1:23" x14ac:dyDescent="0.2">
      <c r="A50" s="19" t="s">
        <v>105</v>
      </c>
      <c r="B50" s="12" t="s">
        <v>106</v>
      </c>
      <c r="C50" s="55" t="s">
        <v>107</v>
      </c>
      <c r="D50" s="6">
        <v>554997.92000000004</v>
      </c>
      <c r="E50" s="93">
        <v>1025780.99</v>
      </c>
      <c r="F50" s="270"/>
      <c r="G50" s="311">
        <v>545747.9</v>
      </c>
      <c r="H50" s="311">
        <v>941674.18601822364</v>
      </c>
      <c r="I50" s="311">
        <v>0</v>
      </c>
      <c r="J50" s="164">
        <v>186229.19999999998</v>
      </c>
      <c r="K50" s="88"/>
      <c r="L50" s="334">
        <v>3430595.8400000003</v>
      </c>
      <c r="M50" s="334">
        <v>0</v>
      </c>
      <c r="N50" s="334">
        <v>0</v>
      </c>
      <c r="O50" s="334">
        <v>201064.04</v>
      </c>
      <c r="P50" s="299">
        <v>1118</v>
      </c>
      <c r="Q50" s="89">
        <v>3248.3540966010737</v>
      </c>
      <c r="T50" s="164">
        <f t="shared" si="4"/>
        <v>1487422.0860182238</v>
      </c>
      <c r="U50" s="164">
        <f t="shared" si="5"/>
        <v>186229.19999999998</v>
      </c>
      <c r="V50" s="334">
        <f t="shared" si="6"/>
        <v>3631659.8800000004</v>
      </c>
      <c r="W50" s="335">
        <f t="shared" si="3"/>
        <v>1958008.5939817766</v>
      </c>
    </row>
    <row r="51" spans="1:23" x14ac:dyDescent="0.2">
      <c r="A51" s="22" t="s">
        <v>108</v>
      </c>
      <c r="B51" s="12" t="s">
        <v>109</v>
      </c>
      <c r="C51" s="55" t="s">
        <v>110</v>
      </c>
      <c r="D51" s="6">
        <v>15953.73</v>
      </c>
      <c r="E51" s="93">
        <v>27828.57</v>
      </c>
      <c r="F51" s="270"/>
      <c r="G51" s="311">
        <v>14850.84</v>
      </c>
      <c r="H51" s="311">
        <v>24422.040792345688</v>
      </c>
      <c r="I51" s="311">
        <v>0</v>
      </c>
      <c r="J51" s="164">
        <v>0</v>
      </c>
      <c r="K51" s="88"/>
      <c r="L51" s="334">
        <v>14850.839999999998</v>
      </c>
      <c r="M51" s="334">
        <v>0</v>
      </c>
      <c r="N51" s="334">
        <v>0</v>
      </c>
      <c r="O51" s="334">
        <v>0</v>
      </c>
      <c r="P51" s="299">
        <v>28</v>
      </c>
      <c r="Q51" s="89">
        <v>530.38714285714275</v>
      </c>
      <c r="T51" s="164">
        <f t="shared" si="4"/>
        <v>39272.880792345692</v>
      </c>
      <c r="U51" s="164">
        <f t="shared" si="5"/>
        <v>0</v>
      </c>
      <c r="V51" s="334">
        <f t="shared" si="6"/>
        <v>14850.839999999998</v>
      </c>
      <c r="W51" s="335">
        <f t="shared" si="3"/>
        <v>-24422.040792345695</v>
      </c>
    </row>
    <row r="52" spans="1:23" x14ac:dyDescent="0.2">
      <c r="A52" s="19" t="s">
        <v>111</v>
      </c>
      <c r="B52" s="12" t="s">
        <v>109</v>
      </c>
      <c r="C52" s="55" t="s">
        <v>112</v>
      </c>
      <c r="D52" s="6">
        <v>1933.8</v>
      </c>
      <c r="E52" s="93">
        <v>4992.82</v>
      </c>
      <c r="F52" s="270"/>
      <c r="G52" s="311">
        <v>2320.3000000000002</v>
      </c>
      <c r="H52" s="311">
        <v>4553.9375424549207</v>
      </c>
      <c r="I52" s="311">
        <v>0</v>
      </c>
      <c r="J52" s="164">
        <v>0</v>
      </c>
      <c r="K52" s="88"/>
      <c r="L52" s="334">
        <v>2320.3000000000002</v>
      </c>
      <c r="M52" s="334">
        <v>0</v>
      </c>
      <c r="N52" s="334">
        <v>0</v>
      </c>
      <c r="O52" s="334">
        <v>0</v>
      </c>
      <c r="P52" s="299">
        <v>5</v>
      </c>
      <c r="Q52" s="89">
        <v>464.06000000000006</v>
      </c>
      <c r="T52" s="164">
        <f t="shared" si="4"/>
        <v>6874.2375424549209</v>
      </c>
      <c r="U52" s="164">
        <f t="shared" si="5"/>
        <v>0</v>
      </c>
      <c r="V52" s="334">
        <f t="shared" si="6"/>
        <v>2320.3000000000002</v>
      </c>
      <c r="W52" s="335">
        <f t="shared" si="3"/>
        <v>-4553.9375424549207</v>
      </c>
    </row>
    <row r="53" spans="1:23" x14ac:dyDescent="0.2">
      <c r="A53" s="19" t="s">
        <v>113</v>
      </c>
      <c r="B53" s="12" t="s">
        <v>109</v>
      </c>
      <c r="C53" s="55" t="s">
        <v>114</v>
      </c>
      <c r="D53" s="6">
        <v>966.9</v>
      </c>
      <c r="E53" s="93">
        <v>3547.02</v>
      </c>
      <c r="F53" s="270"/>
      <c r="G53" s="311">
        <v>2784.36</v>
      </c>
      <c r="H53" s="311">
        <v>2201.5582160833119</v>
      </c>
      <c r="I53" s="311">
        <v>0</v>
      </c>
      <c r="J53" s="164">
        <v>0</v>
      </c>
      <c r="K53" s="88"/>
      <c r="L53" s="334">
        <v>2784.46</v>
      </c>
      <c r="M53" s="334">
        <v>0</v>
      </c>
      <c r="N53" s="334">
        <v>0</v>
      </c>
      <c r="O53" s="334">
        <v>0</v>
      </c>
      <c r="P53" s="299">
        <v>6</v>
      </c>
      <c r="Q53" s="89">
        <v>464.07666666666665</v>
      </c>
      <c r="T53" s="164">
        <f t="shared" si="4"/>
        <v>4985.9182160833116</v>
      </c>
      <c r="U53" s="164">
        <f t="shared" si="5"/>
        <v>0</v>
      </c>
      <c r="V53" s="334">
        <f t="shared" si="6"/>
        <v>2784.46</v>
      </c>
      <c r="W53" s="335">
        <f t="shared" si="3"/>
        <v>-2201.4582160833115</v>
      </c>
    </row>
    <row r="54" spans="1:23" x14ac:dyDescent="0.2">
      <c r="A54" s="19" t="s">
        <v>115</v>
      </c>
      <c r="B54" s="12" t="s">
        <v>109</v>
      </c>
      <c r="C54" s="55" t="s">
        <v>116</v>
      </c>
      <c r="D54" s="6">
        <v>483.45</v>
      </c>
      <c r="E54" s="93">
        <v>1289.22</v>
      </c>
      <c r="F54" s="270"/>
      <c r="G54" s="311">
        <v>464.06</v>
      </c>
      <c r="H54" s="311">
        <v>1203.8864762972401</v>
      </c>
      <c r="I54" s="311">
        <v>0</v>
      </c>
      <c r="J54" s="164">
        <v>0</v>
      </c>
      <c r="K54" s="88"/>
      <c r="L54" s="334">
        <v>500</v>
      </c>
      <c r="M54" s="334">
        <v>0</v>
      </c>
      <c r="N54" s="334">
        <v>0</v>
      </c>
      <c r="O54" s="334">
        <v>0</v>
      </c>
      <c r="P54" s="299">
        <v>1</v>
      </c>
      <c r="Q54" s="89">
        <v>500</v>
      </c>
      <c r="T54" s="164">
        <f t="shared" si="4"/>
        <v>1667.94647629724</v>
      </c>
      <c r="U54" s="164">
        <f t="shared" si="5"/>
        <v>0</v>
      </c>
      <c r="V54" s="334">
        <f t="shared" si="6"/>
        <v>500</v>
      </c>
      <c r="W54" s="335">
        <f t="shared" si="3"/>
        <v>-1167.94647629724</v>
      </c>
    </row>
    <row r="55" spans="1:23" x14ac:dyDescent="0.2">
      <c r="A55" s="19" t="s">
        <v>117</v>
      </c>
      <c r="B55" s="12" t="s">
        <v>109</v>
      </c>
      <c r="C55" s="55" t="s">
        <v>118</v>
      </c>
      <c r="D55" s="6">
        <v>3384.15</v>
      </c>
      <c r="E55" s="93">
        <v>8946.7099999999991</v>
      </c>
      <c r="F55" s="270"/>
      <c r="G55" s="311">
        <v>3248.42</v>
      </c>
      <c r="H55" s="311">
        <v>11818.218814224341</v>
      </c>
      <c r="I55" s="311">
        <v>0</v>
      </c>
      <c r="J55" s="164">
        <v>0</v>
      </c>
      <c r="K55" s="88"/>
      <c r="L55" s="334">
        <v>0</v>
      </c>
      <c r="M55" s="334">
        <v>0</v>
      </c>
      <c r="N55" s="334">
        <v>0</v>
      </c>
      <c r="O55" s="334">
        <v>0</v>
      </c>
      <c r="P55" s="299">
        <v>7</v>
      </c>
      <c r="Q55" s="89">
        <v>0</v>
      </c>
      <c r="T55" s="164">
        <f t="shared" si="4"/>
        <v>15066.638814224341</v>
      </c>
      <c r="U55" s="164">
        <f t="shared" si="5"/>
        <v>0</v>
      </c>
      <c r="V55" s="334">
        <f t="shared" si="6"/>
        <v>0</v>
      </c>
      <c r="W55" s="335">
        <f t="shared" si="3"/>
        <v>-15066.638814224341</v>
      </c>
    </row>
    <row r="56" spans="1:23" x14ac:dyDescent="0.2">
      <c r="A56" s="19" t="s">
        <v>119</v>
      </c>
      <c r="B56" s="12" t="s">
        <v>120</v>
      </c>
      <c r="C56" s="55" t="s">
        <v>121</v>
      </c>
      <c r="D56" s="6">
        <v>3384.07</v>
      </c>
      <c r="E56" s="93">
        <v>5216.5200000000004</v>
      </c>
      <c r="F56" s="270"/>
      <c r="G56" s="311">
        <v>6033.01</v>
      </c>
      <c r="H56" s="311">
        <v>4817.7963478712036</v>
      </c>
      <c r="I56" s="311">
        <v>0</v>
      </c>
      <c r="J56" s="164">
        <v>0</v>
      </c>
      <c r="K56" s="88"/>
      <c r="L56" s="334">
        <v>7945.72</v>
      </c>
      <c r="M56" s="334">
        <v>0</v>
      </c>
      <c r="N56" s="334">
        <v>0</v>
      </c>
      <c r="O56" s="334">
        <v>0</v>
      </c>
      <c r="P56" s="299">
        <v>12</v>
      </c>
      <c r="Q56" s="89">
        <v>662.14333333333332</v>
      </c>
      <c r="T56" s="164">
        <f t="shared" si="4"/>
        <v>10850.806347871203</v>
      </c>
      <c r="U56" s="164">
        <f t="shared" si="5"/>
        <v>0</v>
      </c>
      <c r="V56" s="334">
        <f t="shared" si="6"/>
        <v>7945.72</v>
      </c>
      <c r="W56" s="335">
        <f t="shared" si="3"/>
        <v>-2905.0863478712026</v>
      </c>
    </row>
    <row r="57" spans="1:23" x14ac:dyDescent="0.2">
      <c r="A57" s="19" t="s">
        <v>122</v>
      </c>
      <c r="B57" s="12" t="s">
        <v>120</v>
      </c>
      <c r="C57" s="55" t="s">
        <v>123</v>
      </c>
      <c r="D57" s="6">
        <v>494565.99</v>
      </c>
      <c r="E57" s="93">
        <v>941471.04</v>
      </c>
      <c r="F57" s="270"/>
      <c r="G57" s="311">
        <v>450630.55</v>
      </c>
      <c r="H57" s="311">
        <v>730362.06333666563</v>
      </c>
      <c r="I57" s="311">
        <v>0</v>
      </c>
      <c r="J57" s="164">
        <v>44468.149999999994</v>
      </c>
      <c r="K57" s="88"/>
      <c r="L57" s="334">
        <v>3283938.4800000004</v>
      </c>
      <c r="M57" s="334">
        <v>0</v>
      </c>
      <c r="N57" s="334">
        <v>0</v>
      </c>
      <c r="O57" s="334">
        <v>172840.29</v>
      </c>
      <c r="P57" s="299">
        <v>848</v>
      </c>
      <c r="Q57" s="89">
        <v>4076.3900589622649</v>
      </c>
      <c r="T57" s="164">
        <f t="shared" si="4"/>
        <v>1180992.6133366656</v>
      </c>
      <c r="U57" s="164">
        <f t="shared" si="5"/>
        <v>44468.149999999994</v>
      </c>
      <c r="V57" s="334">
        <f t="shared" si="6"/>
        <v>3456778.7700000005</v>
      </c>
      <c r="W57" s="335">
        <f t="shared" si="3"/>
        <v>2231318.006663335</v>
      </c>
    </row>
    <row r="58" spans="1:23" x14ac:dyDescent="0.2">
      <c r="A58" s="19" t="s">
        <v>124</v>
      </c>
      <c r="B58" s="12" t="s">
        <v>120</v>
      </c>
      <c r="C58" s="55" t="s">
        <v>125</v>
      </c>
      <c r="D58" s="6">
        <v>92338.31</v>
      </c>
      <c r="E58" s="93">
        <v>163321.07999999999</v>
      </c>
      <c r="F58" s="270"/>
      <c r="G58" s="311">
        <v>88176.69</v>
      </c>
      <c r="H58" s="311">
        <v>133098.15987513887</v>
      </c>
      <c r="I58" s="311">
        <v>0</v>
      </c>
      <c r="J58" s="164">
        <v>10297.84</v>
      </c>
      <c r="K58" s="88"/>
      <c r="L58" s="334">
        <v>562652.05000000005</v>
      </c>
      <c r="M58" s="334">
        <v>0</v>
      </c>
      <c r="N58" s="334">
        <v>0</v>
      </c>
      <c r="O58" s="334">
        <v>15624.97</v>
      </c>
      <c r="P58" s="299">
        <v>167</v>
      </c>
      <c r="Q58" s="89">
        <v>3462.7366467065867</v>
      </c>
      <c r="T58" s="164">
        <f t="shared" si="4"/>
        <v>221274.84987513887</v>
      </c>
      <c r="U58" s="164">
        <f t="shared" si="5"/>
        <v>10297.84</v>
      </c>
      <c r="V58" s="334">
        <f t="shared" si="6"/>
        <v>578277.02</v>
      </c>
      <c r="W58" s="335">
        <f t="shared" si="3"/>
        <v>346704.33012486115</v>
      </c>
    </row>
    <row r="59" spans="1:23" x14ac:dyDescent="0.2">
      <c r="A59" s="19" t="s">
        <v>126</v>
      </c>
      <c r="B59" s="12" t="s">
        <v>120</v>
      </c>
      <c r="C59" s="55" t="s">
        <v>127</v>
      </c>
      <c r="D59" s="6">
        <v>115059.42</v>
      </c>
      <c r="E59" s="93">
        <v>150617.31</v>
      </c>
      <c r="F59" s="270"/>
      <c r="G59" s="311">
        <v>122054.68</v>
      </c>
      <c r="H59" s="311">
        <v>150176.16296947349</v>
      </c>
      <c r="I59" s="311">
        <v>0</v>
      </c>
      <c r="J59" s="164">
        <v>37340</v>
      </c>
      <c r="K59" s="88"/>
      <c r="L59" s="334">
        <v>910757.90999999992</v>
      </c>
      <c r="M59" s="334">
        <v>5631.7100000000009</v>
      </c>
      <c r="N59" s="334">
        <v>0</v>
      </c>
      <c r="O59" s="334">
        <v>25926.400000000001</v>
      </c>
      <c r="P59" s="299">
        <v>233</v>
      </c>
      <c r="Q59" s="89">
        <v>4020.1043347639484</v>
      </c>
      <c r="T59" s="164">
        <f t="shared" si="4"/>
        <v>272230.84296947345</v>
      </c>
      <c r="U59" s="164">
        <f t="shared" si="5"/>
        <v>37340</v>
      </c>
      <c r="V59" s="334">
        <f t="shared" si="6"/>
        <v>942316.0199999999</v>
      </c>
      <c r="W59" s="335">
        <f t="shared" si="3"/>
        <v>632745.17703052645</v>
      </c>
    </row>
    <row r="60" spans="1:23" x14ac:dyDescent="0.2">
      <c r="A60" s="19" t="s">
        <v>128</v>
      </c>
      <c r="B60" s="12" t="s">
        <v>120</v>
      </c>
      <c r="C60" s="55" t="s">
        <v>129</v>
      </c>
      <c r="D60" s="6">
        <v>629447.81999999995</v>
      </c>
      <c r="E60" s="93">
        <v>1349466.53</v>
      </c>
      <c r="F60" s="270"/>
      <c r="G60" s="311">
        <v>526720.29</v>
      </c>
      <c r="H60" s="311">
        <v>1064035.6024086364</v>
      </c>
      <c r="I60" s="311">
        <v>0</v>
      </c>
      <c r="J60" s="164">
        <v>167215.71000000002</v>
      </c>
      <c r="K60" s="88"/>
      <c r="L60" s="334">
        <v>5040031.620000001</v>
      </c>
      <c r="M60" s="334">
        <v>0</v>
      </c>
      <c r="N60" s="334">
        <v>0</v>
      </c>
      <c r="O60" s="334">
        <v>179398.69999999998</v>
      </c>
      <c r="P60" s="299">
        <v>1082</v>
      </c>
      <c r="Q60" s="89">
        <v>4823.872754158966</v>
      </c>
      <c r="T60" s="164">
        <f t="shared" si="4"/>
        <v>1590755.8924086364</v>
      </c>
      <c r="U60" s="164">
        <f t="shared" si="5"/>
        <v>167215.71000000002</v>
      </c>
      <c r="V60" s="334">
        <f t="shared" si="6"/>
        <v>5219430.3200000012</v>
      </c>
      <c r="W60" s="335">
        <f t="shared" si="3"/>
        <v>3461458.7175913649</v>
      </c>
    </row>
    <row r="61" spans="1:23" x14ac:dyDescent="0.2">
      <c r="A61" s="19" t="s">
        <v>130</v>
      </c>
      <c r="B61" s="12" t="s">
        <v>120</v>
      </c>
      <c r="C61" s="55" t="s">
        <v>131</v>
      </c>
      <c r="D61" s="6">
        <v>34807.879999999997</v>
      </c>
      <c r="E61" s="93">
        <v>44236.08</v>
      </c>
      <c r="F61" s="270"/>
      <c r="G61" s="311">
        <v>29703.29</v>
      </c>
      <c r="H61" s="311">
        <v>46088.336663697097</v>
      </c>
      <c r="I61" s="311">
        <v>0</v>
      </c>
      <c r="J61" s="164">
        <v>12653</v>
      </c>
      <c r="K61" s="88"/>
      <c r="L61" s="334">
        <v>374804.47999999998</v>
      </c>
      <c r="M61" s="334">
        <v>0</v>
      </c>
      <c r="N61" s="334">
        <v>0</v>
      </c>
      <c r="O61" s="334">
        <v>34121</v>
      </c>
      <c r="P61" s="299">
        <v>49</v>
      </c>
      <c r="Q61" s="89">
        <v>8345.4179591836728</v>
      </c>
      <c r="T61" s="164">
        <f t="shared" si="4"/>
        <v>75791.626663697098</v>
      </c>
      <c r="U61" s="164">
        <f t="shared" si="5"/>
        <v>12653</v>
      </c>
      <c r="V61" s="334">
        <f t="shared" si="6"/>
        <v>408925.48</v>
      </c>
      <c r="W61" s="335">
        <f t="shared" si="3"/>
        <v>320480.85333630291</v>
      </c>
    </row>
    <row r="62" spans="1:23" x14ac:dyDescent="0.2">
      <c r="A62" s="19" t="s">
        <v>132</v>
      </c>
      <c r="B62" s="12" t="s">
        <v>120</v>
      </c>
      <c r="C62" s="55" t="s">
        <v>133</v>
      </c>
      <c r="D62" s="6">
        <v>2417.21</v>
      </c>
      <c r="E62" s="93">
        <v>2668.01</v>
      </c>
      <c r="F62" s="270"/>
      <c r="G62" s="311">
        <v>2320.3000000000002</v>
      </c>
      <c r="H62" s="311">
        <v>3321.7690461813518</v>
      </c>
      <c r="I62" s="311">
        <v>0</v>
      </c>
      <c r="J62" s="164">
        <v>0</v>
      </c>
      <c r="K62" s="88"/>
      <c r="L62" s="334">
        <v>2320.3000000000002</v>
      </c>
      <c r="M62" s="334">
        <v>0</v>
      </c>
      <c r="N62" s="334">
        <v>0</v>
      </c>
      <c r="O62" s="334">
        <v>0</v>
      </c>
      <c r="P62" s="299">
        <v>5</v>
      </c>
      <c r="Q62" s="89">
        <v>464.06000000000006</v>
      </c>
      <c r="T62" s="164">
        <f t="shared" si="4"/>
        <v>5642.069046181352</v>
      </c>
      <c r="U62" s="164">
        <f t="shared" si="5"/>
        <v>0</v>
      </c>
      <c r="V62" s="334">
        <f t="shared" si="6"/>
        <v>2320.3000000000002</v>
      </c>
      <c r="W62" s="335">
        <f t="shared" si="3"/>
        <v>-3321.7690461813518</v>
      </c>
    </row>
    <row r="63" spans="1:23" x14ac:dyDescent="0.2">
      <c r="A63" s="19" t="s">
        <v>134</v>
      </c>
      <c r="B63" s="12" t="s">
        <v>120</v>
      </c>
      <c r="C63" s="55" t="s">
        <v>135</v>
      </c>
      <c r="D63" s="6">
        <v>244621.86</v>
      </c>
      <c r="E63" s="93">
        <v>375596.74</v>
      </c>
      <c r="F63" s="270"/>
      <c r="G63" s="311">
        <v>216268.52</v>
      </c>
      <c r="H63" s="311">
        <v>321736.03944412246</v>
      </c>
      <c r="I63" s="311">
        <v>0</v>
      </c>
      <c r="J63" s="164">
        <v>35558.199999999997</v>
      </c>
      <c r="K63" s="88"/>
      <c r="L63" s="334">
        <v>1619863.9799999993</v>
      </c>
      <c r="M63" s="334">
        <v>0</v>
      </c>
      <c r="N63" s="334">
        <v>0</v>
      </c>
      <c r="O63" s="334">
        <v>33508.239999999998</v>
      </c>
      <c r="P63" s="299">
        <v>394</v>
      </c>
      <c r="Q63" s="89">
        <v>4196.3761928933991</v>
      </c>
      <c r="T63" s="164">
        <f t="shared" si="4"/>
        <v>538004.55944412248</v>
      </c>
      <c r="U63" s="164">
        <f t="shared" si="5"/>
        <v>35558.199999999997</v>
      </c>
      <c r="V63" s="334">
        <f t="shared" si="6"/>
        <v>1653372.2199999993</v>
      </c>
      <c r="W63" s="335">
        <f t="shared" si="3"/>
        <v>1079809.4605558768</v>
      </c>
    </row>
    <row r="64" spans="1:23" x14ac:dyDescent="0.2">
      <c r="A64" s="19" t="s">
        <v>136</v>
      </c>
      <c r="B64" s="12" t="s">
        <v>120</v>
      </c>
      <c r="C64" s="55" t="s">
        <v>137</v>
      </c>
      <c r="D64" s="6">
        <v>32390.91</v>
      </c>
      <c r="E64" s="93">
        <v>70660.31</v>
      </c>
      <c r="F64" s="270"/>
      <c r="G64" s="311">
        <v>40376.21</v>
      </c>
      <c r="H64" s="311">
        <v>51648.436234207213</v>
      </c>
      <c r="I64" s="311">
        <v>0</v>
      </c>
      <c r="J64" s="164">
        <v>0</v>
      </c>
      <c r="K64" s="88"/>
      <c r="L64" s="334">
        <v>42145.56</v>
      </c>
      <c r="M64" s="334">
        <v>39162.300000000003</v>
      </c>
      <c r="N64" s="334">
        <v>0</v>
      </c>
      <c r="O64" s="334">
        <v>9400</v>
      </c>
      <c r="P64" s="299">
        <v>74</v>
      </c>
      <c r="Q64" s="89">
        <v>696.56162162162161</v>
      </c>
      <c r="T64" s="164">
        <f t="shared" si="4"/>
        <v>92024.646234207205</v>
      </c>
      <c r="U64" s="164">
        <f t="shared" si="5"/>
        <v>0</v>
      </c>
      <c r="V64" s="334">
        <f t="shared" si="6"/>
        <v>90707.86</v>
      </c>
      <c r="W64" s="335">
        <f t="shared" si="3"/>
        <v>-1316.786234207204</v>
      </c>
    </row>
    <row r="65" spans="1:23" x14ac:dyDescent="0.2">
      <c r="A65" s="19" t="s">
        <v>138</v>
      </c>
      <c r="B65" s="12" t="s">
        <v>120</v>
      </c>
      <c r="C65" s="55" t="s">
        <v>139</v>
      </c>
      <c r="D65" s="6">
        <v>4834.46</v>
      </c>
      <c r="E65" s="93">
        <v>5797.16</v>
      </c>
      <c r="F65" s="270"/>
      <c r="G65" s="311">
        <v>4640.6000000000004</v>
      </c>
      <c r="H65" s="311">
        <v>8131.4424396206559</v>
      </c>
      <c r="I65" s="311">
        <v>0</v>
      </c>
      <c r="J65" s="164">
        <v>0</v>
      </c>
      <c r="K65" s="88"/>
      <c r="L65" s="334">
        <v>4640.6000000000004</v>
      </c>
      <c r="M65" s="334">
        <v>0</v>
      </c>
      <c r="N65" s="334">
        <v>0</v>
      </c>
      <c r="O65" s="334">
        <v>0</v>
      </c>
      <c r="P65" s="299">
        <v>10</v>
      </c>
      <c r="Q65" s="89">
        <v>464.06000000000006</v>
      </c>
      <c r="T65" s="164">
        <f t="shared" si="4"/>
        <v>12772.042439620656</v>
      </c>
      <c r="U65" s="164">
        <f t="shared" si="5"/>
        <v>0</v>
      </c>
      <c r="V65" s="334">
        <f t="shared" si="6"/>
        <v>4640.6000000000004</v>
      </c>
      <c r="W65" s="335">
        <f t="shared" si="3"/>
        <v>-8131.4424396206559</v>
      </c>
    </row>
    <row r="66" spans="1:23" x14ac:dyDescent="0.2">
      <c r="A66" s="19" t="s">
        <v>140</v>
      </c>
      <c r="B66" s="12" t="s">
        <v>120</v>
      </c>
      <c r="C66" s="55" t="s">
        <v>141</v>
      </c>
      <c r="D66" s="6">
        <v>8702.1</v>
      </c>
      <c r="E66" s="93">
        <v>18862.259999999998</v>
      </c>
      <c r="F66" s="270"/>
      <c r="G66" s="311">
        <v>7889.25</v>
      </c>
      <c r="H66" s="311">
        <v>21008.186860287457</v>
      </c>
      <c r="I66" s="311">
        <v>0</v>
      </c>
      <c r="J66" s="164">
        <v>0</v>
      </c>
      <c r="K66" s="88"/>
      <c r="L66" s="334">
        <v>7889.25</v>
      </c>
      <c r="M66" s="334">
        <v>0</v>
      </c>
      <c r="N66" s="334">
        <v>0</v>
      </c>
      <c r="O66" s="334">
        <v>0</v>
      </c>
      <c r="P66" s="299">
        <v>16</v>
      </c>
      <c r="Q66" s="89">
        <v>493.078125</v>
      </c>
      <c r="T66" s="164">
        <f t="shared" si="4"/>
        <v>28897.436860287457</v>
      </c>
      <c r="U66" s="164">
        <f t="shared" si="5"/>
        <v>0</v>
      </c>
      <c r="V66" s="334">
        <f t="shared" si="6"/>
        <v>7889.25</v>
      </c>
      <c r="W66" s="335">
        <f t="shared" si="3"/>
        <v>-21008.186860287457</v>
      </c>
    </row>
    <row r="67" spans="1:23" x14ac:dyDescent="0.2">
      <c r="A67" s="19" t="s">
        <v>142</v>
      </c>
      <c r="B67" s="12" t="s">
        <v>120</v>
      </c>
      <c r="C67" s="55" t="s">
        <v>143</v>
      </c>
      <c r="D67" s="6">
        <v>43509.42</v>
      </c>
      <c r="E67" s="93">
        <v>57326.720000000001</v>
      </c>
      <c r="F67" s="270"/>
      <c r="G67" s="311">
        <v>50124.23</v>
      </c>
      <c r="H67" s="311">
        <v>49714.731270082761</v>
      </c>
      <c r="I67" s="311">
        <v>0</v>
      </c>
      <c r="J67" s="164">
        <v>13469.249999999998</v>
      </c>
      <c r="K67" s="88"/>
      <c r="L67" s="334">
        <v>561912.86</v>
      </c>
      <c r="M67" s="334">
        <v>0</v>
      </c>
      <c r="N67" s="334">
        <v>0</v>
      </c>
      <c r="O67" s="334">
        <v>12492.84</v>
      </c>
      <c r="P67" s="299">
        <v>83</v>
      </c>
      <c r="Q67" s="89">
        <v>6920.5506024096376</v>
      </c>
      <c r="T67" s="164">
        <f t="shared" si="4"/>
        <v>99838.961270082771</v>
      </c>
      <c r="U67" s="164">
        <f t="shared" si="5"/>
        <v>13469.249999999998</v>
      </c>
      <c r="V67" s="334">
        <f t="shared" si="6"/>
        <v>574405.69999999995</v>
      </c>
      <c r="W67" s="335">
        <f t="shared" si="3"/>
        <v>461097.48872991721</v>
      </c>
    </row>
    <row r="68" spans="1:23" x14ac:dyDescent="0.2">
      <c r="A68" s="19" t="s">
        <v>144</v>
      </c>
      <c r="B68" s="12" t="s">
        <v>120</v>
      </c>
      <c r="C68" s="55" t="s">
        <v>145</v>
      </c>
      <c r="D68" s="6">
        <v>318589.39</v>
      </c>
      <c r="E68" s="93">
        <v>567895.01</v>
      </c>
      <c r="F68" s="270"/>
      <c r="G68" s="311">
        <v>321616.81</v>
      </c>
      <c r="H68" s="311">
        <v>433205.60809502733</v>
      </c>
      <c r="I68" s="311">
        <v>0</v>
      </c>
      <c r="J68" s="164">
        <v>122355.19999999998</v>
      </c>
      <c r="K68" s="88"/>
      <c r="L68" s="334">
        <v>1844503.3700000003</v>
      </c>
      <c r="M68" s="334">
        <v>31986.480000000003</v>
      </c>
      <c r="N68" s="334">
        <v>0</v>
      </c>
      <c r="O68" s="334">
        <v>112988.03</v>
      </c>
      <c r="P68" s="299">
        <v>592</v>
      </c>
      <c r="Q68" s="89">
        <v>3306.5733108108116</v>
      </c>
      <c r="T68" s="164">
        <f t="shared" si="4"/>
        <v>754822.41809502733</v>
      </c>
      <c r="U68" s="164">
        <f t="shared" si="5"/>
        <v>122355.19999999998</v>
      </c>
      <c r="V68" s="334">
        <f t="shared" si="6"/>
        <v>1989477.8800000004</v>
      </c>
      <c r="W68" s="335">
        <f t="shared" si="3"/>
        <v>1112300.2619049731</v>
      </c>
    </row>
    <row r="69" spans="1:23" x14ac:dyDescent="0.2">
      <c r="A69" s="19" t="s">
        <v>146</v>
      </c>
      <c r="B69" s="12" t="s">
        <v>120</v>
      </c>
      <c r="C69" s="55" t="s">
        <v>147</v>
      </c>
      <c r="D69" s="6">
        <v>966.9</v>
      </c>
      <c r="E69" s="93">
        <v>1720.18</v>
      </c>
      <c r="F69" s="270"/>
      <c r="G69" s="311">
        <v>0</v>
      </c>
      <c r="H69" s="311">
        <v>3096.087496140256</v>
      </c>
      <c r="I69" s="311">
        <v>0</v>
      </c>
      <c r="J69" s="164">
        <v>0</v>
      </c>
      <c r="K69" s="88"/>
      <c r="L69" s="334">
        <v>0</v>
      </c>
      <c r="M69" s="334">
        <v>0</v>
      </c>
      <c r="N69" s="334">
        <v>0</v>
      </c>
      <c r="O69" s="334">
        <v>0</v>
      </c>
      <c r="P69" s="299" t="s">
        <v>497</v>
      </c>
      <c r="Q69" s="89" t="s">
        <v>664</v>
      </c>
      <c r="T69" s="164">
        <f t="shared" si="4"/>
        <v>3096.087496140256</v>
      </c>
      <c r="U69" s="164">
        <f t="shared" si="5"/>
        <v>0</v>
      </c>
      <c r="V69" s="334">
        <f t="shared" si="6"/>
        <v>0</v>
      </c>
      <c r="W69" s="335">
        <f t="shared" si="3"/>
        <v>-3096.087496140256</v>
      </c>
    </row>
    <row r="70" spans="1:23" x14ac:dyDescent="0.2">
      <c r="A70" s="19" t="s">
        <v>148</v>
      </c>
      <c r="B70" s="12" t="s">
        <v>120</v>
      </c>
      <c r="C70" s="55" t="s">
        <v>149</v>
      </c>
      <c r="D70" s="6">
        <v>6768.26</v>
      </c>
      <c r="E70" s="93">
        <v>11894.65</v>
      </c>
      <c r="F70" s="270"/>
      <c r="G70" s="311">
        <v>2320.5300000000002</v>
      </c>
      <c r="H70" s="311">
        <v>13157.525477679093</v>
      </c>
      <c r="I70" s="311">
        <v>0</v>
      </c>
      <c r="J70" s="164">
        <v>0</v>
      </c>
      <c r="K70" s="88"/>
      <c r="L70" s="334">
        <v>2320.5300000000002</v>
      </c>
      <c r="M70" s="334">
        <v>0</v>
      </c>
      <c r="N70" s="334">
        <v>0</v>
      </c>
      <c r="O70" s="334">
        <v>0</v>
      </c>
      <c r="P70" s="299">
        <v>4</v>
      </c>
      <c r="Q70" s="89">
        <v>580.13250000000005</v>
      </c>
      <c r="T70" s="164">
        <f t="shared" si="4"/>
        <v>15478.055477679094</v>
      </c>
      <c r="U70" s="164">
        <f t="shared" si="5"/>
        <v>0</v>
      </c>
      <c r="V70" s="334">
        <f t="shared" si="6"/>
        <v>2320.5300000000002</v>
      </c>
      <c r="W70" s="335">
        <f t="shared" si="3"/>
        <v>-13157.525477679093</v>
      </c>
    </row>
    <row r="71" spans="1:23" x14ac:dyDescent="0.2">
      <c r="A71" s="19" t="s">
        <v>150</v>
      </c>
      <c r="B71" s="12" t="s">
        <v>151</v>
      </c>
      <c r="C71" s="55" t="s">
        <v>152</v>
      </c>
      <c r="D71" s="6">
        <v>9668.7199999999993</v>
      </c>
      <c r="E71" s="93">
        <v>8840.2099999999991</v>
      </c>
      <c r="F71" s="270"/>
      <c r="G71" s="311">
        <v>9746.41</v>
      </c>
      <c r="H71" s="311">
        <v>9768.2744324970208</v>
      </c>
      <c r="I71" s="311">
        <v>0</v>
      </c>
      <c r="J71" s="164">
        <v>0</v>
      </c>
      <c r="K71" s="88"/>
      <c r="L71" s="334">
        <v>81060.37</v>
      </c>
      <c r="M71" s="334">
        <v>0</v>
      </c>
      <c r="N71" s="334">
        <v>0</v>
      </c>
      <c r="O71" s="334">
        <v>0</v>
      </c>
      <c r="P71" s="299">
        <v>16</v>
      </c>
      <c r="Q71" s="89">
        <v>5066.2731249999997</v>
      </c>
      <c r="T71" s="164">
        <f t="shared" si="4"/>
        <v>19514.684432497022</v>
      </c>
      <c r="U71" s="164">
        <f t="shared" si="5"/>
        <v>0</v>
      </c>
      <c r="V71" s="334">
        <f t="shared" si="6"/>
        <v>81060.37</v>
      </c>
      <c r="W71" s="335">
        <f t="shared" si="3"/>
        <v>61545.685567502973</v>
      </c>
    </row>
    <row r="72" spans="1:23" x14ac:dyDescent="0.2">
      <c r="A72" s="19" t="s">
        <v>153</v>
      </c>
      <c r="B72" s="12" t="s">
        <v>151</v>
      </c>
      <c r="C72" s="55" t="s">
        <v>154</v>
      </c>
      <c r="D72" s="6">
        <v>4834.46</v>
      </c>
      <c r="E72" s="93">
        <v>7588.37</v>
      </c>
      <c r="F72" s="270"/>
      <c r="G72" s="311">
        <v>6961.13</v>
      </c>
      <c r="H72" s="311">
        <v>7090.3159855800041</v>
      </c>
      <c r="I72" s="311">
        <v>0</v>
      </c>
      <c r="J72" s="164">
        <v>0</v>
      </c>
      <c r="K72" s="88"/>
      <c r="L72" s="334">
        <v>33202</v>
      </c>
      <c r="M72" s="334">
        <v>0</v>
      </c>
      <c r="N72" s="334">
        <v>0</v>
      </c>
      <c r="O72" s="334">
        <v>0</v>
      </c>
      <c r="P72" s="299">
        <v>14</v>
      </c>
      <c r="Q72" s="89">
        <v>2371.5714285714284</v>
      </c>
      <c r="T72" s="164">
        <f t="shared" ref="T72:T103" si="7">G72+H72+I72</f>
        <v>14051.445985580005</v>
      </c>
      <c r="U72" s="164">
        <f t="shared" ref="U72:U103" si="8">J72</f>
        <v>0</v>
      </c>
      <c r="V72" s="334">
        <f t="shared" ref="V72:V103" si="9">O72+M72+N72+L72</f>
        <v>33202</v>
      </c>
      <c r="W72" s="335">
        <f t="shared" si="3"/>
        <v>19150.554014419995</v>
      </c>
    </row>
    <row r="73" spans="1:23" x14ac:dyDescent="0.2">
      <c r="A73" s="19" t="s">
        <v>155</v>
      </c>
      <c r="B73" s="12" t="s">
        <v>151</v>
      </c>
      <c r="C73" s="55" t="s">
        <v>156</v>
      </c>
      <c r="D73" s="6">
        <v>483.45</v>
      </c>
      <c r="E73" s="93">
        <v>1461.47</v>
      </c>
      <c r="F73" s="270"/>
      <c r="G73" s="311">
        <v>0</v>
      </c>
      <c r="H73" s="311">
        <v>1331.7270100472879</v>
      </c>
      <c r="I73" s="311">
        <v>0</v>
      </c>
      <c r="J73" s="164">
        <v>0</v>
      </c>
      <c r="K73" s="88"/>
      <c r="L73" s="334">
        <v>0</v>
      </c>
      <c r="M73" s="334">
        <v>0</v>
      </c>
      <c r="N73" s="334">
        <v>0</v>
      </c>
      <c r="O73" s="334">
        <v>0</v>
      </c>
      <c r="P73" s="299" t="s">
        <v>497</v>
      </c>
      <c r="Q73" s="89" t="s">
        <v>664</v>
      </c>
      <c r="T73" s="164">
        <f t="shared" si="7"/>
        <v>1331.7270100472879</v>
      </c>
      <c r="U73" s="164">
        <f t="shared" si="8"/>
        <v>0</v>
      </c>
      <c r="V73" s="334">
        <f t="shared" si="9"/>
        <v>0</v>
      </c>
      <c r="W73" s="335">
        <f t="shared" ref="W73:W136" si="10">+V73-SUM(T73:U73)</f>
        <v>-1331.7270100472879</v>
      </c>
    </row>
    <row r="74" spans="1:23" x14ac:dyDescent="0.2">
      <c r="A74" s="19" t="s">
        <v>157</v>
      </c>
      <c r="B74" s="12" t="s">
        <v>158</v>
      </c>
      <c r="C74" s="55" t="s">
        <v>159</v>
      </c>
      <c r="D74" s="6">
        <v>584971.98</v>
      </c>
      <c r="E74" s="93">
        <v>1010015.01</v>
      </c>
      <c r="F74" s="270"/>
      <c r="G74" s="311">
        <v>523472.33</v>
      </c>
      <c r="H74" s="311">
        <v>976298.66034012521</v>
      </c>
      <c r="I74" s="311">
        <v>0</v>
      </c>
      <c r="J74" s="164">
        <v>142852.58000000002</v>
      </c>
      <c r="K74" s="88"/>
      <c r="L74" s="334">
        <v>4697476.6100000013</v>
      </c>
      <c r="M74" s="334">
        <v>499579.31999999995</v>
      </c>
      <c r="N74" s="334">
        <v>0</v>
      </c>
      <c r="O74" s="334">
        <v>164212.44</v>
      </c>
      <c r="P74" s="299">
        <v>1073</v>
      </c>
      <c r="Q74" s="89">
        <v>4530.931081081083</v>
      </c>
      <c r="T74" s="164">
        <f t="shared" si="7"/>
        <v>1499770.9903401253</v>
      </c>
      <c r="U74" s="164">
        <f t="shared" si="8"/>
        <v>142852.58000000002</v>
      </c>
      <c r="V74" s="334">
        <f t="shared" si="9"/>
        <v>5361268.370000001</v>
      </c>
      <c r="W74" s="335">
        <f t="shared" si="10"/>
        <v>3718644.7996598757</v>
      </c>
    </row>
    <row r="75" spans="1:23" x14ac:dyDescent="0.2">
      <c r="A75" s="19" t="s">
        <v>160</v>
      </c>
      <c r="B75" s="12" t="s">
        <v>158</v>
      </c>
      <c r="C75" s="55" t="s">
        <v>161</v>
      </c>
      <c r="D75" s="6">
        <v>359684.96</v>
      </c>
      <c r="E75" s="93">
        <v>633241.14</v>
      </c>
      <c r="F75" s="270"/>
      <c r="G75" s="311">
        <v>316498.81</v>
      </c>
      <c r="H75" s="311">
        <v>541463.92052495561</v>
      </c>
      <c r="I75" s="311">
        <v>0</v>
      </c>
      <c r="J75" s="164">
        <v>262384.47000000003</v>
      </c>
      <c r="K75" s="88"/>
      <c r="L75" s="334">
        <v>714932.72</v>
      </c>
      <c r="M75" s="334">
        <v>0</v>
      </c>
      <c r="N75" s="334">
        <v>0</v>
      </c>
      <c r="O75" s="334">
        <v>105377.45</v>
      </c>
      <c r="P75" s="299">
        <v>639</v>
      </c>
      <c r="Q75" s="89">
        <v>1283.7404851330202</v>
      </c>
      <c r="T75" s="164">
        <f t="shared" si="7"/>
        <v>857962.73052495555</v>
      </c>
      <c r="U75" s="164">
        <f t="shared" si="8"/>
        <v>262384.47000000003</v>
      </c>
      <c r="V75" s="334">
        <f t="shared" si="9"/>
        <v>820310.16999999993</v>
      </c>
      <c r="W75" s="335">
        <f t="shared" si="10"/>
        <v>-300037.0305249556</v>
      </c>
    </row>
    <row r="76" spans="1:23" x14ac:dyDescent="0.2">
      <c r="A76" s="19" t="s">
        <v>162</v>
      </c>
      <c r="B76" s="12" t="s">
        <v>158</v>
      </c>
      <c r="C76" s="55" t="s">
        <v>478</v>
      </c>
      <c r="D76" s="6">
        <v>88954.559999999998</v>
      </c>
      <c r="E76" s="93">
        <v>185609.54</v>
      </c>
      <c r="F76" s="270"/>
      <c r="G76" s="311">
        <v>74250.06</v>
      </c>
      <c r="H76" s="311">
        <v>149378.7039541991</v>
      </c>
      <c r="I76" s="311">
        <v>0</v>
      </c>
      <c r="J76" s="164">
        <v>10158.200000000001</v>
      </c>
      <c r="K76" s="88"/>
      <c r="L76" s="334">
        <v>379811.11</v>
      </c>
      <c r="M76" s="334">
        <v>0</v>
      </c>
      <c r="N76" s="334">
        <v>0</v>
      </c>
      <c r="O76" s="334">
        <v>26975.09</v>
      </c>
      <c r="P76" s="299">
        <v>158</v>
      </c>
      <c r="Q76" s="89">
        <v>2574.5962025316458</v>
      </c>
      <c r="T76" s="164">
        <f t="shared" si="7"/>
        <v>223628.76395419909</v>
      </c>
      <c r="U76" s="164">
        <f t="shared" si="8"/>
        <v>10158.200000000001</v>
      </c>
      <c r="V76" s="334">
        <f t="shared" si="9"/>
        <v>406786.2</v>
      </c>
      <c r="W76" s="335">
        <f t="shared" si="10"/>
        <v>172999.23604580091</v>
      </c>
    </row>
    <row r="77" spans="1:23" x14ac:dyDescent="0.2">
      <c r="A77" s="19" t="s">
        <v>163</v>
      </c>
      <c r="B77" s="12" t="s">
        <v>164</v>
      </c>
      <c r="C77" s="55" t="s">
        <v>165</v>
      </c>
      <c r="D77" s="6">
        <v>1450.31</v>
      </c>
      <c r="E77" s="93">
        <v>2216.7600000000002</v>
      </c>
      <c r="F77" s="270"/>
      <c r="G77" s="311">
        <v>2320.3000000000002</v>
      </c>
      <c r="H77" s="311">
        <v>2023.4538249092041</v>
      </c>
      <c r="I77" s="311">
        <v>0</v>
      </c>
      <c r="J77" s="164">
        <v>0</v>
      </c>
      <c r="K77" s="88"/>
      <c r="L77" s="334">
        <v>0</v>
      </c>
      <c r="M77" s="334">
        <v>0</v>
      </c>
      <c r="N77" s="334">
        <v>0</v>
      </c>
      <c r="O77" s="334">
        <v>0</v>
      </c>
      <c r="P77" s="299">
        <v>5</v>
      </c>
      <c r="Q77" s="89">
        <v>0</v>
      </c>
      <c r="T77" s="164">
        <f t="shared" si="7"/>
        <v>4343.753824909204</v>
      </c>
      <c r="U77" s="164">
        <f t="shared" si="8"/>
        <v>0</v>
      </c>
      <c r="V77" s="334">
        <f t="shared" si="9"/>
        <v>0</v>
      </c>
      <c r="W77" s="335">
        <f t="shared" si="10"/>
        <v>-4343.753824909204</v>
      </c>
    </row>
    <row r="78" spans="1:23" x14ac:dyDescent="0.2">
      <c r="A78" s="19" t="s">
        <v>166</v>
      </c>
      <c r="B78" s="12" t="s">
        <v>167</v>
      </c>
      <c r="C78" s="55" t="s">
        <v>168</v>
      </c>
      <c r="D78" s="6">
        <v>20304.900000000001</v>
      </c>
      <c r="E78" s="93">
        <v>45839.360000000001</v>
      </c>
      <c r="F78" s="270"/>
      <c r="G78" s="311">
        <v>18562.400000000001</v>
      </c>
      <c r="H78" s="311">
        <v>42208.955522374308</v>
      </c>
      <c r="I78" s="311">
        <v>0</v>
      </c>
      <c r="J78" s="164">
        <v>0</v>
      </c>
      <c r="K78" s="88"/>
      <c r="L78" s="334">
        <v>35095.229999999996</v>
      </c>
      <c r="M78" s="334">
        <v>0</v>
      </c>
      <c r="N78" s="334">
        <v>0</v>
      </c>
      <c r="O78" s="334">
        <v>5357</v>
      </c>
      <c r="P78" s="299">
        <v>40</v>
      </c>
      <c r="Q78" s="89">
        <v>1011.3057499999999</v>
      </c>
      <c r="T78" s="164">
        <f t="shared" si="7"/>
        <v>60771.35552237431</v>
      </c>
      <c r="U78" s="164">
        <f t="shared" si="8"/>
        <v>0</v>
      </c>
      <c r="V78" s="334">
        <f t="shared" si="9"/>
        <v>40452.229999999996</v>
      </c>
      <c r="W78" s="335">
        <f t="shared" si="10"/>
        <v>-20319.125522374314</v>
      </c>
    </row>
    <row r="79" spans="1:23" x14ac:dyDescent="0.2">
      <c r="A79" s="19" t="s">
        <v>169</v>
      </c>
      <c r="B79" s="12" t="s">
        <v>167</v>
      </c>
      <c r="C79" s="55" t="s">
        <v>170</v>
      </c>
      <c r="D79" s="6">
        <v>39159.25</v>
      </c>
      <c r="E79" s="93">
        <v>74541.070000000007</v>
      </c>
      <c r="F79" s="270"/>
      <c r="G79" s="311">
        <v>34342.050000000003</v>
      </c>
      <c r="H79" s="311">
        <v>62337.766346142831</v>
      </c>
      <c r="I79" s="311">
        <v>0</v>
      </c>
      <c r="J79" s="164">
        <v>2039</v>
      </c>
      <c r="K79" s="88"/>
      <c r="L79" s="334">
        <v>37845.600000000006</v>
      </c>
      <c r="M79" s="334">
        <v>13886.58</v>
      </c>
      <c r="N79" s="334">
        <v>0</v>
      </c>
      <c r="O79" s="334">
        <v>11716</v>
      </c>
      <c r="P79" s="299">
        <v>67</v>
      </c>
      <c r="Q79" s="89">
        <v>739.72537313432849</v>
      </c>
      <c r="T79" s="164">
        <f t="shared" si="7"/>
        <v>96679.816346142834</v>
      </c>
      <c r="U79" s="164">
        <f t="shared" si="8"/>
        <v>2039</v>
      </c>
      <c r="V79" s="334">
        <f t="shared" si="9"/>
        <v>63448.180000000008</v>
      </c>
      <c r="W79" s="335">
        <f t="shared" si="10"/>
        <v>-35270.636346142826</v>
      </c>
    </row>
    <row r="80" spans="1:23" x14ac:dyDescent="0.2">
      <c r="A80" s="19" t="s">
        <v>171</v>
      </c>
      <c r="B80" s="12" t="s">
        <v>172</v>
      </c>
      <c r="C80" s="55" t="s">
        <v>173</v>
      </c>
      <c r="D80" s="6">
        <v>72033.929999999993</v>
      </c>
      <c r="E80" s="93">
        <v>184914.05</v>
      </c>
      <c r="F80" s="270"/>
      <c r="G80" s="311">
        <v>64505.49</v>
      </c>
      <c r="H80" s="311">
        <v>118083.74646506768</v>
      </c>
      <c r="I80" s="311">
        <v>0</v>
      </c>
      <c r="J80" s="164">
        <v>19764</v>
      </c>
      <c r="K80" s="88"/>
      <c r="L80" s="334">
        <v>625231.24000000011</v>
      </c>
      <c r="M80" s="334">
        <v>0</v>
      </c>
      <c r="N80" s="334">
        <v>0</v>
      </c>
      <c r="O80" s="334">
        <v>21189</v>
      </c>
      <c r="P80" s="299">
        <v>134</v>
      </c>
      <c r="Q80" s="89">
        <v>4824.0316417910453</v>
      </c>
      <c r="T80" s="164">
        <f t="shared" si="7"/>
        <v>182589.23646506769</v>
      </c>
      <c r="U80" s="164">
        <f t="shared" si="8"/>
        <v>19764</v>
      </c>
      <c r="V80" s="334">
        <f t="shared" si="9"/>
        <v>646420.24000000011</v>
      </c>
      <c r="W80" s="335">
        <f t="shared" si="10"/>
        <v>444067.00353493239</v>
      </c>
    </row>
    <row r="81" spans="1:23" x14ac:dyDescent="0.2">
      <c r="A81" s="19" t="s">
        <v>174</v>
      </c>
      <c r="B81" s="12" t="s">
        <v>175</v>
      </c>
      <c r="C81" s="55" t="s">
        <v>176</v>
      </c>
      <c r="D81" s="6">
        <v>0</v>
      </c>
      <c r="E81" s="93">
        <v>0</v>
      </c>
      <c r="F81" s="270"/>
      <c r="G81" s="311">
        <v>0</v>
      </c>
      <c r="H81" s="311">
        <v>0</v>
      </c>
      <c r="I81" s="311">
        <v>0</v>
      </c>
      <c r="J81" s="164">
        <v>0</v>
      </c>
      <c r="K81" s="88"/>
      <c r="L81" s="334">
        <v>0</v>
      </c>
      <c r="M81" s="334">
        <v>0</v>
      </c>
      <c r="N81" s="334">
        <v>0</v>
      </c>
      <c r="O81" s="334">
        <v>0</v>
      </c>
      <c r="P81" s="299" t="s">
        <v>497</v>
      </c>
      <c r="Q81" s="89" t="s">
        <v>664</v>
      </c>
      <c r="T81" s="164">
        <f t="shared" si="7"/>
        <v>0</v>
      </c>
      <c r="U81" s="164">
        <f t="shared" si="8"/>
        <v>0</v>
      </c>
      <c r="V81" s="334">
        <f t="shared" si="9"/>
        <v>0</v>
      </c>
      <c r="W81" s="335">
        <f t="shared" si="10"/>
        <v>0</v>
      </c>
    </row>
    <row r="82" spans="1:23" x14ac:dyDescent="0.2">
      <c r="A82" s="19" t="s">
        <v>177</v>
      </c>
      <c r="B82" s="12" t="s">
        <v>178</v>
      </c>
      <c r="C82" s="55" t="s">
        <v>179</v>
      </c>
      <c r="D82" s="6">
        <v>0</v>
      </c>
      <c r="E82" s="93">
        <v>0</v>
      </c>
      <c r="F82" s="270"/>
      <c r="G82" s="311">
        <v>928.12</v>
      </c>
      <c r="H82" s="311">
        <v>0</v>
      </c>
      <c r="I82" s="311">
        <v>0</v>
      </c>
      <c r="J82" s="164">
        <v>0</v>
      </c>
      <c r="K82" s="88"/>
      <c r="L82" s="334">
        <v>464.06</v>
      </c>
      <c r="M82" s="334">
        <v>0</v>
      </c>
      <c r="N82" s="334">
        <v>0</v>
      </c>
      <c r="O82" s="334">
        <v>0</v>
      </c>
      <c r="P82" s="299">
        <v>2</v>
      </c>
      <c r="Q82" s="89">
        <v>232.03</v>
      </c>
      <c r="T82" s="164">
        <f t="shared" si="7"/>
        <v>928.12</v>
      </c>
      <c r="U82" s="164">
        <f t="shared" si="8"/>
        <v>0</v>
      </c>
      <c r="V82" s="334">
        <f t="shared" si="9"/>
        <v>464.06</v>
      </c>
      <c r="W82" s="335">
        <f t="shared" si="10"/>
        <v>-464.06</v>
      </c>
    </row>
    <row r="83" spans="1:23" x14ac:dyDescent="0.2">
      <c r="A83" s="19" t="s">
        <v>180</v>
      </c>
      <c r="B83" s="12" t="s">
        <v>178</v>
      </c>
      <c r="C83" s="55" t="s">
        <v>181</v>
      </c>
      <c r="D83" s="6">
        <v>0</v>
      </c>
      <c r="E83" s="93">
        <v>0</v>
      </c>
      <c r="F83" s="270"/>
      <c r="G83" s="311">
        <v>0</v>
      </c>
      <c r="H83" s="311">
        <v>0</v>
      </c>
      <c r="I83" s="311">
        <v>0</v>
      </c>
      <c r="J83" s="164">
        <v>0</v>
      </c>
      <c r="K83" s="88"/>
      <c r="L83" s="334">
        <v>0</v>
      </c>
      <c r="M83" s="334">
        <v>0</v>
      </c>
      <c r="N83" s="334">
        <v>0</v>
      </c>
      <c r="O83" s="334">
        <v>0</v>
      </c>
      <c r="P83" s="299" t="s">
        <v>497</v>
      </c>
      <c r="Q83" s="89" t="s">
        <v>664</v>
      </c>
      <c r="T83" s="164">
        <f t="shared" si="7"/>
        <v>0</v>
      </c>
      <c r="U83" s="164">
        <f t="shared" si="8"/>
        <v>0</v>
      </c>
      <c r="V83" s="334">
        <f t="shared" si="9"/>
        <v>0</v>
      </c>
      <c r="W83" s="335">
        <f t="shared" si="10"/>
        <v>0</v>
      </c>
    </row>
    <row r="84" spans="1:23" x14ac:dyDescent="0.2">
      <c r="A84" s="19" t="s">
        <v>182</v>
      </c>
      <c r="B84" s="12" t="s">
        <v>183</v>
      </c>
      <c r="C84" s="55" t="s">
        <v>184</v>
      </c>
      <c r="D84" s="6">
        <v>1450.35</v>
      </c>
      <c r="E84" s="93">
        <v>7818.57</v>
      </c>
      <c r="F84" s="270"/>
      <c r="G84" s="311">
        <v>1392.18</v>
      </c>
      <c r="H84" s="311">
        <v>4343.0403999346245</v>
      </c>
      <c r="I84" s="311">
        <v>0</v>
      </c>
      <c r="J84" s="164">
        <v>680</v>
      </c>
      <c r="K84" s="88"/>
      <c r="L84" s="334">
        <v>1392.18</v>
      </c>
      <c r="M84" s="334">
        <v>0</v>
      </c>
      <c r="N84" s="334">
        <v>0</v>
      </c>
      <c r="O84" s="334">
        <v>553.99999999999989</v>
      </c>
      <c r="P84" s="299">
        <v>3</v>
      </c>
      <c r="Q84" s="89">
        <v>648.72666666666657</v>
      </c>
      <c r="T84" s="164">
        <f t="shared" si="7"/>
        <v>5735.2203999346248</v>
      </c>
      <c r="U84" s="164">
        <f t="shared" si="8"/>
        <v>680</v>
      </c>
      <c r="V84" s="334">
        <f t="shared" si="9"/>
        <v>1946.1799999999998</v>
      </c>
      <c r="W84" s="335">
        <f t="shared" si="10"/>
        <v>-4469.0403999346254</v>
      </c>
    </row>
    <row r="85" spans="1:23" x14ac:dyDescent="0.2">
      <c r="A85" s="19" t="s">
        <v>185</v>
      </c>
      <c r="B85" s="12" t="s">
        <v>186</v>
      </c>
      <c r="C85" s="55" t="s">
        <v>187</v>
      </c>
      <c r="D85" s="6">
        <v>1419394.24</v>
      </c>
      <c r="E85" s="93">
        <v>2445451.65</v>
      </c>
      <c r="F85" s="270"/>
      <c r="G85" s="311">
        <v>1335650.93</v>
      </c>
      <c r="H85" s="311">
        <v>2036222.4691451732</v>
      </c>
      <c r="I85" s="311">
        <v>0</v>
      </c>
      <c r="J85" s="164">
        <v>477458.54000000004</v>
      </c>
      <c r="K85" s="88"/>
      <c r="L85" s="334">
        <v>10843600.750000002</v>
      </c>
      <c r="M85" s="334">
        <v>0</v>
      </c>
      <c r="N85" s="334">
        <v>0</v>
      </c>
      <c r="O85" s="334">
        <v>493873.40999999986</v>
      </c>
      <c r="P85" s="299">
        <v>2503</v>
      </c>
      <c r="Q85" s="89">
        <v>4529.5541989612475</v>
      </c>
      <c r="T85" s="164">
        <f t="shared" si="7"/>
        <v>3371873.3991451729</v>
      </c>
      <c r="U85" s="164">
        <f t="shared" si="8"/>
        <v>477458.54000000004</v>
      </c>
      <c r="V85" s="334">
        <f t="shared" si="9"/>
        <v>11337474.160000002</v>
      </c>
      <c r="W85" s="335">
        <f t="shared" si="10"/>
        <v>7488142.2208548291</v>
      </c>
    </row>
    <row r="86" spans="1:23" x14ac:dyDescent="0.2">
      <c r="A86" s="19" t="s">
        <v>188</v>
      </c>
      <c r="B86" s="12" t="s">
        <v>189</v>
      </c>
      <c r="C86" s="55" t="s">
        <v>190</v>
      </c>
      <c r="D86" s="6">
        <v>0</v>
      </c>
      <c r="E86" s="93">
        <v>0</v>
      </c>
      <c r="F86" s="270"/>
      <c r="G86" s="311">
        <v>0</v>
      </c>
      <c r="H86" s="311">
        <v>0</v>
      </c>
      <c r="I86" s="311">
        <v>0</v>
      </c>
      <c r="J86" s="164">
        <v>0</v>
      </c>
      <c r="K86" s="88"/>
      <c r="L86" s="334">
        <v>0</v>
      </c>
      <c r="M86" s="334">
        <v>0</v>
      </c>
      <c r="N86" s="334">
        <v>0</v>
      </c>
      <c r="O86" s="334">
        <v>0</v>
      </c>
      <c r="P86" s="299" t="s">
        <v>497</v>
      </c>
      <c r="Q86" s="89" t="s">
        <v>664</v>
      </c>
      <c r="T86" s="164">
        <f t="shared" si="7"/>
        <v>0</v>
      </c>
      <c r="U86" s="164">
        <f t="shared" si="8"/>
        <v>0</v>
      </c>
      <c r="V86" s="334">
        <f t="shared" si="9"/>
        <v>0</v>
      </c>
      <c r="W86" s="335">
        <f t="shared" si="10"/>
        <v>0</v>
      </c>
    </row>
    <row r="87" spans="1:23" x14ac:dyDescent="0.2">
      <c r="A87" s="19" t="s">
        <v>191</v>
      </c>
      <c r="B87" s="12" t="s">
        <v>189</v>
      </c>
      <c r="C87" s="55" t="s">
        <v>192</v>
      </c>
      <c r="D87" s="6">
        <v>483.45</v>
      </c>
      <c r="E87" s="93">
        <v>1420.13</v>
      </c>
      <c r="F87" s="270"/>
      <c r="G87" s="311">
        <v>4176.54</v>
      </c>
      <c r="H87" s="311">
        <v>1170.675900177484</v>
      </c>
      <c r="I87" s="311">
        <v>0</v>
      </c>
      <c r="J87" s="164">
        <v>0</v>
      </c>
      <c r="K87" s="88"/>
      <c r="L87" s="334">
        <v>97</v>
      </c>
      <c r="M87" s="334">
        <v>0</v>
      </c>
      <c r="N87" s="334">
        <v>0</v>
      </c>
      <c r="O87" s="334">
        <v>0</v>
      </c>
      <c r="P87" s="299">
        <v>9</v>
      </c>
      <c r="Q87" s="89">
        <v>10.777777777777779</v>
      </c>
      <c r="T87" s="164">
        <f t="shared" si="7"/>
        <v>5347.2159001774835</v>
      </c>
      <c r="U87" s="164">
        <f t="shared" si="8"/>
        <v>0</v>
      </c>
      <c r="V87" s="334">
        <f t="shared" si="9"/>
        <v>97</v>
      </c>
      <c r="W87" s="335">
        <f t="shared" si="10"/>
        <v>-5250.2159001774835</v>
      </c>
    </row>
    <row r="88" spans="1:23" x14ac:dyDescent="0.2">
      <c r="A88" s="19" t="s">
        <v>193</v>
      </c>
      <c r="B88" s="12" t="s">
        <v>194</v>
      </c>
      <c r="C88" s="55" t="s">
        <v>195</v>
      </c>
      <c r="D88" s="6">
        <v>483.45</v>
      </c>
      <c r="E88" s="93">
        <v>0</v>
      </c>
      <c r="F88" s="270"/>
      <c r="G88" s="311">
        <v>928.12</v>
      </c>
      <c r="H88" s="311">
        <v>1354.8946606876038</v>
      </c>
      <c r="I88" s="311">
        <v>0</v>
      </c>
      <c r="J88" s="164">
        <v>0</v>
      </c>
      <c r="K88" s="88"/>
      <c r="L88" s="334">
        <v>928.12</v>
      </c>
      <c r="M88" s="334">
        <v>0</v>
      </c>
      <c r="N88" s="334">
        <v>0</v>
      </c>
      <c r="O88" s="334">
        <v>241</v>
      </c>
      <c r="P88" s="299">
        <v>2</v>
      </c>
      <c r="Q88" s="89">
        <v>584.55999999999995</v>
      </c>
      <c r="T88" s="164">
        <f t="shared" si="7"/>
        <v>2283.0146606876037</v>
      </c>
      <c r="U88" s="164">
        <f t="shared" si="8"/>
        <v>0</v>
      </c>
      <c r="V88" s="334">
        <f t="shared" si="9"/>
        <v>1169.1199999999999</v>
      </c>
      <c r="W88" s="335">
        <f t="shared" si="10"/>
        <v>-1113.8946606876038</v>
      </c>
    </row>
    <row r="89" spans="1:23" x14ac:dyDescent="0.2">
      <c r="A89" s="19" t="s">
        <v>196</v>
      </c>
      <c r="B89" s="12" t="s">
        <v>194</v>
      </c>
      <c r="C89" s="55" t="s">
        <v>197</v>
      </c>
      <c r="D89" s="6">
        <v>0</v>
      </c>
      <c r="E89" s="93">
        <v>0</v>
      </c>
      <c r="F89" s="270"/>
      <c r="G89" s="311">
        <v>0</v>
      </c>
      <c r="H89" s="311">
        <v>0</v>
      </c>
      <c r="I89" s="311">
        <v>0</v>
      </c>
      <c r="J89" s="164">
        <v>0</v>
      </c>
      <c r="K89" s="88"/>
      <c r="L89" s="334">
        <v>0</v>
      </c>
      <c r="M89" s="334">
        <v>0</v>
      </c>
      <c r="N89" s="334">
        <v>0</v>
      </c>
      <c r="O89" s="334">
        <v>0</v>
      </c>
      <c r="P89" s="299" t="s">
        <v>497</v>
      </c>
      <c r="Q89" s="89" t="s">
        <v>664</v>
      </c>
      <c r="T89" s="164">
        <f t="shared" si="7"/>
        <v>0</v>
      </c>
      <c r="U89" s="164">
        <f t="shared" si="8"/>
        <v>0</v>
      </c>
      <c r="V89" s="334">
        <f t="shared" si="9"/>
        <v>0</v>
      </c>
      <c r="W89" s="335">
        <f t="shared" si="10"/>
        <v>0</v>
      </c>
    </row>
    <row r="90" spans="1:23" x14ac:dyDescent="0.2">
      <c r="A90" s="19" t="s">
        <v>198</v>
      </c>
      <c r="B90" s="12" t="s">
        <v>194</v>
      </c>
      <c r="C90" s="55" t="s">
        <v>199</v>
      </c>
      <c r="D90" s="6">
        <v>8218.61</v>
      </c>
      <c r="E90" s="93">
        <v>14495.76</v>
      </c>
      <c r="F90" s="270"/>
      <c r="G90" s="311">
        <v>10673.38</v>
      </c>
      <c r="H90" s="311">
        <v>19630.502989711615</v>
      </c>
      <c r="I90" s="311">
        <v>0</v>
      </c>
      <c r="J90" s="164">
        <v>0</v>
      </c>
      <c r="K90" s="88"/>
      <c r="L90" s="334">
        <v>27185.81</v>
      </c>
      <c r="M90" s="334">
        <v>0</v>
      </c>
      <c r="N90" s="334">
        <v>0</v>
      </c>
      <c r="O90" s="334">
        <v>193.92000000000002</v>
      </c>
      <c r="P90" s="299">
        <v>23</v>
      </c>
      <c r="Q90" s="89">
        <v>1190.4230434782608</v>
      </c>
      <c r="T90" s="164">
        <f t="shared" si="7"/>
        <v>30303.882989711616</v>
      </c>
      <c r="U90" s="164">
        <f t="shared" si="8"/>
        <v>0</v>
      </c>
      <c r="V90" s="334">
        <f t="shared" si="9"/>
        <v>27379.73</v>
      </c>
      <c r="W90" s="335">
        <f t="shared" si="10"/>
        <v>-2924.1529897116161</v>
      </c>
    </row>
    <row r="91" spans="1:23" x14ac:dyDescent="0.2">
      <c r="A91" s="19" t="s">
        <v>200</v>
      </c>
      <c r="B91" s="12" t="s">
        <v>194</v>
      </c>
      <c r="C91" s="55" t="s">
        <v>201</v>
      </c>
      <c r="D91" s="6">
        <v>4351.05</v>
      </c>
      <c r="E91" s="93">
        <v>9587.01</v>
      </c>
      <c r="F91" s="270"/>
      <c r="G91" s="311">
        <v>4640.6000000000004</v>
      </c>
      <c r="H91" s="311">
        <v>13347.235787367821</v>
      </c>
      <c r="I91" s="311">
        <v>0</v>
      </c>
      <c r="J91" s="164">
        <v>0</v>
      </c>
      <c r="K91" s="88"/>
      <c r="L91" s="334">
        <v>4640.6000000000004</v>
      </c>
      <c r="M91" s="334">
        <v>0</v>
      </c>
      <c r="N91" s="334">
        <v>0</v>
      </c>
      <c r="O91" s="334">
        <v>0</v>
      </c>
      <c r="P91" s="299">
        <v>10</v>
      </c>
      <c r="Q91" s="89">
        <v>464.06000000000006</v>
      </c>
      <c r="T91" s="164">
        <f t="shared" si="7"/>
        <v>17987.835787367821</v>
      </c>
      <c r="U91" s="164">
        <f t="shared" si="8"/>
        <v>0</v>
      </c>
      <c r="V91" s="334">
        <f t="shared" si="9"/>
        <v>4640.6000000000004</v>
      </c>
      <c r="W91" s="335">
        <f t="shared" si="10"/>
        <v>-13347.235787367821</v>
      </c>
    </row>
    <row r="92" spans="1:23" x14ac:dyDescent="0.2">
      <c r="A92" s="19" t="s">
        <v>202</v>
      </c>
      <c r="B92" s="12" t="s">
        <v>194</v>
      </c>
      <c r="C92" s="55" t="s">
        <v>203</v>
      </c>
      <c r="D92" s="6">
        <v>38675.879999999997</v>
      </c>
      <c r="E92" s="93">
        <v>54374.65</v>
      </c>
      <c r="F92" s="270"/>
      <c r="G92" s="311">
        <v>38053.61</v>
      </c>
      <c r="H92" s="311">
        <v>62060.793922480523</v>
      </c>
      <c r="I92" s="311">
        <v>0</v>
      </c>
      <c r="J92" s="164">
        <v>0</v>
      </c>
      <c r="K92" s="88"/>
      <c r="L92" s="334">
        <v>94195.790000000008</v>
      </c>
      <c r="M92" s="334">
        <v>0</v>
      </c>
      <c r="N92" s="334">
        <v>0</v>
      </c>
      <c r="O92" s="334">
        <v>11630</v>
      </c>
      <c r="P92" s="299">
        <v>79</v>
      </c>
      <c r="Q92" s="89">
        <v>1339.5669620253166</v>
      </c>
      <c r="T92" s="164">
        <f t="shared" si="7"/>
        <v>100114.40392248053</v>
      </c>
      <c r="U92" s="164">
        <f t="shared" si="8"/>
        <v>0</v>
      </c>
      <c r="V92" s="334">
        <f t="shared" si="9"/>
        <v>105825.79000000001</v>
      </c>
      <c r="W92" s="335">
        <f t="shared" si="10"/>
        <v>5711.3860775194771</v>
      </c>
    </row>
    <row r="93" spans="1:23" x14ac:dyDescent="0.2">
      <c r="A93" s="19" t="s">
        <v>204</v>
      </c>
      <c r="B93" s="12" t="s">
        <v>205</v>
      </c>
      <c r="C93" s="55" t="s">
        <v>206</v>
      </c>
      <c r="D93" s="6">
        <v>82186.179999999993</v>
      </c>
      <c r="E93" s="93">
        <v>142954.6</v>
      </c>
      <c r="F93" s="270"/>
      <c r="G93" s="311">
        <v>80288.59</v>
      </c>
      <c r="H93" s="311">
        <v>136438.17762055196</v>
      </c>
      <c r="I93" s="311">
        <v>0</v>
      </c>
      <c r="J93" s="164">
        <v>27152</v>
      </c>
      <c r="K93" s="88"/>
      <c r="L93" s="334">
        <v>80288.59</v>
      </c>
      <c r="M93" s="334">
        <v>0</v>
      </c>
      <c r="N93" s="334">
        <v>0</v>
      </c>
      <c r="O93" s="334">
        <v>27152</v>
      </c>
      <c r="P93" s="299">
        <v>146</v>
      </c>
      <c r="Q93" s="89">
        <v>735.89445205479444</v>
      </c>
      <c r="T93" s="164">
        <f t="shared" si="7"/>
        <v>216726.76762055195</v>
      </c>
      <c r="U93" s="164">
        <f t="shared" si="8"/>
        <v>27152</v>
      </c>
      <c r="V93" s="334">
        <f t="shared" si="9"/>
        <v>107440.59</v>
      </c>
      <c r="W93" s="335">
        <f t="shared" si="10"/>
        <v>-136438.17762055196</v>
      </c>
    </row>
    <row r="94" spans="1:23" x14ac:dyDescent="0.2">
      <c r="A94" s="19" t="s">
        <v>207</v>
      </c>
      <c r="B94" s="12" t="s">
        <v>208</v>
      </c>
      <c r="C94" s="55" t="s">
        <v>209</v>
      </c>
      <c r="D94" s="6">
        <v>77834.850000000006</v>
      </c>
      <c r="E94" s="93">
        <v>144170.46</v>
      </c>
      <c r="F94" s="270"/>
      <c r="G94" s="311">
        <v>70076.28</v>
      </c>
      <c r="H94" s="311">
        <v>118138.28904228062</v>
      </c>
      <c r="I94" s="311">
        <v>0</v>
      </c>
      <c r="J94" s="164">
        <v>22146.78</v>
      </c>
      <c r="K94" s="88"/>
      <c r="L94" s="334">
        <v>60336.31</v>
      </c>
      <c r="M94" s="334">
        <v>42908.850000000006</v>
      </c>
      <c r="N94" s="334">
        <v>0</v>
      </c>
      <c r="O94" s="334">
        <v>39725.550000000003</v>
      </c>
      <c r="P94" s="299">
        <v>137</v>
      </c>
      <c r="Q94" s="89">
        <v>730.37854014598543</v>
      </c>
      <c r="T94" s="164">
        <f t="shared" si="7"/>
        <v>188214.56904228061</v>
      </c>
      <c r="U94" s="164">
        <f t="shared" si="8"/>
        <v>22146.78</v>
      </c>
      <c r="V94" s="334">
        <f t="shared" si="9"/>
        <v>142970.71000000002</v>
      </c>
      <c r="W94" s="335">
        <f t="shared" si="10"/>
        <v>-67390.639042280585</v>
      </c>
    </row>
    <row r="95" spans="1:23" x14ac:dyDescent="0.2">
      <c r="A95" s="19" t="s">
        <v>210</v>
      </c>
      <c r="B95" s="12" t="s">
        <v>208</v>
      </c>
      <c r="C95" s="55" t="s">
        <v>211</v>
      </c>
      <c r="D95" s="6">
        <v>13053.07</v>
      </c>
      <c r="E95" s="93">
        <v>19922.64</v>
      </c>
      <c r="F95" s="270"/>
      <c r="G95" s="311">
        <v>13922.26</v>
      </c>
      <c r="H95" s="311">
        <v>21153.493697747941</v>
      </c>
      <c r="I95" s="311">
        <v>0</v>
      </c>
      <c r="J95" s="164">
        <v>680</v>
      </c>
      <c r="K95" s="88"/>
      <c r="L95" s="334">
        <v>13922.26</v>
      </c>
      <c r="M95" s="334">
        <v>0</v>
      </c>
      <c r="N95" s="334">
        <v>0</v>
      </c>
      <c r="O95" s="334">
        <v>3732</v>
      </c>
      <c r="P95" s="299">
        <v>28</v>
      </c>
      <c r="Q95" s="89">
        <v>630.50928571428574</v>
      </c>
      <c r="T95" s="164">
        <f t="shared" si="7"/>
        <v>35075.753697747939</v>
      </c>
      <c r="U95" s="164">
        <f t="shared" si="8"/>
        <v>680</v>
      </c>
      <c r="V95" s="334">
        <f t="shared" si="9"/>
        <v>17654.260000000002</v>
      </c>
      <c r="W95" s="335">
        <f t="shared" si="10"/>
        <v>-18101.493697747937</v>
      </c>
    </row>
    <row r="96" spans="1:23" x14ac:dyDescent="0.2">
      <c r="A96" s="19" t="s">
        <v>212</v>
      </c>
      <c r="B96" s="12" t="s">
        <v>208</v>
      </c>
      <c r="C96" s="55" t="s">
        <v>213</v>
      </c>
      <c r="D96" s="6">
        <v>3867.6</v>
      </c>
      <c r="E96" s="93">
        <v>7690.77</v>
      </c>
      <c r="F96" s="270"/>
      <c r="G96" s="311">
        <v>6496.84</v>
      </c>
      <c r="H96" s="311">
        <v>7138.4770904023999</v>
      </c>
      <c r="I96" s="311">
        <v>0</v>
      </c>
      <c r="J96" s="164">
        <v>0</v>
      </c>
      <c r="K96" s="88"/>
      <c r="L96" s="334">
        <v>12531.87</v>
      </c>
      <c r="M96" s="334">
        <v>0</v>
      </c>
      <c r="N96" s="334">
        <v>0</v>
      </c>
      <c r="O96" s="334">
        <v>1043.7600000000002</v>
      </c>
      <c r="P96" s="299">
        <v>14</v>
      </c>
      <c r="Q96" s="89">
        <v>969.68785714285718</v>
      </c>
      <c r="T96" s="164">
        <f t="shared" si="7"/>
        <v>13635.317090402401</v>
      </c>
      <c r="U96" s="164">
        <f t="shared" si="8"/>
        <v>0</v>
      </c>
      <c r="V96" s="334">
        <f t="shared" si="9"/>
        <v>13575.630000000001</v>
      </c>
      <c r="W96" s="335">
        <f t="shared" si="10"/>
        <v>-59.687090402399917</v>
      </c>
    </row>
    <row r="97" spans="1:23" x14ac:dyDescent="0.2">
      <c r="A97" s="19" t="s">
        <v>214</v>
      </c>
      <c r="B97" s="12" t="s">
        <v>215</v>
      </c>
      <c r="C97" s="55" t="s">
        <v>216</v>
      </c>
      <c r="D97" s="6">
        <v>599473.56000000006</v>
      </c>
      <c r="E97" s="93">
        <v>981635.2</v>
      </c>
      <c r="F97" s="270"/>
      <c r="G97" s="311">
        <v>536017.59</v>
      </c>
      <c r="H97" s="311">
        <v>897435.53575115732</v>
      </c>
      <c r="I97" s="311">
        <v>0</v>
      </c>
      <c r="J97" s="164">
        <v>172517.84999999998</v>
      </c>
      <c r="K97" s="88"/>
      <c r="L97" s="334">
        <v>7964856.9900000012</v>
      </c>
      <c r="M97" s="334">
        <v>0</v>
      </c>
      <c r="N97" s="334">
        <v>0</v>
      </c>
      <c r="O97" s="334">
        <v>158410.13999999996</v>
      </c>
      <c r="P97" s="299">
        <v>1032</v>
      </c>
      <c r="Q97" s="89">
        <v>7871.3828779069772</v>
      </c>
      <c r="T97" s="164">
        <f t="shared" si="7"/>
        <v>1433453.1257511573</v>
      </c>
      <c r="U97" s="164">
        <f t="shared" si="8"/>
        <v>172517.84999999998</v>
      </c>
      <c r="V97" s="334">
        <f t="shared" si="9"/>
        <v>8123267.1300000008</v>
      </c>
      <c r="W97" s="335">
        <f t="shared" si="10"/>
        <v>6517296.154248843</v>
      </c>
    </row>
    <row r="98" spans="1:23" x14ac:dyDescent="0.2">
      <c r="A98" s="19" t="s">
        <v>217</v>
      </c>
      <c r="B98" s="12" t="s">
        <v>215</v>
      </c>
      <c r="C98" s="55" t="s">
        <v>218</v>
      </c>
      <c r="D98" s="6">
        <v>208364.79</v>
      </c>
      <c r="E98" s="93">
        <v>308207.21000000002</v>
      </c>
      <c r="F98" s="270"/>
      <c r="G98" s="311">
        <v>190278.17</v>
      </c>
      <c r="H98" s="311">
        <v>288274.40384339285</v>
      </c>
      <c r="I98" s="311">
        <v>0</v>
      </c>
      <c r="J98" s="164">
        <v>87722.85</v>
      </c>
      <c r="K98" s="88"/>
      <c r="L98" s="334">
        <v>3118483.5199999996</v>
      </c>
      <c r="M98" s="334">
        <v>0</v>
      </c>
      <c r="N98" s="334">
        <v>0</v>
      </c>
      <c r="O98" s="334">
        <v>71195.85000000002</v>
      </c>
      <c r="P98" s="299">
        <v>351</v>
      </c>
      <c r="Q98" s="89">
        <v>9087.405612535611</v>
      </c>
      <c r="T98" s="164">
        <f t="shared" si="7"/>
        <v>478552.57384339289</v>
      </c>
      <c r="U98" s="164">
        <f t="shared" si="8"/>
        <v>87722.85</v>
      </c>
      <c r="V98" s="334">
        <f t="shared" si="9"/>
        <v>3189679.3699999996</v>
      </c>
      <c r="W98" s="335">
        <f t="shared" si="10"/>
        <v>2623403.946156607</v>
      </c>
    </row>
    <row r="99" spans="1:23" x14ac:dyDescent="0.2">
      <c r="A99" s="19" t="s">
        <v>219</v>
      </c>
      <c r="B99" s="12" t="s">
        <v>215</v>
      </c>
      <c r="C99" s="55" t="s">
        <v>220</v>
      </c>
      <c r="D99" s="6">
        <v>71066.95</v>
      </c>
      <c r="E99" s="93">
        <v>127567.57</v>
      </c>
      <c r="F99" s="270"/>
      <c r="G99" s="311">
        <v>62185.88</v>
      </c>
      <c r="H99" s="311">
        <v>121046.36757566202</v>
      </c>
      <c r="I99" s="311">
        <v>0</v>
      </c>
      <c r="J99" s="164">
        <v>13660</v>
      </c>
      <c r="K99" s="88"/>
      <c r="L99" s="334">
        <v>9691.7900000000009</v>
      </c>
      <c r="M99" s="334">
        <v>8995.7000000000007</v>
      </c>
      <c r="N99" s="334">
        <v>0</v>
      </c>
      <c r="O99" s="334">
        <v>0</v>
      </c>
      <c r="P99" s="299">
        <v>126</v>
      </c>
      <c r="Q99" s="89">
        <v>76.918968253968259</v>
      </c>
      <c r="T99" s="164">
        <f t="shared" si="7"/>
        <v>183232.24757566201</v>
      </c>
      <c r="U99" s="164">
        <f t="shared" si="8"/>
        <v>13660</v>
      </c>
      <c r="V99" s="334">
        <f t="shared" si="9"/>
        <v>18687.490000000002</v>
      </c>
      <c r="W99" s="335">
        <f t="shared" si="10"/>
        <v>-178204.75757566202</v>
      </c>
    </row>
    <row r="100" spans="1:23" x14ac:dyDescent="0.2">
      <c r="A100" s="19" t="s">
        <v>221</v>
      </c>
      <c r="B100" s="12" t="s">
        <v>222</v>
      </c>
      <c r="C100" s="55" t="s">
        <v>223</v>
      </c>
      <c r="D100" s="6">
        <v>966.9</v>
      </c>
      <c r="E100" s="93">
        <v>2719.34</v>
      </c>
      <c r="F100" s="270"/>
      <c r="G100" s="311">
        <v>3248.42</v>
      </c>
      <c r="H100" s="311">
        <v>1689.7037808145199</v>
      </c>
      <c r="I100" s="311">
        <v>0</v>
      </c>
      <c r="J100" s="164">
        <v>0</v>
      </c>
      <c r="K100" s="88"/>
      <c r="L100" s="334">
        <v>3248.42</v>
      </c>
      <c r="M100" s="334">
        <v>0</v>
      </c>
      <c r="N100" s="334">
        <v>0</v>
      </c>
      <c r="O100" s="334">
        <v>0</v>
      </c>
      <c r="P100" s="299">
        <v>7</v>
      </c>
      <c r="Q100" s="89">
        <v>464.06</v>
      </c>
      <c r="T100" s="164">
        <f t="shared" si="7"/>
        <v>4938.1237808145197</v>
      </c>
      <c r="U100" s="164">
        <f t="shared" si="8"/>
        <v>0</v>
      </c>
      <c r="V100" s="334">
        <f t="shared" si="9"/>
        <v>3248.42</v>
      </c>
      <c r="W100" s="335">
        <f t="shared" si="10"/>
        <v>-1689.7037808145196</v>
      </c>
    </row>
    <row r="101" spans="1:23" x14ac:dyDescent="0.2">
      <c r="A101" s="19" t="s">
        <v>224</v>
      </c>
      <c r="B101" s="12" t="s">
        <v>222</v>
      </c>
      <c r="C101" s="55" t="s">
        <v>225</v>
      </c>
      <c r="D101" s="6">
        <v>0</v>
      </c>
      <c r="E101" s="93">
        <v>0</v>
      </c>
      <c r="F101" s="270"/>
      <c r="G101" s="311">
        <v>464.29</v>
      </c>
      <c r="H101" s="311">
        <v>0</v>
      </c>
      <c r="I101" s="311">
        <v>0</v>
      </c>
      <c r="J101" s="164">
        <v>0</v>
      </c>
      <c r="K101" s="88"/>
      <c r="L101" s="334">
        <v>2869.52</v>
      </c>
      <c r="M101" s="334">
        <v>0</v>
      </c>
      <c r="N101" s="334">
        <v>0</v>
      </c>
      <c r="O101" s="334">
        <v>0</v>
      </c>
      <c r="P101" s="299">
        <v>0</v>
      </c>
      <c r="Q101" s="89" t="s">
        <v>664</v>
      </c>
      <c r="T101" s="164">
        <f t="shared" si="7"/>
        <v>464.29</v>
      </c>
      <c r="U101" s="164">
        <f t="shared" si="8"/>
        <v>0</v>
      </c>
      <c r="V101" s="334">
        <f t="shared" si="9"/>
        <v>2869.52</v>
      </c>
      <c r="W101" s="335">
        <f t="shared" si="10"/>
        <v>2405.23</v>
      </c>
    </row>
    <row r="102" spans="1:23" x14ac:dyDescent="0.2">
      <c r="A102" s="19" t="s">
        <v>226</v>
      </c>
      <c r="B102" s="12" t="s">
        <v>222</v>
      </c>
      <c r="C102" s="55" t="s">
        <v>227</v>
      </c>
      <c r="D102" s="6">
        <v>1450.35</v>
      </c>
      <c r="E102" s="93">
        <v>1125.78</v>
      </c>
      <c r="F102" s="270"/>
      <c r="G102" s="311">
        <v>2784.36</v>
      </c>
      <c r="H102" s="311">
        <v>3093.7792383352639</v>
      </c>
      <c r="I102" s="311">
        <v>0</v>
      </c>
      <c r="J102" s="164">
        <v>0</v>
      </c>
      <c r="K102" s="88"/>
      <c r="L102" s="334">
        <v>0</v>
      </c>
      <c r="M102" s="334">
        <v>0</v>
      </c>
      <c r="N102" s="334">
        <v>0</v>
      </c>
      <c r="O102" s="334">
        <v>0</v>
      </c>
      <c r="P102" s="299">
        <v>6</v>
      </c>
      <c r="Q102" s="89">
        <v>0</v>
      </c>
      <c r="T102" s="164">
        <f t="shared" si="7"/>
        <v>5878.1392383352641</v>
      </c>
      <c r="U102" s="164">
        <f t="shared" si="8"/>
        <v>0</v>
      </c>
      <c r="V102" s="334">
        <f t="shared" si="9"/>
        <v>0</v>
      </c>
      <c r="W102" s="335">
        <f t="shared" si="10"/>
        <v>-5878.1392383352641</v>
      </c>
    </row>
    <row r="103" spans="1:23" x14ac:dyDescent="0.2">
      <c r="A103" s="19" t="s">
        <v>228</v>
      </c>
      <c r="B103" s="12" t="s">
        <v>222</v>
      </c>
      <c r="C103" s="55" t="s">
        <v>229</v>
      </c>
      <c r="D103" s="6">
        <v>483.45</v>
      </c>
      <c r="E103" s="93">
        <v>1549.02</v>
      </c>
      <c r="F103" s="270"/>
      <c r="G103" s="311">
        <v>464.06</v>
      </c>
      <c r="H103" s="311">
        <v>1476.9162052628001</v>
      </c>
      <c r="I103" s="311">
        <v>0</v>
      </c>
      <c r="J103" s="164">
        <v>0</v>
      </c>
      <c r="K103" s="88"/>
      <c r="L103" s="334">
        <v>464.06</v>
      </c>
      <c r="M103" s="334">
        <v>0</v>
      </c>
      <c r="N103" s="334">
        <v>0</v>
      </c>
      <c r="O103" s="334">
        <v>0</v>
      </c>
      <c r="P103" s="299">
        <v>1</v>
      </c>
      <c r="Q103" s="89">
        <v>464.06</v>
      </c>
      <c r="T103" s="164">
        <f t="shared" si="7"/>
        <v>1940.9762052628</v>
      </c>
      <c r="U103" s="164">
        <f t="shared" si="8"/>
        <v>0</v>
      </c>
      <c r="V103" s="334">
        <f t="shared" si="9"/>
        <v>464.06</v>
      </c>
      <c r="W103" s="335">
        <f t="shared" si="10"/>
        <v>-1476.9162052628001</v>
      </c>
    </row>
    <row r="104" spans="1:23" x14ac:dyDescent="0.2">
      <c r="A104" s="19" t="s">
        <v>230</v>
      </c>
      <c r="B104" s="12" t="s">
        <v>222</v>
      </c>
      <c r="C104" s="55" t="s">
        <v>231</v>
      </c>
      <c r="D104" s="6">
        <v>1450.35</v>
      </c>
      <c r="E104" s="93">
        <v>2556.66</v>
      </c>
      <c r="F104" s="270"/>
      <c r="G104" s="311">
        <v>2320.5300000000002</v>
      </c>
      <c r="H104" s="311">
        <v>2569.8437544750277</v>
      </c>
      <c r="I104" s="311">
        <v>0</v>
      </c>
      <c r="J104" s="164">
        <v>0</v>
      </c>
      <c r="K104" s="88"/>
      <c r="L104" s="334">
        <v>2320.5300000000002</v>
      </c>
      <c r="M104" s="334">
        <v>0</v>
      </c>
      <c r="N104" s="334">
        <v>0</v>
      </c>
      <c r="O104" s="334">
        <v>0</v>
      </c>
      <c r="P104" s="299">
        <v>4</v>
      </c>
      <c r="Q104" s="89">
        <v>580.13250000000005</v>
      </c>
      <c r="T104" s="164">
        <f t="shared" ref="T104:T135" si="11">G104+H104+I104</f>
        <v>4890.3737544750275</v>
      </c>
      <c r="U104" s="164">
        <f t="shared" ref="U104:U135" si="12">J104</f>
        <v>0</v>
      </c>
      <c r="V104" s="334">
        <f t="shared" ref="V104:V135" si="13">O104+M104+N104+L104</f>
        <v>2320.5300000000002</v>
      </c>
      <c r="W104" s="335">
        <f t="shared" si="10"/>
        <v>-2569.8437544750273</v>
      </c>
    </row>
    <row r="105" spans="1:23" x14ac:dyDescent="0.2">
      <c r="A105" s="19" t="s">
        <v>232</v>
      </c>
      <c r="B105" s="12" t="s">
        <v>222</v>
      </c>
      <c r="C105" s="55" t="s">
        <v>233</v>
      </c>
      <c r="D105" s="6">
        <v>0</v>
      </c>
      <c r="E105" s="93">
        <v>0</v>
      </c>
      <c r="F105" s="270"/>
      <c r="G105" s="311">
        <v>0</v>
      </c>
      <c r="H105" s="311">
        <v>0</v>
      </c>
      <c r="I105" s="311">
        <v>0</v>
      </c>
      <c r="J105" s="164">
        <v>0</v>
      </c>
      <c r="K105" s="88"/>
      <c r="L105" s="334">
        <v>0</v>
      </c>
      <c r="M105" s="334">
        <v>0</v>
      </c>
      <c r="N105" s="334">
        <v>0</v>
      </c>
      <c r="O105" s="334">
        <v>0</v>
      </c>
      <c r="P105" s="299" t="s">
        <v>497</v>
      </c>
      <c r="Q105" s="89" t="s">
        <v>664</v>
      </c>
      <c r="T105" s="164">
        <f t="shared" si="11"/>
        <v>0</v>
      </c>
      <c r="U105" s="164">
        <f t="shared" si="12"/>
        <v>0</v>
      </c>
      <c r="V105" s="334">
        <f t="shared" si="13"/>
        <v>0</v>
      </c>
      <c r="W105" s="335">
        <f t="shared" si="10"/>
        <v>0</v>
      </c>
    </row>
    <row r="106" spans="1:23" x14ac:dyDescent="0.2">
      <c r="A106" s="19" t="s">
        <v>234</v>
      </c>
      <c r="B106" s="12" t="s">
        <v>235</v>
      </c>
      <c r="C106" s="55" t="s">
        <v>236</v>
      </c>
      <c r="D106" s="6">
        <v>0</v>
      </c>
      <c r="E106" s="93">
        <v>1350.24</v>
      </c>
      <c r="F106" s="270"/>
      <c r="G106" s="311">
        <v>0</v>
      </c>
      <c r="H106" s="311">
        <v>0</v>
      </c>
      <c r="I106" s="311">
        <v>0</v>
      </c>
      <c r="J106" s="164">
        <v>0</v>
      </c>
      <c r="K106" s="88"/>
      <c r="L106" s="334">
        <v>385.82</v>
      </c>
      <c r="M106" s="334">
        <v>0</v>
      </c>
      <c r="N106" s="334">
        <v>0</v>
      </c>
      <c r="O106" s="334">
        <v>0</v>
      </c>
      <c r="P106" s="299" t="s">
        <v>497</v>
      </c>
      <c r="Q106" s="89" t="s">
        <v>664</v>
      </c>
      <c r="T106" s="164">
        <f t="shared" si="11"/>
        <v>0</v>
      </c>
      <c r="U106" s="164">
        <f t="shared" si="12"/>
        <v>0</v>
      </c>
      <c r="V106" s="334">
        <f t="shared" si="13"/>
        <v>385.82</v>
      </c>
      <c r="W106" s="335">
        <f t="shared" si="10"/>
        <v>385.82</v>
      </c>
    </row>
    <row r="107" spans="1:23" x14ac:dyDescent="0.2">
      <c r="A107" s="19" t="s">
        <v>237</v>
      </c>
      <c r="B107" s="12" t="s">
        <v>235</v>
      </c>
      <c r="C107" s="55" t="s">
        <v>238</v>
      </c>
      <c r="D107" s="6">
        <v>10152.370000000001</v>
      </c>
      <c r="E107" s="93">
        <v>11323.76</v>
      </c>
      <c r="F107" s="270"/>
      <c r="G107" s="311">
        <v>11138.82</v>
      </c>
      <c r="H107" s="311">
        <v>16748.249267511481</v>
      </c>
      <c r="I107" s="311">
        <v>0</v>
      </c>
      <c r="J107" s="164">
        <v>0</v>
      </c>
      <c r="K107" s="88"/>
      <c r="L107" s="334">
        <v>11138.82</v>
      </c>
      <c r="M107" s="334">
        <v>0</v>
      </c>
      <c r="N107" s="334">
        <v>0</v>
      </c>
      <c r="O107" s="334">
        <v>0</v>
      </c>
      <c r="P107" s="299">
        <v>18</v>
      </c>
      <c r="Q107" s="89">
        <v>618.82333333333327</v>
      </c>
      <c r="T107" s="164">
        <f t="shared" si="11"/>
        <v>27887.069267511481</v>
      </c>
      <c r="U107" s="164">
        <f t="shared" si="12"/>
        <v>0</v>
      </c>
      <c r="V107" s="334">
        <f t="shared" si="13"/>
        <v>11138.82</v>
      </c>
      <c r="W107" s="335">
        <f t="shared" si="10"/>
        <v>-16748.249267511481</v>
      </c>
    </row>
    <row r="108" spans="1:23" x14ac:dyDescent="0.2">
      <c r="A108" s="19" t="s">
        <v>239</v>
      </c>
      <c r="B108" s="12" t="s">
        <v>235</v>
      </c>
      <c r="C108" s="55" t="s">
        <v>240</v>
      </c>
      <c r="D108" s="6">
        <v>0</v>
      </c>
      <c r="E108" s="93">
        <v>0</v>
      </c>
      <c r="F108" s="270"/>
      <c r="G108" s="311">
        <v>0</v>
      </c>
      <c r="H108" s="311">
        <v>0</v>
      </c>
      <c r="I108" s="311">
        <v>0</v>
      </c>
      <c r="J108" s="164">
        <v>0</v>
      </c>
      <c r="K108" s="88"/>
      <c r="L108" s="334">
        <v>0</v>
      </c>
      <c r="M108" s="334">
        <v>0</v>
      </c>
      <c r="N108" s="334">
        <v>0</v>
      </c>
      <c r="O108" s="334">
        <v>0</v>
      </c>
      <c r="P108" s="299" t="s">
        <v>497</v>
      </c>
      <c r="Q108" s="89" t="s">
        <v>664</v>
      </c>
      <c r="T108" s="164">
        <f t="shared" si="11"/>
        <v>0</v>
      </c>
      <c r="U108" s="164">
        <f t="shared" si="12"/>
        <v>0</v>
      </c>
      <c r="V108" s="334">
        <f t="shared" si="13"/>
        <v>0</v>
      </c>
      <c r="W108" s="335">
        <f t="shared" si="10"/>
        <v>0</v>
      </c>
    </row>
    <row r="109" spans="1:23" x14ac:dyDescent="0.2">
      <c r="A109" s="19" t="s">
        <v>241</v>
      </c>
      <c r="B109" s="12" t="s">
        <v>242</v>
      </c>
      <c r="C109" s="55" t="s">
        <v>243</v>
      </c>
      <c r="D109" s="6">
        <v>16920.59</v>
      </c>
      <c r="E109" s="93">
        <v>32554.62</v>
      </c>
      <c r="F109" s="270"/>
      <c r="G109" s="311">
        <v>24133.19</v>
      </c>
      <c r="H109" s="311">
        <v>24147.805558176799</v>
      </c>
      <c r="I109" s="311">
        <v>0</v>
      </c>
      <c r="J109" s="164">
        <v>0</v>
      </c>
      <c r="K109" s="88"/>
      <c r="L109" s="334">
        <v>82477.989999999991</v>
      </c>
      <c r="M109" s="334">
        <v>0</v>
      </c>
      <c r="N109" s="334">
        <v>0</v>
      </c>
      <c r="O109" s="334">
        <v>9247.2199999999993</v>
      </c>
      <c r="P109" s="299">
        <v>43</v>
      </c>
      <c r="Q109" s="89">
        <v>2133.144418604651</v>
      </c>
      <c r="T109" s="164">
        <f t="shared" si="11"/>
        <v>48280.995558176801</v>
      </c>
      <c r="U109" s="164">
        <f t="shared" si="12"/>
        <v>0</v>
      </c>
      <c r="V109" s="334">
        <f t="shared" si="13"/>
        <v>91725.209999999992</v>
      </c>
      <c r="W109" s="335">
        <f t="shared" si="10"/>
        <v>43444.214441823191</v>
      </c>
    </row>
    <row r="110" spans="1:23" x14ac:dyDescent="0.2">
      <c r="A110" s="19" t="s">
        <v>244</v>
      </c>
      <c r="B110" s="12" t="s">
        <v>242</v>
      </c>
      <c r="C110" s="55" t="s">
        <v>245</v>
      </c>
      <c r="D110" s="6">
        <v>0</v>
      </c>
      <c r="E110" s="93">
        <v>0</v>
      </c>
      <c r="F110" s="270"/>
      <c r="G110" s="311">
        <v>0</v>
      </c>
      <c r="H110" s="311">
        <v>0</v>
      </c>
      <c r="I110" s="311">
        <v>0</v>
      </c>
      <c r="J110" s="164">
        <v>0</v>
      </c>
      <c r="K110" s="88"/>
      <c r="L110" s="334">
        <v>0</v>
      </c>
      <c r="M110" s="334">
        <v>0</v>
      </c>
      <c r="N110" s="334">
        <v>0</v>
      </c>
      <c r="O110" s="334">
        <v>0</v>
      </c>
      <c r="P110" s="299" t="s">
        <v>497</v>
      </c>
      <c r="Q110" s="89" t="s">
        <v>664</v>
      </c>
      <c r="T110" s="164">
        <f t="shared" si="11"/>
        <v>0</v>
      </c>
      <c r="U110" s="164">
        <f t="shared" si="12"/>
        <v>0</v>
      </c>
      <c r="V110" s="334">
        <f t="shared" si="13"/>
        <v>0</v>
      </c>
      <c r="W110" s="335">
        <f t="shared" si="10"/>
        <v>0</v>
      </c>
    </row>
    <row r="111" spans="1:23" x14ac:dyDescent="0.2">
      <c r="A111" s="19" t="s">
        <v>246</v>
      </c>
      <c r="B111" s="12" t="s">
        <v>242</v>
      </c>
      <c r="C111" s="55" t="s">
        <v>247</v>
      </c>
      <c r="D111" s="6">
        <v>3384.11</v>
      </c>
      <c r="E111" s="93">
        <v>7894.29</v>
      </c>
      <c r="F111" s="270"/>
      <c r="G111" s="311">
        <v>2320.5300000000002</v>
      </c>
      <c r="H111" s="311">
        <v>6303.1111957163203</v>
      </c>
      <c r="I111" s="311">
        <v>0</v>
      </c>
      <c r="J111" s="164">
        <v>0</v>
      </c>
      <c r="K111" s="88"/>
      <c r="L111" s="334">
        <v>0</v>
      </c>
      <c r="M111" s="334">
        <v>0</v>
      </c>
      <c r="N111" s="334">
        <v>0</v>
      </c>
      <c r="O111" s="334">
        <v>0</v>
      </c>
      <c r="P111" s="299">
        <v>4</v>
      </c>
      <c r="Q111" s="89">
        <v>0</v>
      </c>
      <c r="T111" s="164">
        <f t="shared" si="11"/>
        <v>8623.64119571632</v>
      </c>
      <c r="U111" s="164">
        <f t="shared" si="12"/>
        <v>0</v>
      </c>
      <c r="V111" s="334">
        <f t="shared" si="13"/>
        <v>0</v>
      </c>
      <c r="W111" s="335">
        <f t="shared" si="10"/>
        <v>-8623.64119571632</v>
      </c>
    </row>
    <row r="112" spans="1:23" x14ac:dyDescent="0.2">
      <c r="A112" s="19" t="s">
        <v>248</v>
      </c>
      <c r="B112" s="12" t="s">
        <v>242</v>
      </c>
      <c r="C112" s="55" t="s">
        <v>249</v>
      </c>
      <c r="D112" s="6">
        <v>0</v>
      </c>
      <c r="E112" s="93">
        <v>0</v>
      </c>
      <c r="F112" s="270"/>
      <c r="G112" s="311">
        <v>0</v>
      </c>
      <c r="H112" s="311">
        <v>0</v>
      </c>
      <c r="I112" s="311">
        <v>0</v>
      </c>
      <c r="J112" s="164">
        <v>0</v>
      </c>
      <c r="K112" s="88"/>
      <c r="L112" s="334">
        <v>0</v>
      </c>
      <c r="M112" s="334">
        <v>0</v>
      </c>
      <c r="N112" s="334">
        <v>0</v>
      </c>
      <c r="O112" s="334">
        <v>0</v>
      </c>
      <c r="P112" s="299" t="s">
        <v>497</v>
      </c>
      <c r="Q112" s="89" t="s">
        <v>664</v>
      </c>
      <c r="T112" s="164">
        <f t="shared" si="11"/>
        <v>0</v>
      </c>
      <c r="U112" s="164">
        <f t="shared" si="12"/>
        <v>0</v>
      </c>
      <c r="V112" s="334">
        <f t="shared" si="13"/>
        <v>0</v>
      </c>
      <c r="W112" s="335">
        <f t="shared" si="10"/>
        <v>0</v>
      </c>
    </row>
    <row r="113" spans="1:23" x14ac:dyDescent="0.2">
      <c r="A113" s="19" t="s">
        <v>250</v>
      </c>
      <c r="B113" s="12" t="s">
        <v>251</v>
      </c>
      <c r="C113" s="55" t="s">
        <v>252</v>
      </c>
      <c r="D113" s="6">
        <v>1933.8</v>
      </c>
      <c r="E113" s="93">
        <v>10213.92</v>
      </c>
      <c r="F113" s="270"/>
      <c r="G113" s="311">
        <v>464.06</v>
      </c>
      <c r="H113" s="311">
        <v>5595.5267587480557</v>
      </c>
      <c r="I113" s="311">
        <v>0</v>
      </c>
      <c r="J113" s="164">
        <v>0</v>
      </c>
      <c r="K113" s="88"/>
      <c r="L113" s="334">
        <v>464.06</v>
      </c>
      <c r="M113" s="334">
        <v>0</v>
      </c>
      <c r="N113" s="334">
        <v>0</v>
      </c>
      <c r="O113" s="334">
        <v>0</v>
      </c>
      <c r="P113" s="299">
        <v>1</v>
      </c>
      <c r="Q113" s="89">
        <v>464.06</v>
      </c>
      <c r="T113" s="164">
        <f t="shared" si="11"/>
        <v>6059.5867587480561</v>
      </c>
      <c r="U113" s="164">
        <f t="shared" si="12"/>
        <v>0</v>
      </c>
      <c r="V113" s="334">
        <f t="shared" si="13"/>
        <v>464.06</v>
      </c>
      <c r="W113" s="335">
        <f t="shared" si="10"/>
        <v>-5595.5267587480557</v>
      </c>
    </row>
    <row r="114" spans="1:23" x14ac:dyDescent="0.2">
      <c r="A114" s="19" t="s">
        <v>253</v>
      </c>
      <c r="B114" s="12" t="s">
        <v>251</v>
      </c>
      <c r="C114" s="55" t="s">
        <v>254</v>
      </c>
      <c r="D114" s="6">
        <v>483.45</v>
      </c>
      <c r="E114" s="93">
        <v>1150.48</v>
      </c>
      <c r="F114" s="270"/>
      <c r="G114" s="311">
        <v>464.06</v>
      </c>
      <c r="H114" s="311">
        <v>1052.740447831668</v>
      </c>
      <c r="I114" s="311">
        <v>0</v>
      </c>
      <c r="J114" s="164">
        <v>0</v>
      </c>
      <c r="K114" s="88"/>
      <c r="L114" s="334">
        <v>0</v>
      </c>
      <c r="M114" s="334">
        <v>0</v>
      </c>
      <c r="N114" s="334">
        <v>0</v>
      </c>
      <c r="O114" s="334">
        <v>0</v>
      </c>
      <c r="P114" s="299">
        <v>1</v>
      </c>
      <c r="Q114" s="89">
        <v>0</v>
      </c>
      <c r="T114" s="164">
        <f t="shared" si="11"/>
        <v>1516.800447831668</v>
      </c>
      <c r="U114" s="164">
        <f t="shared" si="12"/>
        <v>0</v>
      </c>
      <c r="V114" s="334">
        <f t="shared" si="13"/>
        <v>0</v>
      </c>
      <c r="W114" s="335">
        <f t="shared" si="10"/>
        <v>-1516.800447831668</v>
      </c>
    </row>
    <row r="115" spans="1:23" x14ac:dyDescent="0.2">
      <c r="A115" s="19" t="s">
        <v>255</v>
      </c>
      <c r="B115" s="12" t="s">
        <v>251</v>
      </c>
      <c r="C115" s="55" t="s">
        <v>256</v>
      </c>
      <c r="D115" s="6">
        <v>297319.15000000002</v>
      </c>
      <c r="E115" s="93">
        <v>518339.49</v>
      </c>
      <c r="F115" s="270"/>
      <c r="G115" s="311">
        <v>255247.26</v>
      </c>
      <c r="H115" s="311">
        <v>413965.31919985084</v>
      </c>
      <c r="I115" s="311">
        <v>0</v>
      </c>
      <c r="J115" s="164">
        <v>32509.9</v>
      </c>
      <c r="K115" s="88"/>
      <c r="L115" s="334">
        <v>2725925.1700000004</v>
      </c>
      <c r="M115" s="334">
        <v>0</v>
      </c>
      <c r="N115" s="334">
        <v>0</v>
      </c>
      <c r="O115" s="334">
        <v>53909.19</v>
      </c>
      <c r="P115" s="299">
        <v>488</v>
      </c>
      <c r="Q115" s="89">
        <v>5696.3818852459026</v>
      </c>
      <c r="T115" s="164">
        <f t="shared" si="11"/>
        <v>669212.57919985079</v>
      </c>
      <c r="U115" s="164">
        <f t="shared" si="12"/>
        <v>32509.9</v>
      </c>
      <c r="V115" s="334">
        <f t="shared" si="13"/>
        <v>2779834.3600000003</v>
      </c>
      <c r="W115" s="335">
        <f t="shared" si="10"/>
        <v>2078111.8808001494</v>
      </c>
    </row>
    <row r="116" spans="1:23" x14ac:dyDescent="0.2">
      <c r="A116" s="19" t="s">
        <v>257</v>
      </c>
      <c r="B116" s="12" t="s">
        <v>258</v>
      </c>
      <c r="C116" s="55" t="s">
        <v>259</v>
      </c>
      <c r="D116" s="6">
        <v>0</v>
      </c>
      <c r="E116" s="93">
        <v>0</v>
      </c>
      <c r="F116" s="270"/>
      <c r="G116" s="311">
        <v>0</v>
      </c>
      <c r="H116" s="311">
        <v>0</v>
      </c>
      <c r="I116" s="311">
        <v>0</v>
      </c>
      <c r="J116" s="164">
        <v>0</v>
      </c>
      <c r="K116" s="88"/>
      <c r="L116" s="334">
        <v>0</v>
      </c>
      <c r="M116" s="334">
        <v>0</v>
      </c>
      <c r="N116" s="334">
        <v>0</v>
      </c>
      <c r="O116" s="334">
        <v>0</v>
      </c>
      <c r="P116" s="299" t="s">
        <v>497</v>
      </c>
      <c r="Q116" s="89" t="s">
        <v>664</v>
      </c>
      <c r="T116" s="164">
        <f t="shared" si="11"/>
        <v>0</v>
      </c>
      <c r="U116" s="164">
        <f t="shared" si="12"/>
        <v>0</v>
      </c>
      <c r="V116" s="334">
        <f t="shared" si="13"/>
        <v>0</v>
      </c>
      <c r="W116" s="335">
        <f t="shared" si="10"/>
        <v>0</v>
      </c>
    </row>
    <row r="117" spans="1:23" x14ac:dyDescent="0.2">
      <c r="A117" s="19" t="s">
        <v>260</v>
      </c>
      <c r="B117" s="12" t="s">
        <v>261</v>
      </c>
      <c r="C117" s="55" t="s">
        <v>262</v>
      </c>
      <c r="D117" s="6">
        <v>54629.69</v>
      </c>
      <c r="E117" s="93">
        <v>98277.11</v>
      </c>
      <c r="F117" s="270"/>
      <c r="G117" s="311">
        <v>50584.38</v>
      </c>
      <c r="H117" s="311">
        <v>83311.319493350034</v>
      </c>
      <c r="I117" s="311">
        <v>0</v>
      </c>
      <c r="J117" s="164">
        <v>32793</v>
      </c>
      <c r="K117" s="88"/>
      <c r="L117" s="334">
        <v>58103.899999999994</v>
      </c>
      <c r="M117" s="334">
        <v>0</v>
      </c>
      <c r="N117" s="334">
        <v>0</v>
      </c>
      <c r="O117" s="334">
        <v>16901</v>
      </c>
      <c r="P117" s="299">
        <v>101</v>
      </c>
      <c r="Q117" s="89">
        <v>742.62277227722768</v>
      </c>
      <c r="T117" s="164">
        <f t="shared" si="11"/>
        <v>133895.69949335002</v>
      </c>
      <c r="U117" s="164">
        <f t="shared" si="12"/>
        <v>32793</v>
      </c>
      <c r="V117" s="334">
        <f t="shared" si="13"/>
        <v>75004.899999999994</v>
      </c>
      <c r="W117" s="335">
        <f t="shared" si="10"/>
        <v>-91683.79949335003</v>
      </c>
    </row>
    <row r="118" spans="1:23" x14ac:dyDescent="0.2">
      <c r="A118" s="19" t="s">
        <v>263</v>
      </c>
      <c r="B118" s="12" t="s">
        <v>264</v>
      </c>
      <c r="C118" s="55" t="s">
        <v>265</v>
      </c>
      <c r="D118" s="6">
        <v>28523.39</v>
      </c>
      <c r="E118" s="93">
        <v>50083.92</v>
      </c>
      <c r="F118" s="270"/>
      <c r="G118" s="311">
        <v>19490.98</v>
      </c>
      <c r="H118" s="311">
        <v>41520.663943748237</v>
      </c>
      <c r="I118" s="311">
        <v>0</v>
      </c>
      <c r="J118" s="164">
        <v>0</v>
      </c>
      <c r="K118" s="88"/>
      <c r="L118" s="334">
        <v>25142.140000000003</v>
      </c>
      <c r="M118" s="334">
        <v>0</v>
      </c>
      <c r="N118" s="334">
        <v>0</v>
      </c>
      <c r="O118" s="334">
        <v>6985.7000000000007</v>
      </c>
      <c r="P118" s="299">
        <v>40</v>
      </c>
      <c r="Q118" s="89">
        <v>803.19600000000014</v>
      </c>
      <c r="T118" s="164">
        <f t="shared" si="11"/>
        <v>61011.643943748233</v>
      </c>
      <c r="U118" s="164">
        <f t="shared" si="12"/>
        <v>0</v>
      </c>
      <c r="V118" s="334">
        <f t="shared" si="13"/>
        <v>32127.840000000004</v>
      </c>
      <c r="W118" s="335">
        <f t="shared" si="10"/>
        <v>-28883.803943748229</v>
      </c>
    </row>
    <row r="119" spans="1:23" x14ac:dyDescent="0.2">
      <c r="A119" s="19" t="s">
        <v>266</v>
      </c>
      <c r="B119" s="12" t="s">
        <v>264</v>
      </c>
      <c r="C119" s="55" t="s">
        <v>267</v>
      </c>
      <c r="D119" s="6">
        <v>4834.46</v>
      </c>
      <c r="E119" s="93">
        <v>8348.08</v>
      </c>
      <c r="F119" s="270"/>
      <c r="G119" s="311">
        <v>2320.5300000000002</v>
      </c>
      <c r="H119" s="311">
        <v>7794.8075159519758</v>
      </c>
      <c r="I119" s="311">
        <v>0</v>
      </c>
      <c r="J119" s="164">
        <v>0</v>
      </c>
      <c r="K119" s="88"/>
      <c r="L119" s="334">
        <v>2320.5300000000002</v>
      </c>
      <c r="M119" s="334">
        <v>0</v>
      </c>
      <c r="N119" s="334">
        <v>0</v>
      </c>
      <c r="O119" s="334">
        <v>0</v>
      </c>
      <c r="P119" s="299">
        <v>4</v>
      </c>
      <c r="Q119" s="89">
        <v>580.13250000000005</v>
      </c>
      <c r="T119" s="164">
        <f t="shared" si="11"/>
        <v>10115.337515951976</v>
      </c>
      <c r="U119" s="164">
        <f t="shared" si="12"/>
        <v>0</v>
      </c>
      <c r="V119" s="334">
        <f t="shared" si="13"/>
        <v>2320.5300000000002</v>
      </c>
      <c r="W119" s="335">
        <f t="shared" si="10"/>
        <v>-7794.8075159519758</v>
      </c>
    </row>
    <row r="120" spans="1:23" x14ac:dyDescent="0.2">
      <c r="A120" s="19" t="s">
        <v>268</v>
      </c>
      <c r="B120" s="12" t="s">
        <v>264</v>
      </c>
      <c r="C120" s="55" t="s">
        <v>269</v>
      </c>
      <c r="D120" s="6">
        <v>11602.64</v>
      </c>
      <c r="E120" s="93">
        <v>17901.77</v>
      </c>
      <c r="F120" s="270"/>
      <c r="G120" s="311">
        <v>11137.67</v>
      </c>
      <c r="H120" s="311">
        <v>17612.625786571414</v>
      </c>
      <c r="I120" s="311">
        <v>0</v>
      </c>
      <c r="J120" s="164">
        <v>0</v>
      </c>
      <c r="K120" s="88"/>
      <c r="L120" s="334">
        <v>11137.670000000002</v>
      </c>
      <c r="M120" s="334">
        <v>0</v>
      </c>
      <c r="N120" s="334">
        <v>0</v>
      </c>
      <c r="O120" s="334">
        <v>2883</v>
      </c>
      <c r="P120" s="299">
        <v>23</v>
      </c>
      <c r="Q120" s="89">
        <v>609.59434782608707</v>
      </c>
      <c r="T120" s="164">
        <f t="shared" si="11"/>
        <v>28750.295786571412</v>
      </c>
      <c r="U120" s="164">
        <f t="shared" si="12"/>
        <v>0</v>
      </c>
      <c r="V120" s="334">
        <f t="shared" si="13"/>
        <v>14020.670000000002</v>
      </c>
      <c r="W120" s="335">
        <f t="shared" si="10"/>
        <v>-14729.625786571411</v>
      </c>
    </row>
    <row r="121" spans="1:23" x14ac:dyDescent="0.2">
      <c r="A121" s="19" t="s">
        <v>270</v>
      </c>
      <c r="B121" s="12" t="s">
        <v>271</v>
      </c>
      <c r="C121" s="55" t="s">
        <v>272</v>
      </c>
      <c r="D121" s="6">
        <v>152286.07</v>
      </c>
      <c r="E121" s="93">
        <v>348907.58</v>
      </c>
      <c r="F121" s="270"/>
      <c r="G121" s="311">
        <v>141079.99</v>
      </c>
      <c r="H121" s="311">
        <v>234336.59262991892</v>
      </c>
      <c r="I121" s="311">
        <v>0</v>
      </c>
      <c r="J121" s="164">
        <v>47783.700000000012</v>
      </c>
      <c r="K121" s="88"/>
      <c r="L121" s="334">
        <v>1030788.68</v>
      </c>
      <c r="M121" s="334">
        <v>140427.72999999998</v>
      </c>
      <c r="N121" s="334">
        <v>0</v>
      </c>
      <c r="O121" s="334">
        <v>43065.090000000004</v>
      </c>
      <c r="P121" s="299">
        <v>279</v>
      </c>
      <c r="Q121" s="89">
        <v>3848.9382437275985</v>
      </c>
      <c r="T121" s="164">
        <f t="shared" si="11"/>
        <v>375416.58262991894</v>
      </c>
      <c r="U121" s="164">
        <f t="shared" si="12"/>
        <v>47783.700000000012</v>
      </c>
      <c r="V121" s="334">
        <f t="shared" si="13"/>
        <v>1214281.5</v>
      </c>
      <c r="W121" s="335">
        <f t="shared" si="10"/>
        <v>791081.21737008099</v>
      </c>
    </row>
    <row r="122" spans="1:23" x14ac:dyDescent="0.2">
      <c r="A122" s="19" t="s">
        <v>273</v>
      </c>
      <c r="B122" s="12" t="s">
        <v>271</v>
      </c>
      <c r="C122" s="55" t="s">
        <v>274</v>
      </c>
      <c r="D122" s="6">
        <v>0</v>
      </c>
      <c r="E122" s="93">
        <v>0</v>
      </c>
      <c r="F122" s="270"/>
      <c r="G122" s="311">
        <v>0</v>
      </c>
      <c r="H122" s="311">
        <v>0</v>
      </c>
      <c r="I122" s="311">
        <v>0</v>
      </c>
      <c r="J122" s="164">
        <v>0</v>
      </c>
      <c r="K122" s="88"/>
      <c r="L122" s="334">
        <v>0</v>
      </c>
      <c r="M122" s="334">
        <v>0</v>
      </c>
      <c r="N122" s="334">
        <v>0</v>
      </c>
      <c r="O122" s="334">
        <v>0</v>
      </c>
      <c r="P122" s="299" t="s">
        <v>497</v>
      </c>
      <c r="Q122" s="89" t="s">
        <v>664</v>
      </c>
      <c r="T122" s="164">
        <f t="shared" si="11"/>
        <v>0</v>
      </c>
      <c r="U122" s="164">
        <f t="shared" si="12"/>
        <v>0</v>
      </c>
      <c r="V122" s="334">
        <f t="shared" si="13"/>
        <v>0</v>
      </c>
      <c r="W122" s="335">
        <f t="shared" si="10"/>
        <v>0</v>
      </c>
    </row>
    <row r="123" spans="1:23" x14ac:dyDescent="0.2">
      <c r="A123" s="19" t="s">
        <v>275</v>
      </c>
      <c r="B123" s="12" t="s">
        <v>276</v>
      </c>
      <c r="C123" s="55" t="s">
        <v>277</v>
      </c>
      <c r="D123" s="6">
        <v>33357.93</v>
      </c>
      <c r="E123" s="93">
        <v>57729.11</v>
      </c>
      <c r="F123" s="270"/>
      <c r="G123" s="311">
        <v>40838.89</v>
      </c>
      <c r="H123" s="311">
        <v>53969.492385852027</v>
      </c>
      <c r="I123" s="311">
        <v>0</v>
      </c>
      <c r="J123" s="164">
        <v>0</v>
      </c>
      <c r="K123" s="88"/>
      <c r="L123" s="334">
        <v>57390.31</v>
      </c>
      <c r="M123" s="334">
        <v>4019</v>
      </c>
      <c r="N123" s="334">
        <v>0</v>
      </c>
      <c r="O123" s="334">
        <v>16416.82</v>
      </c>
      <c r="P123" s="299">
        <v>81</v>
      </c>
      <c r="Q123" s="89">
        <v>911.19913580246919</v>
      </c>
      <c r="T123" s="164">
        <f t="shared" si="11"/>
        <v>94808.382385852019</v>
      </c>
      <c r="U123" s="164">
        <f t="shared" si="12"/>
        <v>0</v>
      </c>
      <c r="V123" s="334">
        <f t="shared" si="13"/>
        <v>77826.13</v>
      </c>
      <c r="W123" s="335">
        <f t="shared" si="10"/>
        <v>-16982.252385852014</v>
      </c>
    </row>
    <row r="124" spans="1:23" x14ac:dyDescent="0.2">
      <c r="A124" s="19" t="s">
        <v>278</v>
      </c>
      <c r="B124" s="12" t="s">
        <v>276</v>
      </c>
      <c r="C124" s="55" t="s">
        <v>279</v>
      </c>
      <c r="D124" s="6">
        <v>267828.90000000002</v>
      </c>
      <c r="E124" s="93">
        <v>441445.4</v>
      </c>
      <c r="F124" s="270"/>
      <c r="G124" s="311">
        <v>258498.9</v>
      </c>
      <c r="H124" s="311">
        <v>382813.8175264484</v>
      </c>
      <c r="I124" s="311">
        <v>0</v>
      </c>
      <c r="J124" s="164">
        <v>102075.71999999999</v>
      </c>
      <c r="K124" s="88"/>
      <c r="L124" s="334">
        <v>724135.21000000008</v>
      </c>
      <c r="M124" s="334">
        <v>0</v>
      </c>
      <c r="N124" s="334">
        <v>0</v>
      </c>
      <c r="O124" s="334">
        <v>104330.93999999999</v>
      </c>
      <c r="P124" s="299">
        <v>481</v>
      </c>
      <c r="Q124" s="89">
        <v>1722.3828482328483</v>
      </c>
      <c r="T124" s="164">
        <f t="shared" si="11"/>
        <v>641312.71752644842</v>
      </c>
      <c r="U124" s="164">
        <f t="shared" si="12"/>
        <v>102075.71999999999</v>
      </c>
      <c r="V124" s="334">
        <f t="shared" si="13"/>
        <v>828466.15</v>
      </c>
      <c r="W124" s="335">
        <f t="shared" si="10"/>
        <v>85077.712473551626</v>
      </c>
    </row>
    <row r="125" spans="1:23" x14ac:dyDescent="0.2">
      <c r="A125" s="19" t="s">
        <v>280</v>
      </c>
      <c r="B125" s="12" t="s">
        <v>276</v>
      </c>
      <c r="C125" s="55" t="s">
        <v>281</v>
      </c>
      <c r="D125" s="6">
        <v>0</v>
      </c>
      <c r="E125" s="93">
        <v>0</v>
      </c>
      <c r="F125" s="270"/>
      <c r="G125" s="311">
        <v>0</v>
      </c>
      <c r="H125" s="311">
        <v>0</v>
      </c>
      <c r="I125" s="311">
        <v>0</v>
      </c>
      <c r="J125" s="164">
        <v>0</v>
      </c>
      <c r="K125" s="88"/>
      <c r="L125" s="334">
        <v>59.98</v>
      </c>
      <c r="M125" s="334">
        <v>0</v>
      </c>
      <c r="N125" s="334">
        <v>0</v>
      </c>
      <c r="O125" s="334">
        <v>0</v>
      </c>
      <c r="P125" s="299" t="s">
        <v>497</v>
      </c>
      <c r="Q125" s="89" t="s">
        <v>664</v>
      </c>
      <c r="T125" s="164">
        <f t="shared" si="11"/>
        <v>0</v>
      </c>
      <c r="U125" s="164">
        <f t="shared" si="12"/>
        <v>0</v>
      </c>
      <c r="V125" s="334">
        <f t="shared" si="13"/>
        <v>59.98</v>
      </c>
      <c r="W125" s="335">
        <f t="shared" si="10"/>
        <v>59.98</v>
      </c>
    </row>
    <row r="126" spans="1:23" x14ac:dyDescent="0.2">
      <c r="A126" s="19" t="s">
        <v>282</v>
      </c>
      <c r="B126" s="12" t="s">
        <v>276</v>
      </c>
      <c r="C126" s="55" t="s">
        <v>283</v>
      </c>
      <c r="D126" s="6">
        <v>31907.34</v>
      </c>
      <c r="E126" s="93">
        <v>46020.67</v>
      </c>
      <c r="F126" s="270"/>
      <c r="G126" s="311">
        <v>30629.57</v>
      </c>
      <c r="H126" s="311">
        <v>48333.648005834613</v>
      </c>
      <c r="I126" s="311">
        <v>0</v>
      </c>
      <c r="J126" s="164">
        <v>0</v>
      </c>
      <c r="K126" s="88"/>
      <c r="L126" s="334">
        <v>30629.57</v>
      </c>
      <c r="M126" s="334">
        <v>0</v>
      </c>
      <c r="N126" s="334">
        <v>0</v>
      </c>
      <c r="O126" s="334">
        <v>7803</v>
      </c>
      <c r="P126" s="299">
        <v>59</v>
      </c>
      <c r="Q126" s="89">
        <v>651.39949152542374</v>
      </c>
      <c r="T126" s="164">
        <f t="shared" si="11"/>
        <v>78963.218005834613</v>
      </c>
      <c r="U126" s="164">
        <f t="shared" si="12"/>
        <v>0</v>
      </c>
      <c r="V126" s="334">
        <f t="shared" si="13"/>
        <v>38432.57</v>
      </c>
      <c r="W126" s="335">
        <f t="shared" si="10"/>
        <v>-40530.648005834613</v>
      </c>
    </row>
    <row r="127" spans="1:23" x14ac:dyDescent="0.2">
      <c r="A127" s="19" t="s">
        <v>284</v>
      </c>
      <c r="B127" s="12" t="s">
        <v>285</v>
      </c>
      <c r="C127" s="55" t="s">
        <v>286</v>
      </c>
      <c r="D127" s="6">
        <v>12569.66</v>
      </c>
      <c r="E127" s="93">
        <v>14359.61</v>
      </c>
      <c r="F127" s="270"/>
      <c r="G127" s="311">
        <v>13458.43</v>
      </c>
      <c r="H127" s="311">
        <v>19724.483862077348</v>
      </c>
      <c r="I127" s="311">
        <v>0</v>
      </c>
      <c r="J127" s="164">
        <v>0</v>
      </c>
      <c r="K127" s="88"/>
      <c r="L127" s="334">
        <v>190537.58000000002</v>
      </c>
      <c r="M127" s="334">
        <v>0</v>
      </c>
      <c r="N127" s="334">
        <v>0</v>
      </c>
      <c r="O127" s="334">
        <v>0</v>
      </c>
      <c r="P127" s="299">
        <v>26</v>
      </c>
      <c r="Q127" s="89">
        <v>7328.3684615384618</v>
      </c>
      <c r="T127" s="164">
        <f t="shared" si="11"/>
        <v>33182.913862077345</v>
      </c>
      <c r="U127" s="164">
        <f t="shared" si="12"/>
        <v>0</v>
      </c>
      <c r="V127" s="334">
        <f t="shared" si="13"/>
        <v>190537.58000000002</v>
      </c>
      <c r="W127" s="335">
        <f t="shared" si="10"/>
        <v>157354.66613792267</v>
      </c>
    </row>
    <row r="128" spans="1:23" x14ac:dyDescent="0.2">
      <c r="A128" s="19" t="s">
        <v>287</v>
      </c>
      <c r="B128" s="12" t="s">
        <v>285</v>
      </c>
      <c r="C128" s="55" t="s">
        <v>288</v>
      </c>
      <c r="D128" s="6">
        <v>14020.01</v>
      </c>
      <c r="E128" s="93">
        <v>29098.35</v>
      </c>
      <c r="F128" s="270"/>
      <c r="G128" s="311">
        <v>11602.65</v>
      </c>
      <c r="H128" s="311">
        <v>23664.635568195103</v>
      </c>
      <c r="I128" s="311">
        <v>0</v>
      </c>
      <c r="J128" s="164">
        <v>0</v>
      </c>
      <c r="K128" s="88"/>
      <c r="L128" s="334">
        <v>168016.14</v>
      </c>
      <c r="M128" s="334">
        <v>0</v>
      </c>
      <c r="N128" s="334">
        <v>0</v>
      </c>
      <c r="O128" s="334">
        <v>0</v>
      </c>
      <c r="P128" s="299">
        <v>20</v>
      </c>
      <c r="Q128" s="89">
        <v>8400.8070000000007</v>
      </c>
      <c r="T128" s="164">
        <f t="shared" si="11"/>
        <v>35267.285568195104</v>
      </c>
      <c r="U128" s="164">
        <f t="shared" si="12"/>
        <v>0</v>
      </c>
      <c r="V128" s="334">
        <f t="shared" si="13"/>
        <v>168016.14</v>
      </c>
      <c r="W128" s="335">
        <f t="shared" si="10"/>
        <v>132748.85443180491</v>
      </c>
    </row>
    <row r="129" spans="1:23" x14ac:dyDescent="0.2">
      <c r="A129" s="19" t="s">
        <v>289</v>
      </c>
      <c r="B129" s="12" t="s">
        <v>285</v>
      </c>
      <c r="C129" s="55" t="s">
        <v>290</v>
      </c>
      <c r="D129" s="6">
        <v>1933.8</v>
      </c>
      <c r="E129" s="93">
        <v>8663.56</v>
      </c>
      <c r="F129" s="270"/>
      <c r="G129" s="311">
        <v>1856.24</v>
      </c>
      <c r="H129" s="311">
        <v>5371.963360771424</v>
      </c>
      <c r="I129" s="311">
        <v>0</v>
      </c>
      <c r="J129" s="164">
        <v>0</v>
      </c>
      <c r="K129" s="88"/>
      <c r="L129" s="334">
        <v>5402.83</v>
      </c>
      <c r="M129" s="334">
        <v>0</v>
      </c>
      <c r="N129" s="334">
        <v>0</v>
      </c>
      <c r="O129" s="334">
        <v>0</v>
      </c>
      <c r="P129" s="299">
        <v>4</v>
      </c>
      <c r="Q129" s="89">
        <v>1350.7075</v>
      </c>
      <c r="T129" s="164">
        <f t="shared" si="11"/>
        <v>7228.2033607714238</v>
      </c>
      <c r="U129" s="164">
        <f t="shared" si="12"/>
        <v>0</v>
      </c>
      <c r="V129" s="334">
        <f t="shared" si="13"/>
        <v>5402.83</v>
      </c>
      <c r="W129" s="335">
        <f t="shared" si="10"/>
        <v>-1825.3733607714239</v>
      </c>
    </row>
    <row r="130" spans="1:23" x14ac:dyDescent="0.2">
      <c r="A130" s="19" t="s">
        <v>291</v>
      </c>
      <c r="B130" s="12" t="s">
        <v>285</v>
      </c>
      <c r="C130" s="55" t="s">
        <v>292</v>
      </c>
      <c r="D130" s="6">
        <v>0</v>
      </c>
      <c r="E130" s="93">
        <v>3175.15</v>
      </c>
      <c r="F130" s="270"/>
      <c r="G130" s="311">
        <v>1392.18</v>
      </c>
      <c r="H130" s="311">
        <v>0</v>
      </c>
      <c r="I130" s="311">
        <v>0</v>
      </c>
      <c r="J130" s="164">
        <v>0</v>
      </c>
      <c r="K130" s="88"/>
      <c r="L130" s="334">
        <v>0</v>
      </c>
      <c r="M130" s="334">
        <v>0</v>
      </c>
      <c r="N130" s="334">
        <v>0</v>
      </c>
      <c r="O130" s="334">
        <v>0</v>
      </c>
      <c r="P130" s="299">
        <v>3</v>
      </c>
      <c r="Q130" s="89">
        <v>0</v>
      </c>
      <c r="T130" s="164">
        <f t="shared" si="11"/>
        <v>1392.18</v>
      </c>
      <c r="U130" s="164">
        <f t="shared" si="12"/>
        <v>0</v>
      </c>
      <c r="V130" s="334">
        <f t="shared" si="13"/>
        <v>0</v>
      </c>
      <c r="W130" s="335">
        <f t="shared" si="10"/>
        <v>-1392.18</v>
      </c>
    </row>
    <row r="131" spans="1:23" x14ac:dyDescent="0.2">
      <c r="A131" s="19" t="s">
        <v>293</v>
      </c>
      <c r="B131" s="12" t="s">
        <v>285</v>
      </c>
      <c r="C131" s="55" t="s">
        <v>294</v>
      </c>
      <c r="D131" s="6">
        <v>1450.35</v>
      </c>
      <c r="E131" s="93">
        <v>1339.41</v>
      </c>
      <c r="F131" s="270"/>
      <c r="G131" s="311">
        <v>1392.18</v>
      </c>
      <c r="H131" s="311">
        <v>3735.0594142189957</v>
      </c>
      <c r="I131" s="311">
        <v>0</v>
      </c>
      <c r="J131" s="164">
        <v>0</v>
      </c>
      <c r="K131" s="88"/>
      <c r="L131" s="334">
        <v>1758.06</v>
      </c>
      <c r="M131" s="334">
        <v>0</v>
      </c>
      <c r="N131" s="334">
        <v>0</v>
      </c>
      <c r="O131" s="334">
        <v>0</v>
      </c>
      <c r="P131" s="299">
        <v>3</v>
      </c>
      <c r="Q131" s="89">
        <v>586.02</v>
      </c>
      <c r="T131" s="164">
        <f t="shared" si="11"/>
        <v>5127.239414218996</v>
      </c>
      <c r="U131" s="164">
        <f t="shared" si="12"/>
        <v>0</v>
      </c>
      <c r="V131" s="334">
        <f t="shared" si="13"/>
        <v>1758.06</v>
      </c>
      <c r="W131" s="335">
        <f t="shared" si="10"/>
        <v>-3369.179414218996</v>
      </c>
    </row>
    <row r="132" spans="1:23" x14ac:dyDescent="0.2">
      <c r="A132" s="19" t="s">
        <v>295</v>
      </c>
      <c r="B132" s="12" t="s">
        <v>285</v>
      </c>
      <c r="C132" s="55" t="s">
        <v>296</v>
      </c>
      <c r="D132" s="6">
        <v>0</v>
      </c>
      <c r="E132" s="93">
        <v>1128.1400000000001</v>
      </c>
      <c r="F132" s="270"/>
      <c r="G132" s="311">
        <v>0</v>
      </c>
      <c r="H132" s="311">
        <v>0</v>
      </c>
      <c r="I132" s="311">
        <v>0</v>
      </c>
      <c r="J132" s="164">
        <v>0</v>
      </c>
      <c r="K132" s="88"/>
      <c r="L132" s="334">
        <v>0</v>
      </c>
      <c r="M132" s="334">
        <v>0</v>
      </c>
      <c r="N132" s="334">
        <v>0</v>
      </c>
      <c r="O132" s="334">
        <v>0</v>
      </c>
      <c r="P132" s="299" t="s">
        <v>497</v>
      </c>
      <c r="Q132" s="89" t="s">
        <v>664</v>
      </c>
      <c r="T132" s="164">
        <f t="shared" si="11"/>
        <v>0</v>
      </c>
      <c r="U132" s="164">
        <f t="shared" si="12"/>
        <v>0</v>
      </c>
      <c r="V132" s="334">
        <f t="shared" si="13"/>
        <v>0</v>
      </c>
      <c r="W132" s="335">
        <f t="shared" si="10"/>
        <v>0</v>
      </c>
    </row>
    <row r="133" spans="1:23" x14ac:dyDescent="0.2">
      <c r="A133" s="19" t="s">
        <v>297</v>
      </c>
      <c r="B133" s="12" t="s">
        <v>298</v>
      </c>
      <c r="C133" s="55" t="s">
        <v>299</v>
      </c>
      <c r="D133" s="6">
        <v>2417.21</v>
      </c>
      <c r="E133" s="93">
        <v>1665.09</v>
      </c>
      <c r="F133" s="270"/>
      <c r="G133" s="311">
        <v>3248.42</v>
      </c>
      <c r="H133" s="311">
        <v>6223.6329794440517</v>
      </c>
      <c r="I133" s="311">
        <v>0</v>
      </c>
      <c r="J133" s="164">
        <v>8</v>
      </c>
      <c r="K133" s="88"/>
      <c r="L133" s="334">
        <v>3444.83</v>
      </c>
      <c r="M133" s="334">
        <v>0</v>
      </c>
      <c r="N133" s="334">
        <v>0</v>
      </c>
      <c r="O133" s="334">
        <v>5619.05</v>
      </c>
      <c r="P133" s="299">
        <v>7</v>
      </c>
      <c r="Q133" s="89">
        <v>1294.8400000000001</v>
      </c>
      <c r="T133" s="164">
        <f t="shared" si="11"/>
        <v>9472.0529794440517</v>
      </c>
      <c r="U133" s="164">
        <f t="shared" si="12"/>
        <v>8</v>
      </c>
      <c r="V133" s="334">
        <f t="shared" si="13"/>
        <v>9063.880000000001</v>
      </c>
      <c r="W133" s="335">
        <f t="shared" si="10"/>
        <v>-416.17297944405072</v>
      </c>
    </row>
    <row r="134" spans="1:23" x14ac:dyDescent="0.2">
      <c r="A134" s="19" t="s">
        <v>300</v>
      </c>
      <c r="B134" s="12" t="s">
        <v>298</v>
      </c>
      <c r="C134" s="55" t="s">
        <v>301</v>
      </c>
      <c r="D134" s="6">
        <v>1450.35</v>
      </c>
      <c r="E134" s="93">
        <v>5032.29</v>
      </c>
      <c r="F134" s="270"/>
      <c r="G134" s="311">
        <v>928.35</v>
      </c>
      <c r="H134" s="311">
        <v>3496.4020900070882</v>
      </c>
      <c r="I134" s="311">
        <v>0</v>
      </c>
      <c r="J134" s="164">
        <v>0</v>
      </c>
      <c r="K134" s="88"/>
      <c r="L134" s="334">
        <v>2176.91</v>
      </c>
      <c r="M134" s="334">
        <v>0</v>
      </c>
      <c r="N134" s="334">
        <v>0</v>
      </c>
      <c r="O134" s="334">
        <v>0</v>
      </c>
      <c r="P134" s="299">
        <v>1</v>
      </c>
      <c r="Q134" s="89">
        <v>2176.91</v>
      </c>
      <c r="T134" s="164">
        <f t="shared" si="11"/>
        <v>4424.7520900070886</v>
      </c>
      <c r="U134" s="164">
        <f t="shared" si="12"/>
        <v>0</v>
      </c>
      <c r="V134" s="334">
        <f t="shared" si="13"/>
        <v>2176.91</v>
      </c>
      <c r="W134" s="335">
        <f t="shared" si="10"/>
        <v>-2247.8420900070887</v>
      </c>
    </row>
    <row r="135" spans="1:23" x14ac:dyDescent="0.2">
      <c r="A135" s="19" t="s">
        <v>302</v>
      </c>
      <c r="B135" s="12" t="s">
        <v>303</v>
      </c>
      <c r="C135" s="55" t="s">
        <v>304</v>
      </c>
      <c r="D135" s="6">
        <v>966.86</v>
      </c>
      <c r="E135" s="93">
        <v>0</v>
      </c>
      <c r="F135" s="270"/>
      <c r="G135" s="311">
        <v>2784.36</v>
      </c>
      <c r="H135" s="311">
        <v>901.24980917807602</v>
      </c>
      <c r="I135" s="311">
        <v>0</v>
      </c>
      <c r="J135" s="164">
        <v>1781</v>
      </c>
      <c r="K135" s="88"/>
      <c r="L135" s="334">
        <v>2784.36</v>
      </c>
      <c r="M135" s="334">
        <v>0</v>
      </c>
      <c r="N135" s="334">
        <v>0</v>
      </c>
      <c r="O135" s="334">
        <v>1781</v>
      </c>
      <c r="P135" s="299">
        <v>6</v>
      </c>
      <c r="Q135" s="89">
        <v>760.89333333333343</v>
      </c>
      <c r="T135" s="164">
        <f t="shared" si="11"/>
        <v>3685.6098091780759</v>
      </c>
      <c r="U135" s="164">
        <f t="shared" si="12"/>
        <v>1781</v>
      </c>
      <c r="V135" s="334">
        <f t="shared" si="13"/>
        <v>4565.3600000000006</v>
      </c>
      <c r="W135" s="335">
        <f t="shared" si="10"/>
        <v>-901.24980917807534</v>
      </c>
    </row>
    <row r="136" spans="1:23" x14ac:dyDescent="0.2">
      <c r="A136" s="19" t="s">
        <v>305</v>
      </c>
      <c r="B136" s="12" t="s">
        <v>303</v>
      </c>
      <c r="C136" s="55" t="s">
        <v>306</v>
      </c>
      <c r="D136" s="6">
        <v>14020.01</v>
      </c>
      <c r="E136" s="93">
        <v>27486.19</v>
      </c>
      <c r="F136" s="270"/>
      <c r="G136" s="311">
        <v>8817.83</v>
      </c>
      <c r="H136" s="311">
        <v>25597.367038697215</v>
      </c>
      <c r="I136" s="311">
        <v>0</v>
      </c>
      <c r="J136" s="164">
        <v>1069</v>
      </c>
      <c r="K136" s="88"/>
      <c r="L136" s="334">
        <v>57844.670000000006</v>
      </c>
      <c r="M136" s="334">
        <v>0</v>
      </c>
      <c r="N136" s="334">
        <v>0</v>
      </c>
      <c r="O136" s="334">
        <v>1069</v>
      </c>
      <c r="P136" s="299">
        <v>16</v>
      </c>
      <c r="Q136" s="89">
        <v>3682.1043750000003</v>
      </c>
      <c r="T136" s="164">
        <f t="shared" ref="T136:T167" si="14">G136+H136+I136</f>
        <v>34415.197038697217</v>
      </c>
      <c r="U136" s="164">
        <f t="shared" ref="U136:U167" si="15">J136</f>
        <v>1069</v>
      </c>
      <c r="V136" s="334">
        <f t="shared" ref="V136:V167" si="16">O136+M136+N136+L136</f>
        <v>58913.670000000006</v>
      </c>
      <c r="W136" s="335">
        <f t="shared" si="10"/>
        <v>23429.472961302788</v>
      </c>
    </row>
    <row r="137" spans="1:23" x14ac:dyDescent="0.2">
      <c r="A137" s="19" t="s">
        <v>307</v>
      </c>
      <c r="B137" s="12" t="s">
        <v>308</v>
      </c>
      <c r="C137" s="55" t="s">
        <v>309</v>
      </c>
      <c r="D137" s="6">
        <v>34324.75</v>
      </c>
      <c r="E137" s="93">
        <v>56457.55</v>
      </c>
      <c r="F137" s="270"/>
      <c r="G137" s="311">
        <v>42695.13</v>
      </c>
      <c r="H137" s="311">
        <v>56090.833935260176</v>
      </c>
      <c r="I137" s="311">
        <v>0</v>
      </c>
      <c r="J137" s="164">
        <v>0</v>
      </c>
      <c r="K137" s="88"/>
      <c r="L137" s="334">
        <v>122349.16999999998</v>
      </c>
      <c r="M137" s="334">
        <v>42738.52</v>
      </c>
      <c r="N137" s="334">
        <v>0</v>
      </c>
      <c r="O137" s="334">
        <v>9748</v>
      </c>
      <c r="P137" s="299">
        <v>85</v>
      </c>
      <c r="Q137" s="89">
        <v>1554.0843529411763</v>
      </c>
      <c r="T137" s="164">
        <f t="shared" si="14"/>
        <v>98785.963935260166</v>
      </c>
      <c r="U137" s="164">
        <f t="shared" si="15"/>
        <v>0</v>
      </c>
      <c r="V137" s="334">
        <f t="shared" si="16"/>
        <v>174835.68999999997</v>
      </c>
      <c r="W137" s="335">
        <f t="shared" ref="W137:W200" si="17">+V137-SUM(T137:U137)</f>
        <v>76049.726064739807</v>
      </c>
    </row>
    <row r="138" spans="1:23" x14ac:dyDescent="0.2">
      <c r="A138" s="19" t="s">
        <v>310</v>
      </c>
      <c r="B138" s="12" t="s">
        <v>308</v>
      </c>
      <c r="C138" s="55" t="s">
        <v>311</v>
      </c>
      <c r="D138" s="6">
        <v>1450.31</v>
      </c>
      <c r="E138" s="93">
        <v>9854.24</v>
      </c>
      <c r="F138" s="270"/>
      <c r="G138" s="311">
        <v>0</v>
      </c>
      <c r="H138" s="311">
        <v>2029.479580196868</v>
      </c>
      <c r="I138" s="311">
        <v>0</v>
      </c>
      <c r="J138" s="164">
        <v>0</v>
      </c>
      <c r="K138" s="88"/>
      <c r="L138" s="334">
        <v>0</v>
      </c>
      <c r="M138" s="334">
        <v>0</v>
      </c>
      <c r="N138" s="334">
        <v>0</v>
      </c>
      <c r="O138" s="334">
        <v>362</v>
      </c>
      <c r="P138" s="299" t="s">
        <v>497</v>
      </c>
      <c r="Q138" s="89" t="s">
        <v>664</v>
      </c>
      <c r="T138" s="164">
        <f t="shared" si="14"/>
        <v>2029.479580196868</v>
      </c>
      <c r="U138" s="164">
        <f t="shared" si="15"/>
        <v>0</v>
      </c>
      <c r="V138" s="334">
        <f t="shared" si="16"/>
        <v>362</v>
      </c>
      <c r="W138" s="335">
        <f t="shared" si="17"/>
        <v>-1667.479580196868</v>
      </c>
    </row>
    <row r="139" spans="1:23" x14ac:dyDescent="0.2">
      <c r="A139" s="19" t="s">
        <v>312</v>
      </c>
      <c r="B139" s="12" t="s">
        <v>313</v>
      </c>
      <c r="C139" s="55" t="s">
        <v>314</v>
      </c>
      <c r="D139" s="6">
        <v>28039.78</v>
      </c>
      <c r="E139" s="93">
        <v>76524.52</v>
      </c>
      <c r="F139" s="270"/>
      <c r="G139" s="311">
        <v>24597.48</v>
      </c>
      <c r="H139" s="311">
        <v>54160.051732551219</v>
      </c>
      <c r="I139" s="311">
        <v>0</v>
      </c>
      <c r="J139" s="164">
        <v>0</v>
      </c>
      <c r="K139" s="88"/>
      <c r="L139" s="334">
        <v>92966.39</v>
      </c>
      <c r="M139" s="334">
        <v>0</v>
      </c>
      <c r="N139" s="334">
        <v>0</v>
      </c>
      <c r="O139" s="334">
        <v>0</v>
      </c>
      <c r="P139" s="299">
        <v>43</v>
      </c>
      <c r="Q139" s="89">
        <v>2162.0090697674418</v>
      </c>
      <c r="T139" s="164">
        <f t="shared" si="14"/>
        <v>78757.531732551215</v>
      </c>
      <c r="U139" s="164">
        <f t="shared" si="15"/>
        <v>0</v>
      </c>
      <c r="V139" s="334">
        <f t="shared" si="16"/>
        <v>92966.39</v>
      </c>
      <c r="W139" s="335">
        <f t="shared" si="17"/>
        <v>14208.858267448784</v>
      </c>
    </row>
    <row r="140" spans="1:23" x14ac:dyDescent="0.2">
      <c r="A140" s="19" t="s">
        <v>315</v>
      </c>
      <c r="B140" s="12" t="s">
        <v>316</v>
      </c>
      <c r="C140" s="55" t="s">
        <v>317</v>
      </c>
      <c r="D140" s="6">
        <v>5801.36</v>
      </c>
      <c r="E140" s="93">
        <v>25397.55</v>
      </c>
      <c r="F140" s="270"/>
      <c r="G140" s="311">
        <v>8353.5400000000009</v>
      </c>
      <c r="H140" s="311">
        <v>13775.86320013658</v>
      </c>
      <c r="I140" s="311">
        <v>0</v>
      </c>
      <c r="J140" s="164">
        <v>0</v>
      </c>
      <c r="K140" s="88"/>
      <c r="L140" s="334">
        <v>221.77</v>
      </c>
      <c r="M140" s="334">
        <v>0</v>
      </c>
      <c r="N140" s="334">
        <v>0</v>
      </c>
      <c r="O140" s="334">
        <v>0</v>
      </c>
      <c r="P140" s="299">
        <v>16</v>
      </c>
      <c r="Q140" s="89">
        <v>13.860625000000001</v>
      </c>
      <c r="T140" s="164">
        <f t="shared" si="14"/>
        <v>22129.403200136581</v>
      </c>
      <c r="U140" s="164">
        <f t="shared" si="15"/>
        <v>0</v>
      </c>
      <c r="V140" s="334">
        <f t="shared" si="16"/>
        <v>221.77</v>
      </c>
      <c r="W140" s="335">
        <f t="shared" si="17"/>
        <v>-21907.633200136581</v>
      </c>
    </row>
    <row r="141" spans="1:23" x14ac:dyDescent="0.2">
      <c r="A141" s="19" t="s">
        <v>318</v>
      </c>
      <c r="B141" s="12" t="s">
        <v>316</v>
      </c>
      <c r="C141" s="55" t="s">
        <v>319</v>
      </c>
      <c r="D141" s="6">
        <v>31907.58</v>
      </c>
      <c r="E141" s="93">
        <v>59283.37</v>
      </c>
      <c r="F141" s="270"/>
      <c r="G141" s="311">
        <v>28772.639999999999</v>
      </c>
      <c r="H141" s="311">
        <v>49146.833372236542</v>
      </c>
      <c r="I141" s="311">
        <v>0</v>
      </c>
      <c r="J141" s="164">
        <v>0</v>
      </c>
      <c r="K141" s="88"/>
      <c r="L141" s="334">
        <v>119336.73000000001</v>
      </c>
      <c r="M141" s="334">
        <v>0</v>
      </c>
      <c r="N141" s="334">
        <v>0</v>
      </c>
      <c r="O141" s="334">
        <v>0</v>
      </c>
      <c r="P141" s="299">
        <v>58</v>
      </c>
      <c r="Q141" s="89">
        <v>2057.5298275862069</v>
      </c>
      <c r="T141" s="164">
        <f t="shared" si="14"/>
        <v>77919.473372236534</v>
      </c>
      <c r="U141" s="164">
        <f t="shared" si="15"/>
        <v>0</v>
      </c>
      <c r="V141" s="334">
        <f t="shared" si="16"/>
        <v>119336.73000000001</v>
      </c>
      <c r="W141" s="335">
        <f t="shared" si="17"/>
        <v>41417.256627763476</v>
      </c>
    </row>
    <row r="142" spans="1:23" x14ac:dyDescent="0.2">
      <c r="A142" s="19" t="s">
        <v>320</v>
      </c>
      <c r="B142" s="12" t="s">
        <v>316</v>
      </c>
      <c r="C142" s="55" t="s">
        <v>321</v>
      </c>
      <c r="D142" s="6">
        <v>21755.21</v>
      </c>
      <c r="E142" s="93">
        <v>50099.6</v>
      </c>
      <c r="F142" s="270"/>
      <c r="G142" s="311">
        <v>21810.82</v>
      </c>
      <c r="H142" s="311">
        <v>46936.112576429339</v>
      </c>
      <c r="I142" s="311">
        <v>0</v>
      </c>
      <c r="J142" s="164">
        <v>0</v>
      </c>
      <c r="K142" s="88"/>
      <c r="L142" s="334">
        <v>37238.46</v>
      </c>
      <c r="M142" s="334">
        <v>0</v>
      </c>
      <c r="N142" s="334">
        <v>0</v>
      </c>
      <c r="O142" s="334">
        <v>0</v>
      </c>
      <c r="P142" s="299">
        <v>47</v>
      </c>
      <c r="Q142" s="89">
        <v>792.30765957446806</v>
      </c>
      <c r="T142" s="164">
        <f t="shared" si="14"/>
        <v>68746.932576429332</v>
      </c>
      <c r="U142" s="164">
        <f t="shared" si="15"/>
        <v>0</v>
      </c>
      <c r="V142" s="334">
        <f t="shared" si="16"/>
        <v>37238.46</v>
      </c>
      <c r="W142" s="335">
        <f t="shared" si="17"/>
        <v>-31508.472576429333</v>
      </c>
    </row>
    <row r="143" spans="1:23" x14ac:dyDescent="0.2">
      <c r="A143" s="19" t="s">
        <v>322</v>
      </c>
      <c r="B143" s="12" t="s">
        <v>316</v>
      </c>
      <c r="C143" s="55" t="s">
        <v>323</v>
      </c>
      <c r="D143" s="6">
        <v>5801.28</v>
      </c>
      <c r="E143" s="93">
        <v>16664.05</v>
      </c>
      <c r="F143" s="270"/>
      <c r="G143" s="311">
        <v>5569.64</v>
      </c>
      <c r="H143" s="311">
        <v>9953.6032697952069</v>
      </c>
      <c r="I143" s="311">
        <v>0</v>
      </c>
      <c r="J143" s="164">
        <v>0</v>
      </c>
      <c r="K143" s="88"/>
      <c r="L143" s="334">
        <v>5569.64</v>
      </c>
      <c r="M143" s="334">
        <v>241.67</v>
      </c>
      <c r="N143" s="334">
        <v>0</v>
      </c>
      <c r="O143" s="334">
        <v>0</v>
      </c>
      <c r="P143" s="299">
        <v>8</v>
      </c>
      <c r="Q143" s="89">
        <v>696.20500000000004</v>
      </c>
      <c r="T143" s="164">
        <f t="shared" si="14"/>
        <v>15523.243269795206</v>
      </c>
      <c r="U143" s="164">
        <f t="shared" si="15"/>
        <v>0</v>
      </c>
      <c r="V143" s="334">
        <f t="shared" si="16"/>
        <v>5811.31</v>
      </c>
      <c r="W143" s="335">
        <f t="shared" si="17"/>
        <v>-9711.933269795205</v>
      </c>
    </row>
    <row r="144" spans="1:23" x14ac:dyDescent="0.2">
      <c r="A144" s="19" t="s">
        <v>324</v>
      </c>
      <c r="B144" s="12" t="s">
        <v>325</v>
      </c>
      <c r="C144" s="55" t="s">
        <v>326</v>
      </c>
      <c r="D144" s="6">
        <v>205464.13</v>
      </c>
      <c r="E144" s="93">
        <v>341794.25</v>
      </c>
      <c r="F144" s="270"/>
      <c r="G144" s="311">
        <v>209762.94</v>
      </c>
      <c r="H144" s="311">
        <v>282483.45786256925</v>
      </c>
      <c r="I144" s="311">
        <v>0</v>
      </c>
      <c r="J144" s="164">
        <v>37818.340000000004</v>
      </c>
      <c r="K144" s="88"/>
      <c r="L144" s="334">
        <v>2116855.8300000005</v>
      </c>
      <c r="M144" s="334">
        <v>0</v>
      </c>
      <c r="N144" s="334">
        <v>0</v>
      </c>
      <c r="O144" s="334">
        <v>52734.390000000007</v>
      </c>
      <c r="P144" s="299">
        <v>418</v>
      </c>
      <c r="Q144" s="89">
        <v>5190.4072248803841</v>
      </c>
      <c r="T144" s="164">
        <f t="shared" si="14"/>
        <v>492246.39786256925</v>
      </c>
      <c r="U144" s="164">
        <f t="shared" si="15"/>
        <v>37818.340000000004</v>
      </c>
      <c r="V144" s="334">
        <f t="shared" si="16"/>
        <v>2169590.2200000007</v>
      </c>
      <c r="W144" s="335">
        <f t="shared" si="17"/>
        <v>1639525.4821374314</v>
      </c>
    </row>
    <row r="145" spans="1:23" x14ac:dyDescent="0.2">
      <c r="A145" s="19" t="s">
        <v>327</v>
      </c>
      <c r="B145" s="12" t="s">
        <v>325</v>
      </c>
      <c r="C145" s="55" t="s">
        <v>328</v>
      </c>
      <c r="D145" s="6">
        <v>112642.97</v>
      </c>
      <c r="E145" s="93">
        <v>160795.07999999999</v>
      </c>
      <c r="F145" s="270"/>
      <c r="G145" s="311">
        <v>92817.52</v>
      </c>
      <c r="H145" s="311">
        <v>158663.63090006873</v>
      </c>
      <c r="I145" s="311">
        <v>0</v>
      </c>
      <c r="J145" s="164">
        <v>55104.510000000009</v>
      </c>
      <c r="K145" s="88"/>
      <c r="L145" s="334">
        <v>36339.05000000001</v>
      </c>
      <c r="M145" s="334">
        <v>12539.750000000002</v>
      </c>
      <c r="N145" s="334">
        <v>0</v>
      </c>
      <c r="O145" s="334">
        <v>31930.559999999998</v>
      </c>
      <c r="P145" s="299">
        <v>176</v>
      </c>
      <c r="Q145" s="89">
        <v>387.89551136363644</v>
      </c>
      <c r="T145" s="164">
        <f t="shared" si="14"/>
        <v>251481.15090006875</v>
      </c>
      <c r="U145" s="164">
        <f t="shared" si="15"/>
        <v>55104.510000000009</v>
      </c>
      <c r="V145" s="334">
        <f t="shared" si="16"/>
        <v>80809.360000000015</v>
      </c>
      <c r="W145" s="335">
        <f t="shared" si="17"/>
        <v>-225776.30090006875</v>
      </c>
    </row>
    <row r="146" spans="1:23" x14ac:dyDescent="0.2">
      <c r="A146" s="19" t="s">
        <v>329</v>
      </c>
      <c r="B146" s="12" t="s">
        <v>330</v>
      </c>
      <c r="C146" s="55" t="s">
        <v>331</v>
      </c>
      <c r="D146" s="6">
        <v>7735.16</v>
      </c>
      <c r="E146" s="93">
        <v>15295.32</v>
      </c>
      <c r="F146" s="270"/>
      <c r="G146" s="311">
        <v>6961.59</v>
      </c>
      <c r="H146" s="311">
        <v>12588.604856183672</v>
      </c>
      <c r="I146" s="311">
        <v>0</v>
      </c>
      <c r="J146" s="164">
        <v>0</v>
      </c>
      <c r="K146" s="88"/>
      <c r="L146" s="334">
        <v>55504.380000000005</v>
      </c>
      <c r="M146" s="334">
        <v>0</v>
      </c>
      <c r="N146" s="334">
        <v>0</v>
      </c>
      <c r="O146" s="334">
        <v>1889.21</v>
      </c>
      <c r="P146" s="299">
        <v>12</v>
      </c>
      <c r="Q146" s="89">
        <v>4782.7991666666667</v>
      </c>
      <c r="T146" s="164">
        <f t="shared" si="14"/>
        <v>19550.194856183673</v>
      </c>
      <c r="U146" s="164">
        <f t="shared" si="15"/>
        <v>0</v>
      </c>
      <c r="V146" s="334">
        <f t="shared" si="16"/>
        <v>57393.590000000004</v>
      </c>
      <c r="W146" s="335">
        <f t="shared" si="17"/>
        <v>37843.395143816335</v>
      </c>
    </row>
    <row r="147" spans="1:23" x14ac:dyDescent="0.2">
      <c r="A147" s="19" t="s">
        <v>332</v>
      </c>
      <c r="B147" s="12" t="s">
        <v>330</v>
      </c>
      <c r="C147" s="55" t="s">
        <v>333</v>
      </c>
      <c r="D147" s="6">
        <v>483.45</v>
      </c>
      <c r="E147" s="93">
        <v>915.24</v>
      </c>
      <c r="F147" s="270"/>
      <c r="G147" s="311">
        <v>464.06</v>
      </c>
      <c r="H147" s="311">
        <v>855.99756848836398</v>
      </c>
      <c r="I147" s="311">
        <v>0</v>
      </c>
      <c r="J147" s="164">
        <v>0</v>
      </c>
      <c r="K147" s="88"/>
      <c r="L147" s="334">
        <v>0</v>
      </c>
      <c r="M147" s="334">
        <v>0</v>
      </c>
      <c r="N147" s="334">
        <v>0</v>
      </c>
      <c r="O147" s="334">
        <v>0</v>
      </c>
      <c r="P147" s="299">
        <v>1</v>
      </c>
      <c r="Q147" s="89">
        <v>0</v>
      </c>
      <c r="T147" s="164">
        <f t="shared" si="14"/>
        <v>1320.057568488364</v>
      </c>
      <c r="U147" s="164">
        <f t="shared" si="15"/>
        <v>0</v>
      </c>
      <c r="V147" s="334">
        <f t="shared" si="16"/>
        <v>0</v>
      </c>
      <c r="W147" s="335">
        <f t="shared" si="17"/>
        <v>-1320.057568488364</v>
      </c>
    </row>
    <row r="148" spans="1:23" x14ac:dyDescent="0.2">
      <c r="A148" s="19" t="s">
        <v>334</v>
      </c>
      <c r="B148" s="12" t="s">
        <v>335</v>
      </c>
      <c r="C148" s="55" t="s">
        <v>336</v>
      </c>
      <c r="D148" s="6">
        <v>966.9</v>
      </c>
      <c r="E148" s="93">
        <v>6128.35</v>
      </c>
      <c r="F148" s="270"/>
      <c r="G148" s="311">
        <v>0</v>
      </c>
      <c r="H148" s="311">
        <v>1883.906390771848</v>
      </c>
      <c r="I148" s="311">
        <v>0</v>
      </c>
      <c r="J148" s="164">
        <v>0</v>
      </c>
      <c r="K148" s="88"/>
      <c r="L148" s="334">
        <v>0</v>
      </c>
      <c r="M148" s="334">
        <v>0</v>
      </c>
      <c r="N148" s="334">
        <v>0</v>
      </c>
      <c r="O148" s="334">
        <v>0</v>
      </c>
      <c r="P148" s="299" t="s">
        <v>497</v>
      </c>
      <c r="Q148" s="89" t="s">
        <v>664</v>
      </c>
      <c r="T148" s="164">
        <f t="shared" si="14"/>
        <v>1883.906390771848</v>
      </c>
      <c r="U148" s="164">
        <f t="shared" si="15"/>
        <v>0</v>
      </c>
      <c r="V148" s="334">
        <f t="shared" si="16"/>
        <v>0</v>
      </c>
      <c r="W148" s="335">
        <f t="shared" si="17"/>
        <v>-1883.906390771848</v>
      </c>
    </row>
    <row r="149" spans="1:23" x14ac:dyDescent="0.2">
      <c r="A149" s="19" t="s">
        <v>337</v>
      </c>
      <c r="B149" s="12" t="s">
        <v>335</v>
      </c>
      <c r="C149" s="55" t="s">
        <v>338</v>
      </c>
      <c r="D149" s="6">
        <v>6284.77</v>
      </c>
      <c r="E149" s="93">
        <v>8515.15</v>
      </c>
      <c r="F149" s="270"/>
      <c r="G149" s="311">
        <v>5104.8900000000003</v>
      </c>
      <c r="H149" s="311">
        <v>8711.9740232686308</v>
      </c>
      <c r="I149" s="311">
        <v>0</v>
      </c>
      <c r="J149" s="164">
        <v>0</v>
      </c>
      <c r="K149" s="88"/>
      <c r="L149" s="334">
        <v>51687.61</v>
      </c>
      <c r="M149" s="334">
        <v>0</v>
      </c>
      <c r="N149" s="334">
        <v>0</v>
      </c>
      <c r="O149" s="334">
        <v>4400</v>
      </c>
      <c r="P149" s="299">
        <v>10</v>
      </c>
      <c r="Q149" s="89">
        <v>5608.7610000000004</v>
      </c>
      <c r="T149" s="164">
        <f t="shared" si="14"/>
        <v>13816.86402326863</v>
      </c>
      <c r="U149" s="164">
        <f t="shared" si="15"/>
        <v>0</v>
      </c>
      <c r="V149" s="334">
        <f t="shared" si="16"/>
        <v>56087.61</v>
      </c>
      <c r="W149" s="335">
        <f t="shared" si="17"/>
        <v>42270.74597673137</v>
      </c>
    </row>
    <row r="150" spans="1:23" x14ac:dyDescent="0.2">
      <c r="A150" s="19" t="s">
        <v>339</v>
      </c>
      <c r="B150" s="12" t="s">
        <v>335</v>
      </c>
      <c r="C150" s="55" t="s">
        <v>340</v>
      </c>
      <c r="D150" s="6">
        <v>1450.35</v>
      </c>
      <c r="E150" s="93">
        <v>5503.16</v>
      </c>
      <c r="F150" s="270"/>
      <c r="G150" s="311">
        <v>1392.18</v>
      </c>
      <c r="H150" s="311">
        <v>3044.933205684772</v>
      </c>
      <c r="I150" s="311">
        <v>0</v>
      </c>
      <c r="J150" s="164">
        <v>0</v>
      </c>
      <c r="K150" s="88"/>
      <c r="L150" s="334">
        <v>1392.18</v>
      </c>
      <c r="M150" s="334">
        <v>0</v>
      </c>
      <c r="N150" s="334">
        <v>0</v>
      </c>
      <c r="O150" s="334">
        <v>250</v>
      </c>
      <c r="P150" s="299">
        <v>3</v>
      </c>
      <c r="Q150" s="89">
        <v>547.39333333333332</v>
      </c>
      <c r="T150" s="164">
        <f t="shared" si="14"/>
        <v>4437.1132056847719</v>
      </c>
      <c r="U150" s="164">
        <f t="shared" si="15"/>
        <v>0</v>
      </c>
      <c r="V150" s="334">
        <f t="shared" si="16"/>
        <v>1642.18</v>
      </c>
      <c r="W150" s="335">
        <f t="shared" si="17"/>
        <v>-2794.9332056847716</v>
      </c>
    </row>
    <row r="151" spans="1:23" x14ac:dyDescent="0.2">
      <c r="A151" s="19" t="s">
        <v>341</v>
      </c>
      <c r="B151" s="12" t="s">
        <v>342</v>
      </c>
      <c r="C151" s="55" t="s">
        <v>343</v>
      </c>
      <c r="D151" s="6">
        <v>7735.16</v>
      </c>
      <c r="E151" s="93">
        <v>18176.05</v>
      </c>
      <c r="F151" s="270"/>
      <c r="G151" s="311">
        <v>3712.48</v>
      </c>
      <c r="H151" s="311">
        <v>14978.240205973445</v>
      </c>
      <c r="I151" s="311">
        <v>0</v>
      </c>
      <c r="J151" s="164">
        <v>0</v>
      </c>
      <c r="K151" s="88"/>
      <c r="L151" s="334">
        <v>3712.48</v>
      </c>
      <c r="M151" s="334">
        <v>0</v>
      </c>
      <c r="N151" s="334">
        <v>0</v>
      </c>
      <c r="O151" s="334">
        <v>1293</v>
      </c>
      <c r="P151" s="299">
        <v>8</v>
      </c>
      <c r="Q151" s="89">
        <v>625.68499999999995</v>
      </c>
      <c r="T151" s="164">
        <f t="shared" si="14"/>
        <v>18690.720205973445</v>
      </c>
      <c r="U151" s="164">
        <f t="shared" si="15"/>
        <v>0</v>
      </c>
      <c r="V151" s="334">
        <f t="shared" si="16"/>
        <v>5005.4799999999996</v>
      </c>
      <c r="W151" s="335">
        <f t="shared" si="17"/>
        <v>-13685.240205973445</v>
      </c>
    </row>
    <row r="152" spans="1:23" x14ac:dyDescent="0.2">
      <c r="A152" s="19" t="s">
        <v>344</v>
      </c>
      <c r="B152" s="12" t="s">
        <v>342</v>
      </c>
      <c r="C152" s="55" t="s">
        <v>345</v>
      </c>
      <c r="D152" s="6">
        <v>81702.45</v>
      </c>
      <c r="E152" s="93">
        <v>162134.82999999999</v>
      </c>
      <c r="F152" s="270"/>
      <c r="G152" s="311">
        <v>77965.990000000005</v>
      </c>
      <c r="H152" s="311">
        <v>129252.97820302096</v>
      </c>
      <c r="I152" s="311">
        <v>0</v>
      </c>
      <c r="J152" s="164">
        <v>20772.580000000002</v>
      </c>
      <c r="K152" s="88"/>
      <c r="L152" s="334">
        <v>1057832.8899999999</v>
      </c>
      <c r="M152" s="334">
        <v>0</v>
      </c>
      <c r="N152" s="334">
        <v>0</v>
      </c>
      <c r="O152" s="334">
        <v>23643</v>
      </c>
      <c r="P152" s="299">
        <v>151</v>
      </c>
      <c r="Q152" s="89">
        <v>7162.0919867549665</v>
      </c>
      <c r="T152" s="164">
        <f t="shared" si="14"/>
        <v>207218.96820302098</v>
      </c>
      <c r="U152" s="164">
        <f t="shared" si="15"/>
        <v>20772.580000000002</v>
      </c>
      <c r="V152" s="334">
        <f t="shared" si="16"/>
        <v>1081475.8899999999</v>
      </c>
      <c r="W152" s="335">
        <f t="shared" si="17"/>
        <v>853484.34179697884</v>
      </c>
    </row>
    <row r="153" spans="1:23" x14ac:dyDescent="0.2">
      <c r="A153" s="19" t="s">
        <v>346</v>
      </c>
      <c r="B153" s="12" t="s">
        <v>342</v>
      </c>
      <c r="C153" s="55" t="s">
        <v>347</v>
      </c>
      <c r="D153" s="6">
        <v>8218.65</v>
      </c>
      <c r="E153" s="93">
        <v>17045.37</v>
      </c>
      <c r="F153" s="270"/>
      <c r="G153" s="311">
        <v>4640.6000000000004</v>
      </c>
      <c r="H153" s="311">
        <v>19284.352532305642</v>
      </c>
      <c r="I153" s="311">
        <v>0</v>
      </c>
      <c r="J153" s="164">
        <v>0</v>
      </c>
      <c r="K153" s="88"/>
      <c r="L153" s="334">
        <v>4640.6000000000004</v>
      </c>
      <c r="M153" s="334">
        <v>0</v>
      </c>
      <c r="N153" s="334">
        <v>0</v>
      </c>
      <c r="O153" s="334">
        <v>1439.8</v>
      </c>
      <c r="P153" s="299">
        <v>10</v>
      </c>
      <c r="Q153" s="89">
        <v>608.04000000000008</v>
      </c>
      <c r="T153" s="164">
        <f t="shared" si="14"/>
        <v>23924.952532305644</v>
      </c>
      <c r="U153" s="164">
        <f t="shared" si="15"/>
        <v>0</v>
      </c>
      <c r="V153" s="334">
        <f t="shared" si="16"/>
        <v>6080.4000000000005</v>
      </c>
      <c r="W153" s="335">
        <f t="shared" si="17"/>
        <v>-17844.552532305643</v>
      </c>
    </row>
    <row r="154" spans="1:23" x14ac:dyDescent="0.2">
      <c r="A154" s="19" t="s">
        <v>348</v>
      </c>
      <c r="B154" s="12" t="s">
        <v>349</v>
      </c>
      <c r="C154" s="55" t="s">
        <v>350</v>
      </c>
      <c r="D154" s="6">
        <v>1450.35</v>
      </c>
      <c r="E154" s="93">
        <v>4271.87</v>
      </c>
      <c r="F154" s="270"/>
      <c r="G154" s="311">
        <v>928.12</v>
      </c>
      <c r="H154" s="311">
        <v>3918.1852681328241</v>
      </c>
      <c r="I154" s="311">
        <v>0</v>
      </c>
      <c r="J154" s="164">
        <v>0</v>
      </c>
      <c r="K154" s="88"/>
      <c r="L154" s="334">
        <v>9503</v>
      </c>
      <c r="M154" s="334">
        <v>0</v>
      </c>
      <c r="N154" s="334">
        <v>0</v>
      </c>
      <c r="O154" s="334">
        <v>0</v>
      </c>
      <c r="P154" s="299">
        <v>2</v>
      </c>
      <c r="Q154" s="89">
        <v>4751.5</v>
      </c>
      <c r="T154" s="164">
        <f t="shared" si="14"/>
        <v>4846.3052681328245</v>
      </c>
      <c r="U154" s="164">
        <f t="shared" si="15"/>
        <v>0</v>
      </c>
      <c r="V154" s="334">
        <f t="shared" si="16"/>
        <v>9503</v>
      </c>
      <c r="W154" s="335">
        <f t="shared" si="17"/>
        <v>4656.6947318671755</v>
      </c>
    </row>
    <row r="155" spans="1:23" x14ac:dyDescent="0.2">
      <c r="A155" s="19" t="s">
        <v>351</v>
      </c>
      <c r="B155" s="12" t="s">
        <v>349</v>
      </c>
      <c r="C155" s="55" t="s">
        <v>352</v>
      </c>
      <c r="D155" s="6">
        <v>3384.15</v>
      </c>
      <c r="E155" s="93">
        <v>7755.37</v>
      </c>
      <c r="F155" s="270"/>
      <c r="G155" s="311">
        <v>2784.59</v>
      </c>
      <c r="H155" s="311">
        <v>9957.0776487820403</v>
      </c>
      <c r="I155" s="311">
        <v>0</v>
      </c>
      <c r="J155" s="164">
        <v>0</v>
      </c>
      <c r="K155" s="88"/>
      <c r="L155" s="334">
        <v>1633.49</v>
      </c>
      <c r="M155" s="334">
        <v>621.5</v>
      </c>
      <c r="N155" s="334">
        <v>0</v>
      </c>
      <c r="O155" s="334">
        <v>0</v>
      </c>
      <c r="P155" s="299">
        <v>5</v>
      </c>
      <c r="Q155" s="89">
        <v>326.69799999999998</v>
      </c>
      <c r="T155" s="164">
        <f t="shared" si="14"/>
        <v>12741.66764878204</v>
      </c>
      <c r="U155" s="164">
        <f t="shared" si="15"/>
        <v>0</v>
      </c>
      <c r="V155" s="334">
        <f t="shared" si="16"/>
        <v>2254.9899999999998</v>
      </c>
      <c r="W155" s="335">
        <f t="shared" si="17"/>
        <v>-10486.677648782041</v>
      </c>
    </row>
    <row r="156" spans="1:23" x14ac:dyDescent="0.2">
      <c r="A156" s="19" t="s">
        <v>353</v>
      </c>
      <c r="B156" s="12" t="s">
        <v>349</v>
      </c>
      <c r="C156" s="55" t="s">
        <v>354</v>
      </c>
      <c r="D156" s="6">
        <v>46894.45</v>
      </c>
      <c r="E156" s="93">
        <v>90701.82</v>
      </c>
      <c r="F156" s="270"/>
      <c r="G156" s="311">
        <v>42694.44</v>
      </c>
      <c r="H156" s="311">
        <v>76567.745235317823</v>
      </c>
      <c r="I156" s="311">
        <v>0</v>
      </c>
      <c r="J156" s="164">
        <v>19871.300000000003</v>
      </c>
      <c r="K156" s="88"/>
      <c r="L156" s="334">
        <v>90327.069999999992</v>
      </c>
      <c r="M156" s="334">
        <v>0</v>
      </c>
      <c r="N156" s="334">
        <v>0</v>
      </c>
      <c r="O156" s="334">
        <v>19871.28</v>
      </c>
      <c r="P156" s="299">
        <v>88</v>
      </c>
      <c r="Q156" s="89">
        <v>1252.2539772727271</v>
      </c>
      <c r="T156" s="164">
        <f t="shared" si="14"/>
        <v>119262.18523531783</v>
      </c>
      <c r="U156" s="164">
        <f t="shared" si="15"/>
        <v>19871.300000000003</v>
      </c>
      <c r="V156" s="334">
        <f t="shared" si="16"/>
        <v>110198.34999999999</v>
      </c>
      <c r="W156" s="335">
        <f t="shared" si="17"/>
        <v>-28935.135235317852</v>
      </c>
    </row>
    <row r="157" spans="1:23" x14ac:dyDescent="0.2">
      <c r="A157" s="19" t="s">
        <v>355</v>
      </c>
      <c r="B157" s="12" t="s">
        <v>356</v>
      </c>
      <c r="C157" s="55" t="s">
        <v>357</v>
      </c>
      <c r="D157" s="6">
        <v>6284.77</v>
      </c>
      <c r="E157" s="93">
        <v>10758.61</v>
      </c>
      <c r="F157" s="270"/>
      <c r="G157" s="311">
        <v>6033.24</v>
      </c>
      <c r="H157" s="311">
        <v>18382.110047313967</v>
      </c>
      <c r="I157" s="311">
        <v>0</v>
      </c>
      <c r="J157" s="164">
        <v>0</v>
      </c>
      <c r="K157" s="88"/>
      <c r="L157" s="334">
        <v>6033.24</v>
      </c>
      <c r="M157" s="334">
        <v>0</v>
      </c>
      <c r="N157" s="334">
        <v>0</v>
      </c>
      <c r="O157" s="334">
        <v>0</v>
      </c>
      <c r="P157" s="299">
        <v>11</v>
      </c>
      <c r="Q157" s="89">
        <v>548.47636363636366</v>
      </c>
      <c r="T157" s="164">
        <f t="shared" si="14"/>
        <v>24415.350047313965</v>
      </c>
      <c r="U157" s="164">
        <f t="shared" si="15"/>
        <v>0</v>
      </c>
      <c r="V157" s="334">
        <f t="shared" si="16"/>
        <v>6033.24</v>
      </c>
      <c r="W157" s="335">
        <f t="shared" si="17"/>
        <v>-18382.110047313967</v>
      </c>
    </row>
    <row r="158" spans="1:23" x14ac:dyDescent="0.2">
      <c r="A158" s="19" t="s">
        <v>358</v>
      </c>
      <c r="B158" s="12" t="s">
        <v>359</v>
      </c>
      <c r="C158" s="55" t="s">
        <v>360</v>
      </c>
      <c r="D158" s="6">
        <v>27556.29</v>
      </c>
      <c r="E158" s="93">
        <v>69733.34</v>
      </c>
      <c r="F158" s="270"/>
      <c r="G158" s="311">
        <v>30165.279999999999</v>
      </c>
      <c r="H158" s="311">
        <v>52875.599686842841</v>
      </c>
      <c r="I158" s="311">
        <v>0</v>
      </c>
      <c r="J158" s="164">
        <v>23512</v>
      </c>
      <c r="K158" s="88"/>
      <c r="L158" s="334">
        <v>257117.33000000002</v>
      </c>
      <c r="M158" s="334">
        <v>0</v>
      </c>
      <c r="N158" s="334">
        <v>0</v>
      </c>
      <c r="O158" s="334">
        <v>16637</v>
      </c>
      <c r="P158" s="299">
        <v>59</v>
      </c>
      <c r="Q158" s="89">
        <v>4639.903898305085</v>
      </c>
      <c r="T158" s="164">
        <f t="shared" si="14"/>
        <v>83040.879686842847</v>
      </c>
      <c r="U158" s="164">
        <f t="shared" si="15"/>
        <v>23512</v>
      </c>
      <c r="V158" s="334">
        <f t="shared" si="16"/>
        <v>273754.33</v>
      </c>
      <c r="W158" s="335">
        <f t="shared" si="17"/>
        <v>167201.45031315717</v>
      </c>
    </row>
    <row r="159" spans="1:23" x14ac:dyDescent="0.2">
      <c r="A159" s="19" t="s">
        <v>361</v>
      </c>
      <c r="B159" s="12" t="s">
        <v>359</v>
      </c>
      <c r="C159" s="55" t="s">
        <v>362</v>
      </c>
      <c r="D159" s="6">
        <v>966.9</v>
      </c>
      <c r="E159" s="93">
        <v>12560.31</v>
      </c>
      <c r="F159" s="270"/>
      <c r="G159" s="311">
        <v>464.06</v>
      </c>
      <c r="H159" s="311">
        <v>2939.0240184461122</v>
      </c>
      <c r="I159" s="311">
        <v>0</v>
      </c>
      <c r="J159" s="164">
        <v>0</v>
      </c>
      <c r="K159" s="88"/>
      <c r="L159" s="334">
        <v>464.06</v>
      </c>
      <c r="M159" s="334">
        <v>0</v>
      </c>
      <c r="N159" s="334">
        <v>0</v>
      </c>
      <c r="O159" s="334">
        <v>0</v>
      </c>
      <c r="P159" s="299">
        <v>1</v>
      </c>
      <c r="Q159" s="89">
        <v>464.06</v>
      </c>
      <c r="T159" s="164">
        <f t="shared" si="14"/>
        <v>3403.0840184461122</v>
      </c>
      <c r="U159" s="164">
        <f t="shared" si="15"/>
        <v>0</v>
      </c>
      <c r="V159" s="334">
        <f t="shared" si="16"/>
        <v>464.06</v>
      </c>
      <c r="W159" s="335">
        <f t="shared" si="17"/>
        <v>-2939.0240184461122</v>
      </c>
    </row>
    <row r="160" spans="1:23" x14ac:dyDescent="0.2">
      <c r="A160" s="19" t="s">
        <v>363</v>
      </c>
      <c r="B160" s="12" t="s">
        <v>364</v>
      </c>
      <c r="C160" s="55" t="s">
        <v>365</v>
      </c>
      <c r="D160" s="6">
        <v>7735.04</v>
      </c>
      <c r="E160" s="93">
        <v>15191.33</v>
      </c>
      <c r="F160" s="270"/>
      <c r="G160" s="311">
        <v>5569.18</v>
      </c>
      <c r="H160" s="311">
        <v>9820.9253157690473</v>
      </c>
      <c r="I160" s="311">
        <v>0</v>
      </c>
      <c r="J160" s="164">
        <v>0</v>
      </c>
      <c r="K160" s="88"/>
      <c r="L160" s="334">
        <v>5569.18</v>
      </c>
      <c r="M160" s="334">
        <v>0</v>
      </c>
      <c r="N160" s="334">
        <v>0</v>
      </c>
      <c r="O160" s="334">
        <v>3063.25</v>
      </c>
      <c r="P160" s="299">
        <v>10</v>
      </c>
      <c r="Q160" s="89">
        <v>863.24300000000005</v>
      </c>
      <c r="T160" s="164">
        <f t="shared" si="14"/>
        <v>15390.105315769048</v>
      </c>
      <c r="U160" s="164">
        <f t="shared" si="15"/>
        <v>0</v>
      </c>
      <c r="V160" s="334">
        <f t="shared" si="16"/>
        <v>8632.43</v>
      </c>
      <c r="W160" s="335">
        <f t="shared" si="17"/>
        <v>-6757.6753157690473</v>
      </c>
    </row>
    <row r="161" spans="1:23" x14ac:dyDescent="0.2">
      <c r="A161" s="19" t="s">
        <v>366</v>
      </c>
      <c r="B161" s="12" t="s">
        <v>364</v>
      </c>
      <c r="C161" s="55" t="s">
        <v>367</v>
      </c>
      <c r="D161" s="6">
        <v>0</v>
      </c>
      <c r="E161" s="93">
        <v>0</v>
      </c>
      <c r="F161" s="270"/>
      <c r="G161" s="311">
        <v>0</v>
      </c>
      <c r="H161" s="311">
        <v>0</v>
      </c>
      <c r="I161" s="311">
        <v>0</v>
      </c>
      <c r="J161" s="164">
        <v>0</v>
      </c>
      <c r="K161" s="88"/>
      <c r="L161" s="334">
        <v>0</v>
      </c>
      <c r="M161" s="334">
        <v>0</v>
      </c>
      <c r="N161" s="334">
        <v>0</v>
      </c>
      <c r="O161" s="334">
        <v>0</v>
      </c>
      <c r="P161" s="299" t="s">
        <v>497</v>
      </c>
      <c r="Q161" s="89" t="s">
        <v>664</v>
      </c>
      <c r="T161" s="164">
        <f t="shared" si="14"/>
        <v>0</v>
      </c>
      <c r="U161" s="164">
        <f t="shared" si="15"/>
        <v>0</v>
      </c>
      <c r="V161" s="334">
        <f t="shared" si="16"/>
        <v>0</v>
      </c>
      <c r="W161" s="335">
        <f t="shared" si="17"/>
        <v>0</v>
      </c>
    </row>
    <row r="162" spans="1:23" x14ac:dyDescent="0.2">
      <c r="A162" s="19" t="s">
        <v>368</v>
      </c>
      <c r="B162" s="12" t="s">
        <v>369</v>
      </c>
      <c r="C162" s="55" t="s">
        <v>370</v>
      </c>
      <c r="D162" s="6">
        <v>313274.64</v>
      </c>
      <c r="E162" s="93">
        <v>551759.17000000004</v>
      </c>
      <c r="F162" s="270"/>
      <c r="G162" s="311">
        <v>284011.15999999997</v>
      </c>
      <c r="H162" s="311">
        <v>526480.57735238841</v>
      </c>
      <c r="I162" s="311">
        <v>0</v>
      </c>
      <c r="J162" s="164">
        <v>112878</v>
      </c>
      <c r="K162" s="88"/>
      <c r="L162" s="334">
        <v>2102376.6999999997</v>
      </c>
      <c r="M162" s="334">
        <v>171584.53</v>
      </c>
      <c r="N162" s="334">
        <v>0</v>
      </c>
      <c r="O162" s="334">
        <v>94389.959999999992</v>
      </c>
      <c r="P162" s="299">
        <v>584</v>
      </c>
      <c r="Q162" s="89">
        <v>3761.5867465753417</v>
      </c>
      <c r="T162" s="164">
        <f t="shared" si="14"/>
        <v>810491.73735238845</v>
      </c>
      <c r="U162" s="164">
        <f t="shared" si="15"/>
        <v>112878</v>
      </c>
      <c r="V162" s="334">
        <f t="shared" si="16"/>
        <v>2368351.1899999995</v>
      </c>
      <c r="W162" s="335">
        <f t="shared" si="17"/>
        <v>1444981.452647611</v>
      </c>
    </row>
    <row r="163" spans="1:23" x14ac:dyDescent="0.2">
      <c r="A163" s="19" t="s">
        <v>371</v>
      </c>
      <c r="B163" s="12" t="s">
        <v>372</v>
      </c>
      <c r="C163" s="55" t="s">
        <v>373</v>
      </c>
      <c r="D163" s="6">
        <v>0</v>
      </c>
      <c r="E163" s="93">
        <v>3454.36</v>
      </c>
      <c r="F163" s="270"/>
      <c r="G163" s="311">
        <v>0</v>
      </c>
      <c r="H163" s="311">
        <v>0</v>
      </c>
      <c r="I163" s="311">
        <v>0</v>
      </c>
      <c r="J163" s="164">
        <v>0</v>
      </c>
      <c r="K163" s="88"/>
      <c r="L163" s="334">
        <v>0</v>
      </c>
      <c r="M163" s="334">
        <v>0</v>
      </c>
      <c r="N163" s="334">
        <v>0</v>
      </c>
      <c r="O163" s="334">
        <v>0</v>
      </c>
      <c r="P163" s="299" t="s">
        <v>497</v>
      </c>
      <c r="Q163" s="89" t="s">
        <v>664</v>
      </c>
      <c r="T163" s="164">
        <f t="shared" si="14"/>
        <v>0</v>
      </c>
      <c r="U163" s="164">
        <f t="shared" si="15"/>
        <v>0</v>
      </c>
      <c r="V163" s="334">
        <f t="shared" si="16"/>
        <v>0</v>
      </c>
      <c r="W163" s="335">
        <f t="shared" si="17"/>
        <v>0</v>
      </c>
    </row>
    <row r="164" spans="1:23" x14ac:dyDescent="0.2">
      <c r="A164" s="19" t="s">
        <v>374</v>
      </c>
      <c r="B164" s="12" t="s">
        <v>372</v>
      </c>
      <c r="C164" s="55" t="s">
        <v>375</v>
      </c>
      <c r="D164" s="6">
        <v>16920.310000000001</v>
      </c>
      <c r="E164" s="93">
        <v>27255.21</v>
      </c>
      <c r="F164" s="270"/>
      <c r="G164" s="311">
        <v>20420.48</v>
      </c>
      <c r="H164" s="311">
        <v>18989.306625508798</v>
      </c>
      <c r="I164" s="311">
        <v>0</v>
      </c>
      <c r="J164" s="164">
        <v>0</v>
      </c>
      <c r="K164" s="88"/>
      <c r="L164" s="334">
        <v>152999.66</v>
      </c>
      <c r="M164" s="334">
        <v>347.11</v>
      </c>
      <c r="N164" s="334">
        <v>0</v>
      </c>
      <c r="O164" s="334">
        <v>5726</v>
      </c>
      <c r="P164" s="299">
        <v>36</v>
      </c>
      <c r="Q164" s="89">
        <v>4409.0461111111108</v>
      </c>
      <c r="T164" s="164">
        <f t="shared" si="14"/>
        <v>39409.786625508801</v>
      </c>
      <c r="U164" s="164">
        <f t="shared" si="15"/>
        <v>0</v>
      </c>
      <c r="V164" s="334">
        <f t="shared" si="16"/>
        <v>159072.76999999999</v>
      </c>
      <c r="W164" s="335">
        <f t="shared" si="17"/>
        <v>119662.98337449119</v>
      </c>
    </row>
    <row r="165" spans="1:23" x14ac:dyDescent="0.2">
      <c r="A165" s="19" t="s">
        <v>376</v>
      </c>
      <c r="B165" s="12" t="s">
        <v>377</v>
      </c>
      <c r="C165" s="55" t="s">
        <v>378</v>
      </c>
      <c r="D165" s="6">
        <v>2900.62</v>
      </c>
      <c r="E165" s="93">
        <v>4058.56</v>
      </c>
      <c r="F165" s="270"/>
      <c r="G165" s="311">
        <v>3712.94</v>
      </c>
      <c r="H165" s="311">
        <v>3779.8150620921638</v>
      </c>
      <c r="I165" s="311">
        <v>0</v>
      </c>
      <c r="J165" s="164">
        <v>0</v>
      </c>
      <c r="K165" s="88"/>
      <c r="L165" s="334">
        <v>2185.5099999999998</v>
      </c>
      <c r="M165" s="334">
        <v>0</v>
      </c>
      <c r="N165" s="334">
        <v>0</v>
      </c>
      <c r="O165" s="334">
        <v>0</v>
      </c>
      <c r="P165" s="299">
        <v>6</v>
      </c>
      <c r="Q165" s="89">
        <v>364.25166666666661</v>
      </c>
      <c r="T165" s="164">
        <f t="shared" si="14"/>
        <v>7492.7550620921638</v>
      </c>
      <c r="U165" s="164">
        <f t="shared" si="15"/>
        <v>0</v>
      </c>
      <c r="V165" s="334">
        <f t="shared" si="16"/>
        <v>2185.5099999999998</v>
      </c>
      <c r="W165" s="335">
        <f t="shared" si="17"/>
        <v>-5307.2450620921645</v>
      </c>
    </row>
    <row r="166" spans="1:23" x14ac:dyDescent="0.2">
      <c r="A166" s="19" t="s">
        <v>379</v>
      </c>
      <c r="B166" s="12" t="s">
        <v>377</v>
      </c>
      <c r="C166" s="55" t="s">
        <v>380</v>
      </c>
      <c r="D166" s="6">
        <v>7735.12</v>
      </c>
      <c r="E166" s="93">
        <v>21973.35</v>
      </c>
      <c r="F166" s="270"/>
      <c r="G166" s="311">
        <v>3712.71</v>
      </c>
      <c r="H166" s="311">
        <v>22009.700312897585</v>
      </c>
      <c r="I166" s="311">
        <v>0</v>
      </c>
      <c r="J166" s="164">
        <v>0</v>
      </c>
      <c r="K166" s="88"/>
      <c r="L166" s="334">
        <v>12495.760000000002</v>
      </c>
      <c r="M166" s="334">
        <v>0</v>
      </c>
      <c r="N166" s="334">
        <v>0</v>
      </c>
      <c r="O166" s="334">
        <v>0</v>
      </c>
      <c r="P166" s="299">
        <v>7</v>
      </c>
      <c r="Q166" s="89">
        <v>1785.1085714285716</v>
      </c>
      <c r="T166" s="164">
        <f t="shared" si="14"/>
        <v>25722.410312897584</v>
      </c>
      <c r="U166" s="164">
        <f t="shared" si="15"/>
        <v>0</v>
      </c>
      <c r="V166" s="334">
        <f t="shared" si="16"/>
        <v>12495.760000000002</v>
      </c>
      <c r="W166" s="335">
        <f t="shared" si="17"/>
        <v>-13226.650312897582</v>
      </c>
    </row>
    <row r="167" spans="1:23" x14ac:dyDescent="0.2">
      <c r="A167" s="19" t="s">
        <v>381</v>
      </c>
      <c r="B167" s="12" t="s">
        <v>377</v>
      </c>
      <c r="C167" s="55" t="s">
        <v>382</v>
      </c>
      <c r="D167" s="6">
        <v>0</v>
      </c>
      <c r="E167" s="93">
        <v>2806.35</v>
      </c>
      <c r="F167" s="270"/>
      <c r="G167" s="311">
        <v>0</v>
      </c>
      <c r="H167" s="311">
        <v>0</v>
      </c>
      <c r="I167" s="311">
        <v>0</v>
      </c>
      <c r="J167" s="164">
        <v>0</v>
      </c>
      <c r="K167" s="88"/>
      <c r="L167" s="334">
        <v>0</v>
      </c>
      <c r="M167" s="334">
        <v>0</v>
      </c>
      <c r="N167" s="334">
        <v>0</v>
      </c>
      <c r="O167" s="334">
        <v>0</v>
      </c>
      <c r="P167" s="299" t="s">
        <v>497</v>
      </c>
      <c r="Q167" s="89" t="s">
        <v>664</v>
      </c>
      <c r="T167" s="164">
        <f t="shared" si="14"/>
        <v>0</v>
      </c>
      <c r="U167" s="164">
        <f t="shared" si="15"/>
        <v>0</v>
      </c>
      <c r="V167" s="334">
        <f t="shared" si="16"/>
        <v>0</v>
      </c>
      <c r="W167" s="335">
        <f t="shared" si="17"/>
        <v>0</v>
      </c>
    </row>
    <row r="168" spans="1:23" x14ac:dyDescent="0.2">
      <c r="A168" s="19" t="s">
        <v>383</v>
      </c>
      <c r="B168" s="12" t="s">
        <v>377</v>
      </c>
      <c r="C168" s="55" t="s">
        <v>384</v>
      </c>
      <c r="D168" s="6">
        <v>2417.25</v>
      </c>
      <c r="E168" s="93">
        <v>4805.3599999999997</v>
      </c>
      <c r="F168" s="270"/>
      <c r="G168" s="311">
        <v>0</v>
      </c>
      <c r="H168" s="311">
        <v>7466.7754791594552</v>
      </c>
      <c r="I168" s="311">
        <v>0</v>
      </c>
      <c r="J168" s="164">
        <v>0</v>
      </c>
      <c r="K168" s="88"/>
      <c r="L168" s="334">
        <v>0</v>
      </c>
      <c r="M168" s="334">
        <v>0</v>
      </c>
      <c r="N168" s="334">
        <v>0</v>
      </c>
      <c r="O168" s="334">
        <v>0</v>
      </c>
      <c r="P168" s="299" t="s">
        <v>497</v>
      </c>
      <c r="Q168" s="89" t="s">
        <v>664</v>
      </c>
      <c r="T168" s="164">
        <f t="shared" ref="T168:T207" si="18">G168+H168+I168</f>
        <v>7466.7754791594552</v>
      </c>
      <c r="U168" s="164">
        <f t="shared" ref="U168:U199" si="19">J168</f>
        <v>0</v>
      </c>
      <c r="V168" s="334">
        <f t="shared" ref="V168:V199" si="20">O168+M168+N168+L168</f>
        <v>0</v>
      </c>
      <c r="W168" s="335">
        <f t="shared" si="17"/>
        <v>-7466.7754791594552</v>
      </c>
    </row>
    <row r="169" spans="1:23" x14ac:dyDescent="0.2">
      <c r="A169" s="19" t="s">
        <v>385</v>
      </c>
      <c r="B169" s="12" t="s">
        <v>377</v>
      </c>
      <c r="C169" s="55" t="s">
        <v>386</v>
      </c>
      <c r="D169" s="6">
        <v>0</v>
      </c>
      <c r="E169" s="93">
        <v>0</v>
      </c>
      <c r="F169" s="270"/>
      <c r="G169" s="311">
        <v>0</v>
      </c>
      <c r="H169" s="311">
        <v>0</v>
      </c>
      <c r="I169" s="311">
        <v>0</v>
      </c>
      <c r="J169" s="164">
        <v>0</v>
      </c>
      <c r="K169" s="88"/>
      <c r="L169" s="334">
        <v>9.99</v>
      </c>
      <c r="M169" s="334">
        <v>0</v>
      </c>
      <c r="N169" s="334">
        <v>0</v>
      </c>
      <c r="O169" s="334">
        <v>0</v>
      </c>
      <c r="P169" s="299" t="s">
        <v>497</v>
      </c>
      <c r="Q169" s="89" t="s">
        <v>664</v>
      </c>
      <c r="T169" s="164">
        <f t="shared" si="18"/>
        <v>0</v>
      </c>
      <c r="U169" s="164">
        <f t="shared" si="19"/>
        <v>0</v>
      </c>
      <c r="V169" s="334">
        <f t="shared" si="20"/>
        <v>9.99</v>
      </c>
      <c r="W169" s="335">
        <f t="shared" si="17"/>
        <v>9.99</v>
      </c>
    </row>
    <row r="170" spans="1:23" x14ac:dyDescent="0.2">
      <c r="A170" s="19" t="s">
        <v>387</v>
      </c>
      <c r="B170" s="12" t="s">
        <v>388</v>
      </c>
      <c r="C170" s="55" t="s">
        <v>389</v>
      </c>
      <c r="D170" s="6">
        <v>84602.55</v>
      </c>
      <c r="E170" s="93">
        <v>154513.75</v>
      </c>
      <c r="F170" s="270"/>
      <c r="G170" s="311">
        <v>83537.009999999995</v>
      </c>
      <c r="H170" s="311">
        <v>114993.92658180144</v>
      </c>
      <c r="I170" s="311">
        <v>0</v>
      </c>
      <c r="J170" s="164">
        <v>0</v>
      </c>
      <c r="K170" s="88"/>
      <c r="L170" s="334">
        <v>103068.66</v>
      </c>
      <c r="M170" s="334">
        <v>0</v>
      </c>
      <c r="N170" s="334">
        <v>0</v>
      </c>
      <c r="O170" s="334">
        <v>34742.11</v>
      </c>
      <c r="P170" s="299">
        <v>153</v>
      </c>
      <c r="Q170" s="89">
        <v>900.72398692810475</v>
      </c>
      <c r="T170" s="164">
        <f t="shared" si="18"/>
        <v>198530.93658180145</v>
      </c>
      <c r="U170" s="164">
        <f t="shared" si="19"/>
        <v>0</v>
      </c>
      <c r="V170" s="334">
        <f t="shared" si="20"/>
        <v>137810.77000000002</v>
      </c>
      <c r="W170" s="335">
        <f t="shared" si="17"/>
        <v>-60720.16658180143</v>
      </c>
    </row>
    <row r="171" spans="1:23" ht="13.5" customHeight="1" x14ac:dyDescent="0.2">
      <c r="A171" s="19" t="s">
        <v>390</v>
      </c>
      <c r="B171" s="12" t="s">
        <v>388</v>
      </c>
      <c r="C171" s="55" t="s">
        <v>391</v>
      </c>
      <c r="D171" s="6">
        <v>39158.89</v>
      </c>
      <c r="E171" s="93">
        <v>59882.83</v>
      </c>
      <c r="F171" s="270"/>
      <c r="G171" s="311">
        <v>36199.67</v>
      </c>
      <c r="H171" s="311">
        <v>52148.725395892361</v>
      </c>
      <c r="I171" s="311">
        <v>0</v>
      </c>
      <c r="J171" s="164">
        <v>0</v>
      </c>
      <c r="K171" s="88"/>
      <c r="L171" s="334">
        <v>140773.17000000001</v>
      </c>
      <c r="M171" s="334">
        <v>0</v>
      </c>
      <c r="N171" s="334">
        <v>0</v>
      </c>
      <c r="O171" s="334">
        <v>11112</v>
      </c>
      <c r="P171" s="299">
        <v>65</v>
      </c>
      <c r="Q171" s="89">
        <v>2336.6949230769233</v>
      </c>
      <c r="T171" s="164">
        <f t="shared" si="18"/>
        <v>88348.395395892352</v>
      </c>
      <c r="U171" s="164">
        <f t="shared" si="19"/>
        <v>0</v>
      </c>
      <c r="V171" s="334">
        <f t="shared" si="20"/>
        <v>151885.17000000001</v>
      </c>
      <c r="W171" s="335">
        <f t="shared" si="17"/>
        <v>63536.774604107661</v>
      </c>
    </row>
    <row r="172" spans="1:23" x14ac:dyDescent="0.2">
      <c r="A172" s="19" t="s">
        <v>392</v>
      </c>
      <c r="B172" s="12" t="s">
        <v>388</v>
      </c>
      <c r="C172" s="55" t="s">
        <v>393</v>
      </c>
      <c r="D172" s="6">
        <v>130529.86</v>
      </c>
      <c r="E172" s="93">
        <v>204171.99</v>
      </c>
      <c r="F172" s="270"/>
      <c r="G172" s="311">
        <v>139694.25</v>
      </c>
      <c r="H172" s="311">
        <v>177838.39310003608</v>
      </c>
      <c r="I172" s="311">
        <v>0</v>
      </c>
      <c r="J172" s="164">
        <v>38281.020000000004</v>
      </c>
      <c r="K172" s="88"/>
      <c r="L172" s="334">
        <v>680615.2</v>
      </c>
      <c r="M172" s="334">
        <v>3374.45</v>
      </c>
      <c r="N172" s="334">
        <v>0</v>
      </c>
      <c r="O172" s="334">
        <v>41098</v>
      </c>
      <c r="P172" s="299">
        <v>248</v>
      </c>
      <c r="Q172" s="89">
        <v>2910.1338709677416</v>
      </c>
      <c r="T172" s="164">
        <f t="shared" si="18"/>
        <v>317532.64310003608</v>
      </c>
      <c r="U172" s="164">
        <f t="shared" si="19"/>
        <v>38281.020000000004</v>
      </c>
      <c r="V172" s="334">
        <f t="shared" si="20"/>
        <v>725087.64999999991</v>
      </c>
      <c r="W172" s="335">
        <f t="shared" si="17"/>
        <v>369273.98689996381</v>
      </c>
    </row>
    <row r="173" spans="1:23" x14ac:dyDescent="0.2">
      <c r="A173" s="19" t="s">
        <v>394</v>
      </c>
      <c r="B173" s="12" t="s">
        <v>388</v>
      </c>
      <c r="C173" s="55" t="s">
        <v>395</v>
      </c>
      <c r="D173" s="6">
        <v>80252.14</v>
      </c>
      <c r="E173" s="93">
        <v>157826.75</v>
      </c>
      <c r="F173" s="270"/>
      <c r="G173" s="311">
        <v>69148.160000000003</v>
      </c>
      <c r="H173" s="311">
        <v>115148.34097423102</v>
      </c>
      <c r="I173" s="311">
        <v>0</v>
      </c>
      <c r="J173" s="164">
        <v>0</v>
      </c>
      <c r="K173" s="88"/>
      <c r="L173" s="334">
        <v>619795.64999999991</v>
      </c>
      <c r="M173" s="334">
        <v>0</v>
      </c>
      <c r="N173" s="334">
        <v>0</v>
      </c>
      <c r="O173" s="334">
        <v>20998.989999999998</v>
      </c>
      <c r="P173" s="299">
        <v>135</v>
      </c>
      <c r="Q173" s="89">
        <v>4746.6269629629624</v>
      </c>
      <c r="T173" s="164">
        <f t="shared" si="18"/>
        <v>184296.50097423102</v>
      </c>
      <c r="U173" s="164">
        <f t="shared" si="19"/>
        <v>0</v>
      </c>
      <c r="V173" s="334">
        <f t="shared" si="20"/>
        <v>640794.6399999999</v>
      </c>
      <c r="W173" s="335">
        <f t="shared" si="17"/>
        <v>456498.13902576885</v>
      </c>
    </row>
    <row r="174" spans="1:23" x14ac:dyDescent="0.2">
      <c r="A174" s="19" t="s">
        <v>396</v>
      </c>
      <c r="B174" s="12" t="s">
        <v>388</v>
      </c>
      <c r="C174" s="55" t="s">
        <v>397</v>
      </c>
      <c r="D174" s="6">
        <v>44477.04</v>
      </c>
      <c r="E174" s="93">
        <v>75598.84</v>
      </c>
      <c r="F174" s="270"/>
      <c r="G174" s="311">
        <v>41302.720000000001</v>
      </c>
      <c r="H174" s="311">
        <v>63173.120624094568</v>
      </c>
      <c r="I174" s="311">
        <v>0</v>
      </c>
      <c r="J174" s="164">
        <v>5750</v>
      </c>
      <c r="K174" s="88"/>
      <c r="L174" s="334">
        <v>1718.58</v>
      </c>
      <c r="M174" s="334">
        <v>1103.08</v>
      </c>
      <c r="N174" s="334">
        <v>0</v>
      </c>
      <c r="O174" s="334">
        <v>21091.97</v>
      </c>
      <c r="P174" s="299">
        <v>83</v>
      </c>
      <c r="Q174" s="89">
        <v>274.82590361445784</v>
      </c>
      <c r="T174" s="164">
        <f t="shared" si="18"/>
        <v>104475.84062409456</v>
      </c>
      <c r="U174" s="164">
        <f t="shared" si="19"/>
        <v>5750</v>
      </c>
      <c r="V174" s="334">
        <f t="shared" si="20"/>
        <v>23913.630000000005</v>
      </c>
      <c r="W174" s="335">
        <f t="shared" si="17"/>
        <v>-86312.210624094558</v>
      </c>
    </row>
    <row r="175" spans="1:23" x14ac:dyDescent="0.2">
      <c r="A175" s="19" t="s">
        <v>398</v>
      </c>
      <c r="B175" s="12" t="s">
        <v>388</v>
      </c>
      <c r="C175" s="55" t="s">
        <v>399</v>
      </c>
      <c r="D175" s="6">
        <v>1598271.54</v>
      </c>
      <c r="E175" s="93">
        <v>2780062.58</v>
      </c>
      <c r="F175" s="270"/>
      <c r="G175" s="311">
        <v>1451675.59</v>
      </c>
      <c r="H175" s="311">
        <v>2257859.1709798113</v>
      </c>
      <c r="I175" s="311">
        <v>0</v>
      </c>
      <c r="J175" s="164">
        <v>661842.37</v>
      </c>
      <c r="K175" s="88"/>
      <c r="L175" s="334">
        <v>5302026.0200000005</v>
      </c>
      <c r="M175" s="334">
        <v>0</v>
      </c>
      <c r="N175" s="334">
        <v>0</v>
      </c>
      <c r="O175" s="334">
        <v>725947.32</v>
      </c>
      <c r="P175" s="299">
        <v>2711</v>
      </c>
      <c r="Q175" s="89">
        <v>2223.5239173736632</v>
      </c>
      <c r="T175" s="164">
        <f t="shared" si="18"/>
        <v>3709534.7609798117</v>
      </c>
      <c r="U175" s="164">
        <f t="shared" si="19"/>
        <v>661842.37</v>
      </c>
      <c r="V175" s="334">
        <f t="shared" si="20"/>
        <v>6027973.3400000008</v>
      </c>
      <c r="W175" s="335">
        <f t="shared" si="17"/>
        <v>1656596.209020189</v>
      </c>
    </row>
    <row r="176" spans="1:23" x14ac:dyDescent="0.2">
      <c r="A176" s="19" t="s">
        <v>400</v>
      </c>
      <c r="B176" s="12" t="s">
        <v>388</v>
      </c>
      <c r="C176" s="55" t="s">
        <v>401</v>
      </c>
      <c r="D176" s="6">
        <v>26589.27</v>
      </c>
      <c r="E176" s="93">
        <v>48057.2</v>
      </c>
      <c r="F176" s="270"/>
      <c r="G176" s="311">
        <v>27382.99</v>
      </c>
      <c r="H176" s="311">
        <v>35169.973067345963</v>
      </c>
      <c r="I176" s="311">
        <v>0</v>
      </c>
      <c r="J176" s="164">
        <v>0</v>
      </c>
      <c r="K176" s="88"/>
      <c r="L176" s="334">
        <v>76713.919999999998</v>
      </c>
      <c r="M176" s="334">
        <v>0</v>
      </c>
      <c r="N176" s="334">
        <v>0</v>
      </c>
      <c r="O176" s="334">
        <v>9863.369999999999</v>
      </c>
      <c r="P176" s="299">
        <v>44</v>
      </c>
      <c r="Q176" s="89">
        <v>1967.6656818181816</v>
      </c>
      <c r="T176" s="164">
        <f t="shared" si="18"/>
        <v>62552.963067345961</v>
      </c>
      <c r="U176" s="164">
        <f t="shared" si="19"/>
        <v>0</v>
      </c>
      <c r="V176" s="334">
        <f t="shared" si="20"/>
        <v>86577.29</v>
      </c>
      <c r="W176" s="335">
        <f t="shared" si="17"/>
        <v>24024.326932654032</v>
      </c>
    </row>
    <row r="177" spans="1:23" x14ac:dyDescent="0.2">
      <c r="A177" s="19" t="s">
        <v>402</v>
      </c>
      <c r="B177" s="12" t="s">
        <v>388</v>
      </c>
      <c r="C177" s="55" t="s">
        <v>403</v>
      </c>
      <c r="D177" s="6">
        <v>149868.57999999999</v>
      </c>
      <c r="E177" s="93">
        <v>274323.33</v>
      </c>
      <c r="F177" s="270"/>
      <c r="G177" s="311">
        <v>145259.75</v>
      </c>
      <c r="H177" s="311">
        <v>226789.72596033514</v>
      </c>
      <c r="I177" s="311">
        <v>0</v>
      </c>
      <c r="J177" s="164">
        <v>40432.03</v>
      </c>
      <c r="K177" s="88"/>
      <c r="L177" s="334">
        <v>145259.75</v>
      </c>
      <c r="M177" s="334">
        <v>0</v>
      </c>
      <c r="N177" s="334">
        <v>0</v>
      </c>
      <c r="O177" s="334">
        <v>47251.729999999996</v>
      </c>
      <c r="P177" s="299">
        <v>274</v>
      </c>
      <c r="Q177" s="89">
        <v>702.59664233576632</v>
      </c>
      <c r="T177" s="164">
        <f t="shared" si="18"/>
        <v>372049.47596033511</v>
      </c>
      <c r="U177" s="164">
        <f t="shared" si="19"/>
        <v>40432.03</v>
      </c>
      <c r="V177" s="334">
        <f t="shared" si="20"/>
        <v>192511.47999999998</v>
      </c>
      <c r="W177" s="335">
        <f t="shared" si="17"/>
        <v>-219970.02596033516</v>
      </c>
    </row>
    <row r="178" spans="1:23" x14ac:dyDescent="0.2">
      <c r="A178" s="19" t="s">
        <v>404</v>
      </c>
      <c r="B178" s="12" t="s">
        <v>388</v>
      </c>
      <c r="C178" s="55" t="s">
        <v>405</v>
      </c>
      <c r="D178" s="6">
        <v>28040.02</v>
      </c>
      <c r="E178" s="93">
        <v>52620.62</v>
      </c>
      <c r="F178" s="270"/>
      <c r="G178" s="311">
        <v>30629.57</v>
      </c>
      <c r="H178" s="311">
        <v>45941.88036542706</v>
      </c>
      <c r="I178" s="311">
        <v>0</v>
      </c>
      <c r="J178" s="164">
        <v>0</v>
      </c>
      <c r="K178" s="88"/>
      <c r="L178" s="334">
        <v>66578.759999999995</v>
      </c>
      <c r="M178" s="334">
        <v>3765.31</v>
      </c>
      <c r="N178" s="334">
        <v>0</v>
      </c>
      <c r="O178" s="334">
        <v>15007.69</v>
      </c>
      <c r="P178" s="299">
        <v>59</v>
      </c>
      <c r="Q178" s="89">
        <v>1382.8211864406778</v>
      </c>
      <c r="T178" s="164">
        <f t="shared" si="18"/>
        <v>76571.450365427067</v>
      </c>
      <c r="U178" s="164">
        <f t="shared" si="19"/>
        <v>0</v>
      </c>
      <c r="V178" s="334">
        <f t="shared" si="20"/>
        <v>85351.76</v>
      </c>
      <c r="W178" s="335">
        <f t="shared" si="17"/>
        <v>8780.3096345729282</v>
      </c>
    </row>
    <row r="179" spans="1:23" x14ac:dyDescent="0.2">
      <c r="A179" s="19" t="s">
        <v>406</v>
      </c>
      <c r="B179" s="12" t="s">
        <v>388</v>
      </c>
      <c r="C179" s="55" t="s">
        <v>407</v>
      </c>
      <c r="D179" s="6">
        <v>0</v>
      </c>
      <c r="E179" s="93">
        <v>1482.97</v>
      </c>
      <c r="F179" s="270"/>
      <c r="G179" s="311">
        <v>0</v>
      </c>
      <c r="H179" s="311">
        <v>0</v>
      </c>
      <c r="I179" s="311">
        <v>0</v>
      </c>
      <c r="J179" s="164">
        <v>0</v>
      </c>
      <c r="K179" s="88"/>
      <c r="L179" s="334">
        <v>0</v>
      </c>
      <c r="M179" s="334">
        <v>0</v>
      </c>
      <c r="N179" s="334">
        <v>0</v>
      </c>
      <c r="O179" s="334">
        <v>0</v>
      </c>
      <c r="P179" s="299" t="s">
        <v>497</v>
      </c>
      <c r="Q179" s="89" t="s">
        <v>664</v>
      </c>
      <c r="T179" s="164">
        <f t="shared" si="18"/>
        <v>0</v>
      </c>
      <c r="U179" s="164">
        <f t="shared" si="19"/>
        <v>0</v>
      </c>
      <c r="V179" s="334">
        <f t="shared" si="20"/>
        <v>0</v>
      </c>
      <c r="W179" s="335">
        <f t="shared" si="17"/>
        <v>0</v>
      </c>
    </row>
    <row r="180" spans="1:23" x14ac:dyDescent="0.2">
      <c r="A180" s="19" t="s">
        <v>408</v>
      </c>
      <c r="B180" s="12" t="s">
        <v>388</v>
      </c>
      <c r="C180" s="55" t="s">
        <v>409</v>
      </c>
      <c r="D180" s="6">
        <v>0</v>
      </c>
      <c r="E180" s="93">
        <v>0</v>
      </c>
      <c r="F180" s="270"/>
      <c r="G180" s="311">
        <v>0</v>
      </c>
      <c r="H180" s="311">
        <v>0</v>
      </c>
      <c r="I180" s="311">
        <v>0</v>
      </c>
      <c r="J180" s="164">
        <v>0</v>
      </c>
      <c r="K180" s="88"/>
      <c r="L180" s="334">
        <v>0</v>
      </c>
      <c r="M180" s="334">
        <v>0</v>
      </c>
      <c r="N180" s="334">
        <v>0</v>
      </c>
      <c r="O180" s="334">
        <v>0</v>
      </c>
      <c r="P180" s="299" t="s">
        <v>497</v>
      </c>
      <c r="Q180" s="89" t="s">
        <v>664</v>
      </c>
      <c r="T180" s="164">
        <f t="shared" si="18"/>
        <v>0</v>
      </c>
      <c r="U180" s="164">
        <f t="shared" si="19"/>
        <v>0</v>
      </c>
      <c r="V180" s="334">
        <f t="shared" si="20"/>
        <v>0</v>
      </c>
      <c r="W180" s="335">
        <f t="shared" si="17"/>
        <v>0</v>
      </c>
    </row>
    <row r="181" spans="1:23" x14ac:dyDescent="0.2">
      <c r="A181" s="19" t="s">
        <v>410</v>
      </c>
      <c r="B181" s="12" t="s">
        <v>388</v>
      </c>
      <c r="C181" s="55" t="s">
        <v>411</v>
      </c>
      <c r="D181" s="6">
        <v>0</v>
      </c>
      <c r="E181" s="93">
        <v>0</v>
      </c>
      <c r="F181" s="270"/>
      <c r="G181" s="311">
        <v>0</v>
      </c>
      <c r="H181" s="311">
        <v>0</v>
      </c>
      <c r="I181" s="311">
        <v>0</v>
      </c>
      <c r="J181" s="164">
        <v>0</v>
      </c>
      <c r="K181" s="88"/>
      <c r="L181" s="334">
        <v>0</v>
      </c>
      <c r="M181" s="334">
        <v>0</v>
      </c>
      <c r="N181" s="334">
        <v>0</v>
      </c>
      <c r="O181" s="334">
        <v>0</v>
      </c>
      <c r="P181" s="299" t="s">
        <v>497</v>
      </c>
      <c r="Q181" s="89" t="s">
        <v>664</v>
      </c>
      <c r="T181" s="164">
        <f t="shared" si="18"/>
        <v>0</v>
      </c>
      <c r="U181" s="164">
        <f t="shared" si="19"/>
        <v>0</v>
      </c>
      <c r="V181" s="334">
        <f t="shared" si="20"/>
        <v>0</v>
      </c>
      <c r="W181" s="335">
        <f t="shared" si="17"/>
        <v>0</v>
      </c>
    </row>
    <row r="182" spans="1:23" x14ac:dyDescent="0.2">
      <c r="A182" s="23" t="s">
        <v>412</v>
      </c>
      <c r="B182" s="12" t="s">
        <v>413</v>
      </c>
      <c r="C182" s="55" t="s">
        <v>414</v>
      </c>
      <c r="D182" s="6">
        <v>67682.600000000006</v>
      </c>
      <c r="E182" s="93">
        <v>126459.05</v>
      </c>
      <c r="F182" s="270"/>
      <c r="G182" s="311">
        <v>65434.53</v>
      </c>
      <c r="H182" s="311">
        <v>111971.5134709509</v>
      </c>
      <c r="I182" s="311">
        <v>0</v>
      </c>
      <c r="J182" s="164">
        <v>19010.939999999999</v>
      </c>
      <c r="K182" s="88"/>
      <c r="L182" s="334">
        <v>138436.49</v>
      </c>
      <c r="M182" s="334">
        <v>0</v>
      </c>
      <c r="N182" s="334">
        <v>0</v>
      </c>
      <c r="O182" s="334">
        <v>15771.990000000002</v>
      </c>
      <c r="P182" s="299">
        <v>132</v>
      </c>
      <c r="Q182" s="89">
        <v>1168.2460606060604</v>
      </c>
      <c r="T182" s="164">
        <f t="shared" si="18"/>
        <v>177406.04347095091</v>
      </c>
      <c r="U182" s="164">
        <f t="shared" si="19"/>
        <v>19010.939999999999</v>
      </c>
      <c r="V182" s="334">
        <f t="shared" si="20"/>
        <v>154208.47999999998</v>
      </c>
      <c r="W182" s="335">
        <f t="shared" si="17"/>
        <v>-42208.503470950935</v>
      </c>
    </row>
    <row r="183" spans="1:23" x14ac:dyDescent="0.2">
      <c r="A183" s="23" t="s">
        <v>415</v>
      </c>
      <c r="B183" s="12" t="s">
        <v>413</v>
      </c>
      <c r="C183" s="55" t="s">
        <v>416</v>
      </c>
      <c r="D183" s="6">
        <v>48344.68</v>
      </c>
      <c r="E183" s="93">
        <v>79971.3</v>
      </c>
      <c r="F183" s="270"/>
      <c r="G183" s="311">
        <v>40375.75</v>
      </c>
      <c r="H183" s="311">
        <v>78204.269480208692</v>
      </c>
      <c r="I183" s="311">
        <v>0</v>
      </c>
      <c r="J183" s="164">
        <v>0</v>
      </c>
      <c r="K183" s="88"/>
      <c r="L183" s="334">
        <v>41227.870000000003</v>
      </c>
      <c r="M183" s="334">
        <v>0</v>
      </c>
      <c r="N183" s="334">
        <v>0</v>
      </c>
      <c r="O183" s="334">
        <v>11083</v>
      </c>
      <c r="P183" s="299">
        <v>76</v>
      </c>
      <c r="Q183" s="89">
        <v>688.30092105263157</v>
      </c>
      <c r="T183" s="164">
        <f t="shared" si="18"/>
        <v>118580.01948020869</v>
      </c>
      <c r="U183" s="164">
        <f t="shared" si="19"/>
        <v>0</v>
      </c>
      <c r="V183" s="334">
        <f t="shared" si="20"/>
        <v>52310.87</v>
      </c>
      <c r="W183" s="335">
        <f t="shared" si="17"/>
        <v>-66269.149480208696</v>
      </c>
    </row>
    <row r="184" spans="1:23" x14ac:dyDescent="0.2">
      <c r="A184" s="23" t="s">
        <v>417</v>
      </c>
      <c r="B184" s="12" t="s">
        <v>413</v>
      </c>
      <c r="C184" s="55" t="s">
        <v>418</v>
      </c>
      <c r="D184" s="6">
        <v>4834.42</v>
      </c>
      <c r="E184" s="93">
        <v>7544.92</v>
      </c>
      <c r="F184" s="270"/>
      <c r="G184" s="311">
        <v>5104.8900000000003</v>
      </c>
      <c r="H184" s="311">
        <v>11128.925223598793</v>
      </c>
      <c r="I184" s="311">
        <v>0</v>
      </c>
      <c r="J184" s="164">
        <v>0</v>
      </c>
      <c r="K184" s="88"/>
      <c r="L184" s="334">
        <v>31513.06</v>
      </c>
      <c r="M184" s="334">
        <v>614.28</v>
      </c>
      <c r="N184" s="334">
        <v>0</v>
      </c>
      <c r="O184" s="334">
        <v>0</v>
      </c>
      <c r="P184" s="299">
        <v>10</v>
      </c>
      <c r="Q184" s="89">
        <v>3151.306</v>
      </c>
      <c r="T184" s="164">
        <f t="shared" si="18"/>
        <v>16233.815223598795</v>
      </c>
      <c r="U184" s="164">
        <f t="shared" si="19"/>
        <v>0</v>
      </c>
      <c r="V184" s="334">
        <f t="shared" si="20"/>
        <v>32127.34</v>
      </c>
      <c r="W184" s="335">
        <f t="shared" si="17"/>
        <v>15893.524776401206</v>
      </c>
    </row>
    <row r="185" spans="1:23" x14ac:dyDescent="0.2">
      <c r="A185" s="23" t="s">
        <v>419</v>
      </c>
      <c r="B185" s="12" t="s">
        <v>413</v>
      </c>
      <c r="C185" s="55" t="s">
        <v>420</v>
      </c>
      <c r="D185" s="6">
        <v>483.45</v>
      </c>
      <c r="E185" s="93">
        <v>0</v>
      </c>
      <c r="F185" s="270"/>
      <c r="G185" s="311">
        <v>464.06</v>
      </c>
      <c r="H185" s="311">
        <v>1743.260496580772</v>
      </c>
      <c r="I185" s="311">
        <v>0</v>
      </c>
      <c r="J185" s="164">
        <v>0</v>
      </c>
      <c r="K185" s="88"/>
      <c r="L185" s="334">
        <v>464.06</v>
      </c>
      <c r="M185" s="334">
        <v>0</v>
      </c>
      <c r="N185" s="334">
        <v>0</v>
      </c>
      <c r="O185" s="334">
        <v>0</v>
      </c>
      <c r="P185" s="299">
        <v>1</v>
      </c>
      <c r="Q185" s="89">
        <v>464.06</v>
      </c>
      <c r="T185" s="164">
        <f t="shared" si="18"/>
        <v>2207.3204965807722</v>
      </c>
      <c r="U185" s="164">
        <f t="shared" si="19"/>
        <v>0</v>
      </c>
      <c r="V185" s="334">
        <f t="shared" si="20"/>
        <v>464.06</v>
      </c>
      <c r="W185" s="335">
        <f t="shared" si="17"/>
        <v>-1743.2604965807723</v>
      </c>
    </row>
    <row r="186" spans="1:23" x14ac:dyDescent="0.2">
      <c r="A186" s="23" t="s">
        <v>421</v>
      </c>
      <c r="B186" s="12"/>
      <c r="C186" s="55" t="s">
        <v>422</v>
      </c>
      <c r="D186" s="6">
        <v>852316.31</v>
      </c>
      <c r="E186" s="93">
        <v>0</v>
      </c>
      <c r="F186" s="270"/>
      <c r="G186" s="311">
        <v>804253</v>
      </c>
      <c r="H186" s="311">
        <v>0</v>
      </c>
      <c r="I186" s="311">
        <v>0</v>
      </c>
      <c r="J186" s="164">
        <v>0</v>
      </c>
      <c r="K186" s="88"/>
      <c r="L186" s="334">
        <v>857434.73000000045</v>
      </c>
      <c r="M186" s="334">
        <v>7415.59</v>
      </c>
      <c r="N186" s="334">
        <v>0</v>
      </c>
      <c r="O186" s="334">
        <v>276787.39999999997</v>
      </c>
      <c r="P186" s="299">
        <v>1572</v>
      </c>
      <c r="Q186" s="89">
        <v>721.51534987277375</v>
      </c>
      <c r="T186" s="164">
        <f t="shared" si="18"/>
        <v>804253</v>
      </c>
      <c r="U186" s="164">
        <f t="shared" si="19"/>
        <v>0</v>
      </c>
      <c r="V186" s="334">
        <f t="shared" si="20"/>
        <v>1141637.7200000004</v>
      </c>
      <c r="W186" s="335">
        <f t="shared" si="17"/>
        <v>337384.72000000044</v>
      </c>
    </row>
    <row r="187" spans="1:23" x14ac:dyDescent="0.2">
      <c r="A187" s="41" t="s">
        <v>423</v>
      </c>
      <c r="B187" s="49"/>
      <c r="C187" s="42" t="s">
        <v>424</v>
      </c>
      <c r="D187" s="6">
        <v>0</v>
      </c>
      <c r="E187" s="93" t="s">
        <v>626</v>
      </c>
      <c r="F187" s="270"/>
      <c r="G187" s="311">
        <v>0</v>
      </c>
      <c r="H187" s="497" t="s">
        <v>497</v>
      </c>
      <c r="I187" s="311">
        <v>0</v>
      </c>
      <c r="J187" s="164">
        <v>100762.45999999999</v>
      </c>
      <c r="K187" s="88"/>
      <c r="L187" s="334">
        <v>0</v>
      </c>
      <c r="M187" s="334">
        <v>0</v>
      </c>
      <c r="N187" s="334">
        <v>0</v>
      </c>
      <c r="O187" s="334">
        <v>23613.849999999995</v>
      </c>
      <c r="P187" s="299" t="s">
        <v>555</v>
      </c>
      <c r="Q187" s="89" t="s">
        <v>664</v>
      </c>
      <c r="T187" s="164">
        <f t="shared" si="18"/>
        <v>0</v>
      </c>
      <c r="U187" s="164">
        <f t="shared" si="19"/>
        <v>100762.45999999999</v>
      </c>
      <c r="V187" s="334">
        <f t="shared" si="20"/>
        <v>23613.849999999995</v>
      </c>
      <c r="W187" s="335">
        <f t="shared" si="17"/>
        <v>-77148.61</v>
      </c>
    </row>
    <row r="188" spans="1:23" x14ac:dyDescent="0.2">
      <c r="A188" s="41" t="s">
        <v>425</v>
      </c>
      <c r="B188" s="49"/>
      <c r="C188" s="42" t="s">
        <v>426</v>
      </c>
      <c r="D188" s="6">
        <v>0</v>
      </c>
      <c r="E188" s="93" t="s">
        <v>626</v>
      </c>
      <c r="F188" s="270"/>
      <c r="G188" s="311">
        <v>0</v>
      </c>
      <c r="H188" s="497" t="s">
        <v>497</v>
      </c>
      <c r="I188" s="311">
        <v>0</v>
      </c>
      <c r="J188" s="164">
        <v>0</v>
      </c>
      <c r="K188" s="88"/>
      <c r="L188" s="334">
        <v>0</v>
      </c>
      <c r="M188" s="334">
        <v>0</v>
      </c>
      <c r="N188" s="334">
        <v>0</v>
      </c>
      <c r="O188" s="334">
        <v>0</v>
      </c>
      <c r="P188" s="299" t="s">
        <v>555</v>
      </c>
      <c r="Q188" s="89" t="s">
        <v>664</v>
      </c>
      <c r="T188" s="164">
        <f t="shared" si="18"/>
        <v>0</v>
      </c>
      <c r="U188" s="164">
        <f t="shared" si="19"/>
        <v>0</v>
      </c>
      <c r="V188" s="334">
        <f t="shared" si="20"/>
        <v>0</v>
      </c>
      <c r="W188" s="335">
        <f t="shared" si="17"/>
        <v>0</v>
      </c>
    </row>
    <row r="189" spans="1:23" x14ac:dyDescent="0.2">
      <c r="A189" s="41" t="s">
        <v>427</v>
      </c>
      <c r="B189" s="49"/>
      <c r="C189" s="42" t="s">
        <v>428</v>
      </c>
      <c r="D189" s="6">
        <v>0</v>
      </c>
      <c r="E189" s="93" t="s">
        <v>626</v>
      </c>
      <c r="F189" s="270"/>
      <c r="G189" s="311">
        <v>0</v>
      </c>
      <c r="H189" s="497" t="s">
        <v>497</v>
      </c>
      <c r="I189" s="311">
        <v>0</v>
      </c>
      <c r="J189" s="164">
        <v>176702</v>
      </c>
      <c r="K189" s="88"/>
      <c r="L189" s="334">
        <v>0</v>
      </c>
      <c r="M189" s="334">
        <v>0</v>
      </c>
      <c r="N189" s="334">
        <v>0</v>
      </c>
      <c r="O189" s="334">
        <v>16872.940000000002</v>
      </c>
      <c r="P189" s="299" t="s">
        <v>555</v>
      </c>
      <c r="Q189" s="89" t="s">
        <v>664</v>
      </c>
      <c r="T189" s="164">
        <f t="shared" si="18"/>
        <v>0</v>
      </c>
      <c r="U189" s="164">
        <f t="shared" si="19"/>
        <v>176702</v>
      </c>
      <c r="V189" s="334">
        <f t="shared" si="20"/>
        <v>16872.940000000002</v>
      </c>
      <c r="W189" s="335">
        <f t="shared" si="17"/>
        <v>-159829.06</v>
      </c>
    </row>
    <row r="190" spans="1:23" x14ac:dyDescent="0.2">
      <c r="A190" s="41" t="s">
        <v>429</v>
      </c>
      <c r="B190" s="49"/>
      <c r="C190" s="42" t="s">
        <v>430</v>
      </c>
      <c r="D190" s="6">
        <v>0</v>
      </c>
      <c r="E190" s="93" t="s">
        <v>626</v>
      </c>
      <c r="F190" s="270"/>
      <c r="G190" s="311">
        <v>0</v>
      </c>
      <c r="H190" s="497" t="s">
        <v>497</v>
      </c>
      <c r="I190" s="311">
        <v>0</v>
      </c>
      <c r="J190" s="164">
        <v>14761.25</v>
      </c>
      <c r="K190" s="88"/>
      <c r="L190" s="334">
        <v>0</v>
      </c>
      <c r="M190" s="334">
        <v>0</v>
      </c>
      <c r="N190" s="334">
        <v>0</v>
      </c>
      <c r="O190" s="334">
        <v>509.31</v>
      </c>
      <c r="P190" s="299" t="s">
        <v>555</v>
      </c>
      <c r="Q190" s="89" t="s">
        <v>664</v>
      </c>
      <c r="T190" s="164">
        <f t="shared" si="18"/>
        <v>0</v>
      </c>
      <c r="U190" s="164">
        <f t="shared" si="19"/>
        <v>14761.25</v>
      </c>
      <c r="V190" s="334">
        <f t="shared" si="20"/>
        <v>509.31</v>
      </c>
      <c r="W190" s="335">
        <f t="shared" si="17"/>
        <v>-14251.94</v>
      </c>
    </row>
    <row r="191" spans="1:23" x14ac:dyDescent="0.2">
      <c r="A191" s="41" t="s">
        <v>431</v>
      </c>
      <c r="B191" s="49"/>
      <c r="C191" s="42" t="s">
        <v>432</v>
      </c>
      <c r="D191" s="6">
        <v>0</v>
      </c>
      <c r="E191" s="93" t="s">
        <v>626</v>
      </c>
      <c r="F191" s="270"/>
      <c r="G191" s="311">
        <v>0</v>
      </c>
      <c r="H191" s="497" t="s">
        <v>497</v>
      </c>
      <c r="I191" s="311">
        <v>0</v>
      </c>
      <c r="J191" s="164">
        <v>0</v>
      </c>
      <c r="K191" s="88"/>
      <c r="L191" s="334">
        <v>0</v>
      </c>
      <c r="M191" s="334">
        <v>0</v>
      </c>
      <c r="N191" s="334">
        <v>0</v>
      </c>
      <c r="O191" s="334">
        <v>0</v>
      </c>
      <c r="P191" s="299" t="s">
        <v>555</v>
      </c>
      <c r="Q191" s="89" t="s">
        <v>664</v>
      </c>
      <c r="T191" s="164">
        <f t="shared" si="18"/>
        <v>0</v>
      </c>
      <c r="U191" s="164">
        <f t="shared" si="19"/>
        <v>0</v>
      </c>
      <c r="V191" s="334">
        <f t="shared" si="20"/>
        <v>0</v>
      </c>
      <c r="W191" s="335">
        <f t="shared" si="17"/>
        <v>0</v>
      </c>
    </row>
    <row r="192" spans="1:23" x14ac:dyDescent="0.2">
      <c r="A192" s="43" t="s">
        <v>433</v>
      </c>
      <c r="B192" s="50"/>
      <c r="C192" s="42" t="s">
        <v>434</v>
      </c>
      <c r="D192" s="6">
        <v>0</v>
      </c>
      <c r="E192" s="93" t="s">
        <v>626</v>
      </c>
      <c r="F192" s="270"/>
      <c r="G192" s="311">
        <v>0</v>
      </c>
      <c r="H192" s="497" t="s">
        <v>497</v>
      </c>
      <c r="I192" s="311">
        <v>0</v>
      </c>
      <c r="J192" s="164">
        <v>0</v>
      </c>
      <c r="K192" s="88"/>
      <c r="L192" s="334">
        <v>0</v>
      </c>
      <c r="M192" s="334">
        <v>0</v>
      </c>
      <c r="N192" s="334">
        <v>0</v>
      </c>
      <c r="O192" s="334">
        <v>0</v>
      </c>
      <c r="P192" s="299" t="s">
        <v>555</v>
      </c>
      <c r="Q192" s="89" t="s">
        <v>664</v>
      </c>
      <c r="T192" s="164">
        <f t="shared" si="18"/>
        <v>0</v>
      </c>
      <c r="U192" s="164">
        <f t="shared" si="19"/>
        <v>0</v>
      </c>
      <c r="V192" s="334">
        <f t="shared" si="20"/>
        <v>0</v>
      </c>
      <c r="W192" s="335">
        <f t="shared" si="17"/>
        <v>0</v>
      </c>
    </row>
    <row r="193" spans="1:23" x14ac:dyDescent="0.2">
      <c r="A193" s="41" t="s">
        <v>435</v>
      </c>
      <c r="B193" s="49"/>
      <c r="C193" s="42" t="s">
        <v>436</v>
      </c>
      <c r="D193" s="6">
        <v>0</v>
      </c>
      <c r="E193" s="93" t="s">
        <v>626</v>
      </c>
      <c r="F193" s="270"/>
      <c r="G193" s="311">
        <v>0</v>
      </c>
      <c r="H193" s="497" t="s">
        <v>497</v>
      </c>
      <c r="I193" s="311">
        <v>0</v>
      </c>
      <c r="J193" s="164">
        <v>8689.44</v>
      </c>
      <c r="K193" s="88"/>
      <c r="L193" s="334">
        <v>0</v>
      </c>
      <c r="M193" s="334">
        <v>0</v>
      </c>
      <c r="N193" s="334">
        <v>0</v>
      </c>
      <c r="O193" s="334">
        <v>16764.28</v>
      </c>
      <c r="P193" s="299" t="s">
        <v>555</v>
      </c>
      <c r="Q193" s="89" t="s">
        <v>664</v>
      </c>
      <c r="T193" s="164">
        <f t="shared" si="18"/>
        <v>0</v>
      </c>
      <c r="U193" s="164">
        <f t="shared" si="19"/>
        <v>8689.44</v>
      </c>
      <c r="V193" s="334">
        <f t="shared" si="20"/>
        <v>16764.28</v>
      </c>
      <c r="W193" s="335">
        <f t="shared" si="17"/>
        <v>8074.8399999999983</v>
      </c>
    </row>
    <row r="194" spans="1:23" x14ac:dyDescent="0.2">
      <c r="A194" s="41" t="s">
        <v>437</v>
      </c>
      <c r="B194" s="49"/>
      <c r="C194" s="42" t="s">
        <v>438</v>
      </c>
      <c r="D194" s="6">
        <v>0</v>
      </c>
      <c r="E194" s="93" t="s">
        <v>626</v>
      </c>
      <c r="F194" s="270"/>
      <c r="G194" s="311">
        <v>0</v>
      </c>
      <c r="H194" s="497" t="s">
        <v>497</v>
      </c>
      <c r="I194" s="311">
        <v>0</v>
      </c>
      <c r="J194" s="164">
        <v>0</v>
      </c>
      <c r="K194" s="88"/>
      <c r="L194" s="334">
        <v>0</v>
      </c>
      <c r="M194" s="334">
        <v>0</v>
      </c>
      <c r="N194" s="334">
        <v>0</v>
      </c>
      <c r="O194" s="334">
        <v>0</v>
      </c>
      <c r="P194" s="299" t="s">
        <v>555</v>
      </c>
      <c r="Q194" s="89" t="s">
        <v>664</v>
      </c>
      <c r="T194" s="164">
        <f t="shared" si="18"/>
        <v>0</v>
      </c>
      <c r="U194" s="164">
        <f t="shared" si="19"/>
        <v>0</v>
      </c>
      <c r="V194" s="334">
        <f t="shared" si="20"/>
        <v>0</v>
      </c>
      <c r="W194" s="335">
        <f t="shared" si="17"/>
        <v>0</v>
      </c>
    </row>
    <row r="195" spans="1:23" x14ac:dyDescent="0.2">
      <c r="A195" s="41" t="s">
        <v>439</v>
      </c>
      <c r="B195" s="49"/>
      <c r="C195" s="42" t="s">
        <v>440</v>
      </c>
      <c r="D195" s="6">
        <v>0</v>
      </c>
      <c r="E195" s="93" t="s">
        <v>626</v>
      </c>
      <c r="F195" s="270"/>
      <c r="G195" s="311">
        <v>0</v>
      </c>
      <c r="H195" s="497" t="s">
        <v>497</v>
      </c>
      <c r="I195" s="311">
        <v>0</v>
      </c>
      <c r="J195" s="164">
        <v>20219.419999999998</v>
      </c>
      <c r="K195" s="88"/>
      <c r="L195" s="334">
        <v>0</v>
      </c>
      <c r="M195" s="334">
        <v>0</v>
      </c>
      <c r="N195" s="334">
        <v>0</v>
      </c>
      <c r="O195" s="334">
        <v>22260.37</v>
      </c>
      <c r="P195" s="299" t="s">
        <v>555</v>
      </c>
      <c r="Q195" s="89" t="s">
        <v>664</v>
      </c>
      <c r="T195" s="164">
        <f t="shared" si="18"/>
        <v>0</v>
      </c>
      <c r="U195" s="164">
        <f t="shared" si="19"/>
        <v>20219.419999999998</v>
      </c>
      <c r="V195" s="334">
        <f t="shared" si="20"/>
        <v>22260.37</v>
      </c>
      <c r="W195" s="335">
        <f t="shared" si="17"/>
        <v>2040.9500000000007</v>
      </c>
    </row>
    <row r="196" spans="1:23" x14ac:dyDescent="0.2">
      <c r="A196" s="41" t="s">
        <v>441</v>
      </c>
      <c r="B196" s="49"/>
      <c r="C196" s="42" t="s">
        <v>442</v>
      </c>
      <c r="D196" s="6">
        <v>0</v>
      </c>
      <c r="E196" s="93" t="s">
        <v>626</v>
      </c>
      <c r="F196" s="270"/>
      <c r="G196" s="339">
        <v>0</v>
      </c>
      <c r="H196" s="497" t="s">
        <v>497</v>
      </c>
      <c r="I196" s="339">
        <v>0</v>
      </c>
      <c r="J196" s="164">
        <v>0</v>
      </c>
      <c r="K196" s="98"/>
      <c r="L196" s="334">
        <v>0</v>
      </c>
      <c r="M196" s="334">
        <v>0</v>
      </c>
      <c r="N196" s="334">
        <v>0</v>
      </c>
      <c r="O196" s="334">
        <v>0</v>
      </c>
      <c r="P196" s="299" t="s">
        <v>555</v>
      </c>
      <c r="Q196" s="89" t="s">
        <v>664</v>
      </c>
      <c r="T196" s="164">
        <f t="shared" si="18"/>
        <v>0</v>
      </c>
      <c r="U196" s="164">
        <f t="shared" si="19"/>
        <v>0</v>
      </c>
      <c r="V196" s="334">
        <f t="shared" si="20"/>
        <v>0</v>
      </c>
      <c r="W196" s="335">
        <f t="shared" si="17"/>
        <v>0</v>
      </c>
    </row>
    <row r="197" spans="1:23" x14ac:dyDescent="0.2">
      <c r="A197" s="41" t="s">
        <v>443</v>
      </c>
      <c r="B197" s="49"/>
      <c r="C197" s="42" t="s">
        <v>444</v>
      </c>
      <c r="D197" s="6">
        <v>0</v>
      </c>
      <c r="E197" s="93" t="s">
        <v>626</v>
      </c>
      <c r="F197" s="270"/>
      <c r="G197" s="339">
        <v>0</v>
      </c>
      <c r="H197" s="497" t="s">
        <v>497</v>
      </c>
      <c r="I197" s="339">
        <v>0</v>
      </c>
      <c r="J197" s="164">
        <v>17283</v>
      </c>
      <c r="K197" s="98"/>
      <c r="L197" s="334">
        <v>0</v>
      </c>
      <c r="M197" s="334">
        <v>0</v>
      </c>
      <c r="N197" s="334">
        <v>0</v>
      </c>
      <c r="O197" s="334">
        <v>567</v>
      </c>
      <c r="P197" s="299" t="s">
        <v>555</v>
      </c>
      <c r="Q197" s="89" t="s">
        <v>664</v>
      </c>
      <c r="T197" s="164">
        <f t="shared" si="18"/>
        <v>0</v>
      </c>
      <c r="U197" s="164">
        <f t="shared" si="19"/>
        <v>17283</v>
      </c>
      <c r="V197" s="334">
        <f t="shared" si="20"/>
        <v>567</v>
      </c>
      <c r="W197" s="335">
        <f t="shared" si="17"/>
        <v>-16716</v>
      </c>
    </row>
    <row r="198" spans="1:23" x14ac:dyDescent="0.2">
      <c r="A198" s="41" t="s">
        <v>445</v>
      </c>
      <c r="B198" s="49"/>
      <c r="C198" s="42" t="s">
        <v>446</v>
      </c>
      <c r="D198" s="6">
        <v>0</v>
      </c>
      <c r="E198" s="93" t="s">
        <v>626</v>
      </c>
      <c r="F198" s="270"/>
      <c r="G198" s="339">
        <v>0</v>
      </c>
      <c r="H198" s="497" t="s">
        <v>497</v>
      </c>
      <c r="I198" s="339">
        <v>0</v>
      </c>
      <c r="J198" s="164">
        <v>0</v>
      </c>
      <c r="K198" s="98"/>
      <c r="L198" s="334">
        <v>0</v>
      </c>
      <c r="M198" s="334">
        <v>0</v>
      </c>
      <c r="N198" s="334">
        <v>0</v>
      </c>
      <c r="O198" s="334">
        <v>0</v>
      </c>
      <c r="P198" s="299" t="s">
        <v>555</v>
      </c>
      <c r="Q198" s="89" t="s">
        <v>664</v>
      </c>
      <c r="T198" s="164">
        <f t="shared" si="18"/>
        <v>0</v>
      </c>
      <c r="U198" s="164">
        <f t="shared" si="19"/>
        <v>0</v>
      </c>
      <c r="V198" s="334">
        <f t="shared" si="20"/>
        <v>0</v>
      </c>
      <c r="W198" s="335">
        <f t="shared" si="17"/>
        <v>0</v>
      </c>
    </row>
    <row r="199" spans="1:23" x14ac:dyDescent="0.2">
      <c r="A199" s="2" t="s">
        <v>447</v>
      </c>
      <c r="B199" s="2"/>
      <c r="C199" s="42" t="s">
        <v>448</v>
      </c>
      <c r="D199" s="6">
        <v>0</v>
      </c>
      <c r="E199" s="93" t="s">
        <v>626</v>
      </c>
      <c r="F199" s="270"/>
      <c r="G199" s="339">
        <v>0</v>
      </c>
      <c r="H199" s="497" t="s">
        <v>497</v>
      </c>
      <c r="I199" s="339">
        <v>0</v>
      </c>
      <c r="J199" s="164">
        <v>0</v>
      </c>
      <c r="K199" s="98"/>
      <c r="L199" s="334">
        <v>928.12</v>
      </c>
      <c r="M199" s="334">
        <v>0</v>
      </c>
      <c r="N199" s="334">
        <v>0</v>
      </c>
      <c r="O199" s="334">
        <v>0</v>
      </c>
      <c r="P199" s="299" t="s">
        <v>555</v>
      </c>
      <c r="Q199" s="89" t="s">
        <v>664</v>
      </c>
      <c r="T199" s="164">
        <f t="shared" si="18"/>
        <v>0</v>
      </c>
      <c r="U199" s="164">
        <f t="shared" si="19"/>
        <v>0</v>
      </c>
      <c r="V199" s="334">
        <f t="shared" si="20"/>
        <v>928.12</v>
      </c>
      <c r="W199" s="335">
        <f t="shared" si="17"/>
        <v>928.12</v>
      </c>
    </row>
    <row r="200" spans="1:23" x14ac:dyDescent="0.2">
      <c r="A200" s="2" t="s">
        <v>449</v>
      </c>
      <c r="B200" s="2"/>
      <c r="C200" s="42" t="s">
        <v>450</v>
      </c>
      <c r="D200" s="6">
        <v>0</v>
      </c>
      <c r="E200" s="93" t="s">
        <v>626</v>
      </c>
      <c r="F200" s="270"/>
      <c r="G200" s="339">
        <v>0</v>
      </c>
      <c r="H200" s="497" t="s">
        <v>497</v>
      </c>
      <c r="I200" s="339">
        <v>0</v>
      </c>
      <c r="J200" s="164">
        <v>0</v>
      </c>
      <c r="K200" s="98"/>
      <c r="L200" s="334">
        <v>0</v>
      </c>
      <c r="M200" s="334">
        <v>0</v>
      </c>
      <c r="N200" s="334">
        <v>0</v>
      </c>
      <c r="O200" s="334">
        <v>0</v>
      </c>
      <c r="P200" s="299" t="s">
        <v>555</v>
      </c>
      <c r="Q200" s="89" t="s">
        <v>664</v>
      </c>
      <c r="T200" s="164">
        <f t="shared" si="18"/>
        <v>0</v>
      </c>
      <c r="U200" s="164">
        <f t="shared" ref="U200:U207" si="21">J200</f>
        <v>0</v>
      </c>
      <c r="V200" s="334">
        <f t="shared" ref="V200:V207" si="22">O200+M200+N200+L200</f>
        <v>0</v>
      </c>
      <c r="W200" s="335">
        <f t="shared" si="17"/>
        <v>0</v>
      </c>
    </row>
    <row r="201" spans="1:23" x14ac:dyDescent="0.2">
      <c r="A201" s="41" t="s">
        <v>451</v>
      </c>
      <c r="B201" s="49"/>
      <c r="C201" s="42" t="s">
        <v>452</v>
      </c>
      <c r="D201" s="6">
        <v>0</v>
      </c>
      <c r="E201" s="93" t="s">
        <v>626</v>
      </c>
      <c r="F201" s="270"/>
      <c r="G201" s="339">
        <v>0</v>
      </c>
      <c r="H201" s="497" t="s">
        <v>497</v>
      </c>
      <c r="I201" s="339">
        <v>0</v>
      </c>
      <c r="J201" s="164">
        <v>0</v>
      </c>
      <c r="K201" s="98"/>
      <c r="L201" s="334">
        <v>0</v>
      </c>
      <c r="M201" s="334">
        <v>0</v>
      </c>
      <c r="N201" s="334">
        <v>0</v>
      </c>
      <c r="O201" s="334">
        <v>0</v>
      </c>
      <c r="P201" s="299" t="s">
        <v>555</v>
      </c>
      <c r="Q201" s="89" t="s">
        <v>664</v>
      </c>
      <c r="T201" s="164">
        <f t="shared" si="18"/>
        <v>0</v>
      </c>
      <c r="U201" s="164">
        <f t="shared" si="21"/>
        <v>0</v>
      </c>
      <c r="V201" s="334">
        <f t="shared" si="22"/>
        <v>0</v>
      </c>
      <c r="W201" s="335">
        <f t="shared" ref="W201:W207" si="23">+V201-SUM(T201:U201)</f>
        <v>0</v>
      </c>
    </row>
    <row r="202" spans="1:23" x14ac:dyDescent="0.2">
      <c r="A202" s="41" t="s">
        <v>453</v>
      </c>
      <c r="B202" s="49"/>
      <c r="C202" s="42" t="s">
        <v>454</v>
      </c>
      <c r="D202" s="6">
        <v>0</v>
      </c>
      <c r="E202" s="93" t="s">
        <v>626</v>
      </c>
      <c r="F202" s="270"/>
      <c r="G202" s="339">
        <v>0</v>
      </c>
      <c r="H202" s="497" t="s">
        <v>497</v>
      </c>
      <c r="I202" s="339">
        <v>0</v>
      </c>
      <c r="J202" s="164">
        <v>0</v>
      </c>
      <c r="K202" s="98"/>
      <c r="L202" s="334">
        <v>0</v>
      </c>
      <c r="M202" s="334">
        <v>0</v>
      </c>
      <c r="N202" s="334">
        <v>0</v>
      </c>
      <c r="O202" s="334">
        <v>0</v>
      </c>
      <c r="P202" s="299" t="s">
        <v>555</v>
      </c>
      <c r="Q202" s="89" t="s">
        <v>664</v>
      </c>
      <c r="T202" s="164">
        <f t="shared" si="18"/>
        <v>0</v>
      </c>
      <c r="U202" s="164">
        <f t="shared" si="21"/>
        <v>0</v>
      </c>
      <c r="V202" s="334">
        <f t="shared" si="22"/>
        <v>0</v>
      </c>
      <c r="W202" s="335">
        <f t="shared" si="23"/>
        <v>0</v>
      </c>
    </row>
    <row r="203" spans="1:23" x14ac:dyDescent="0.2">
      <c r="A203" s="41" t="s">
        <v>455</v>
      </c>
      <c r="B203" s="49"/>
      <c r="C203" s="42" t="s">
        <v>456</v>
      </c>
      <c r="D203" s="6">
        <v>0</v>
      </c>
      <c r="E203" s="93" t="s">
        <v>626</v>
      </c>
      <c r="F203" s="270"/>
      <c r="G203" s="339">
        <v>0</v>
      </c>
      <c r="H203" s="497" t="s">
        <v>497</v>
      </c>
      <c r="I203" s="339">
        <v>0</v>
      </c>
      <c r="J203" s="164">
        <v>0</v>
      </c>
      <c r="K203" s="98"/>
      <c r="L203" s="334">
        <v>0</v>
      </c>
      <c r="M203" s="334">
        <v>0</v>
      </c>
      <c r="N203" s="334">
        <v>0</v>
      </c>
      <c r="O203" s="334">
        <v>0</v>
      </c>
      <c r="P203" s="299" t="s">
        <v>555</v>
      </c>
      <c r="Q203" s="89" t="s">
        <v>664</v>
      </c>
      <c r="T203" s="164">
        <f t="shared" si="18"/>
        <v>0</v>
      </c>
      <c r="U203" s="164">
        <f t="shared" si="21"/>
        <v>0</v>
      </c>
      <c r="V203" s="334">
        <f t="shared" si="22"/>
        <v>0</v>
      </c>
      <c r="W203" s="335">
        <f t="shared" si="23"/>
        <v>0</v>
      </c>
    </row>
    <row r="204" spans="1:23" x14ac:dyDescent="0.2">
      <c r="A204" s="43" t="s">
        <v>457</v>
      </c>
      <c r="B204" s="50"/>
      <c r="C204" s="42" t="s">
        <v>458</v>
      </c>
      <c r="D204" s="6">
        <v>0</v>
      </c>
      <c r="E204" s="93" t="s">
        <v>626</v>
      </c>
      <c r="F204" s="270"/>
      <c r="G204" s="339">
        <v>0</v>
      </c>
      <c r="H204" s="497" t="s">
        <v>497</v>
      </c>
      <c r="I204" s="339">
        <v>0</v>
      </c>
      <c r="J204" s="164">
        <v>0</v>
      </c>
      <c r="K204" s="98"/>
      <c r="L204" s="334">
        <v>0</v>
      </c>
      <c r="M204" s="334">
        <v>0</v>
      </c>
      <c r="N204" s="334">
        <v>0</v>
      </c>
      <c r="O204" s="334">
        <v>0</v>
      </c>
      <c r="P204" s="299" t="s">
        <v>555</v>
      </c>
      <c r="Q204" s="89" t="s">
        <v>664</v>
      </c>
      <c r="T204" s="164">
        <f t="shared" si="18"/>
        <v>0</v>
      </c>
      <c r="U204" s="164">
        <f t="shared" si="21"/>
        <v>0</v>
      </c>
      <c r="V204" s="334">
        <f t="shared" si="22"/>
        <v>0</v>
      </c>
      <c r="W204" s="335">
        <f t="shared" si="23"/>
        <v>0</v>
      </c>
    </row>
    <row r="205" spans="1:23" x14ac:dyDescent="0.2">
      <c r="A205" s="43" t="s">
        <v>459</v>
      </c>
      <c r="B205" s="50"/>
      <c r="C205" s="42" t="s">
        <v>460</v>
      </c>
      <c r="D205" s="6">
        <v>0</v>
      </c>
      <c r="E205" s="93" t="s">
        <v>626</v>
      </c>
      <c r="F205" s="270"/>
      <c r="G205" s="339">
        <v>0</v>
      </c>
      <c r="H205" s="497" t="s">
        <v>497</v>
      </c>
      <c r="I205" s="339">
        <v>0</v>
      </c>
      <c r="J205" s="164">
        <v>0</v>
      </c>
      <c r="K205" s="98"/>
      <c r="L205" s="334">
        <v>0</v>
      </c>
      <c r="M205" s="334">
        <v>0</v>
      </c>
      <c r="N205" s="334">
        <v>0</v>
      </c>
      <c r="O205" s="334">
        <v>0</v>
      </c>
      <c r="P205" s="299" t="s">
        <v>555</v>
      </c>
      <c r="Q205" s="89" t="s">
        <v>664</v>
      </c>
      <c r="T205" s="164">
        <f t="shared" si="18"/>
        <v>0</v>
      </c>
      <c r="U205" s="164">
        <f t="shared" si="21"/>
        <v>0</v>
      </c>
      <c r="V205" s="334">
        <f t="shared" si="22"/>
        <v>0</v>
      </c>
      <c r="W205" s="335">
        <f t="shared" si="23"/>
        <v>0</v>
      </c>
    </row>
    <row r="206" spans="1:23" x14ac:dyDescent="0.2">
      <c r="A206" s="43" t="s">
        <v>548</v>
      </c>
      <c r="B206" s="50"/>
      <c r="C206" s="42" t="s">
        <v>554</v>
      </c>
      <c r="D206" s="6">
        <v>0</v>
      </c>
      <c r="E206" s="93" t="s">
        <v>626</v>
      </c>
      <c r="F206" s="270"/>
      <c r="G206" s="339">
        <v>0</v>
      </c>
      <c r="H206" s="497" t="s">
        <v>497</v>
      </c>
      <c r="I206" s="339">
        <v>0</v>
      </c>
      <c r="J206" s="164">
        <v>0</v>
      </c>
      <c r="K206" s="98"/>
      <c r="L206" s="334">
        <v>0</v>
      </c>
      <c r="M206" s="334">
        <v>0</v>
      </c>
      <c r="N206" s="334">
        <v>0</v>
      </c>
      <c r="O206" s="334">
        <v>0</v>
      </c>
      <c r="P206" s="299" t="s">
        <v>555</v>
      </c>
      <c r="Q206" s="89" t="s">
        <v>664</v>
      </c>
      <c r="T206" s="164">
        <f t="shared" si="18"/>
        <v>0</v>
      </c>
      <c r="U206" s="164">
        <f t="shared" si="21"/>
        <v>0</v>
      </c>
      <c r="V206" s="334">
        <f t="shared" si="22"/>
        <v>0</v>
      </c>
      <c r="W206" s="335">
        <f t="shared" si="23"/>
        <v>0</v>
      </c>
    </row>
    <row r="207" spans="1:23" ht="13.5" thickBot="1" x14ac:dyDescent="0.25">
      <c r="A207" s="50" t="s">
        <v>565</v>
      </c>
      <c r="B207" s="50"/>
      <c r="C207" s="12" t="s">
        <v>566</v>
      </c>
      <c r="D207" s="6">
        <v>0</v>
      </c>
      <c r="E207" s="93" t="s">
        <v>626</v>
      </c>
      <c r="F207" s="270"/>
      <c r="G207" s="339">
        <v>0</v>
      </c>
      <c r="H207" s="497" t="s">
        <v>497</v>
      </c>
      <c r="I207" s="339">
        <v>0</v>
      </c>
      <c r="J207" s="164">
        <v>0</v>
      </c>
      <c r="K207" s="98"/>
      <c r="L207" s="334">
        <v>0</v>
      </c>
      <c r="M207" s="334">
        <v>0</v>
      </c>
      <c r="N207" s="334">
        <v>0</v>
      </c>
      <c r="O207" s="334">
        <v>0</v>
      </c>
      <c r="P207" s="299" t="s">
        <v>555</v>
      </c>
      <c r="Q207" s="89" t="s">
        <v>664</v>
      </c>
      <c r="T207" s="164">
        <f t="shared" si="18"/>
        <v>0</v>
      </c>
      <c r="U207" s="336">
        <f t="shared" si="21"/>
        <v>0</v>
      </c>
      <c r="V207" s="337">
        <f t="shared" si="22"/>
        <v>0</v>
      </c>
      <c r="W207" s="338">
        <f t="shared" si="23"/>
        <v>0</v>
      </c>
    </row>
    <row r="208" spans="1:23" ht="13.5" thickBot="1" x14ac:dyDescent="0.25">
      <c r="A208" s="50"/>
      <c r="B208" s="50"/>
      <c r="C208" s="12"/>
      <c r="D208" s="6"/>
      <c r="E208" s="93"/>
      <c r="F208" s="270"/>
      <c r="G208" s="339"/>
      <c r="H208" s="497" t="s">
        <v>497</v>
      </c>
      <c r="I208" s="339"/>
      <c r="J208" s="164">
        <v>0</v>
      </c>
      <c r="K208" s="98"/>
      <c r="L208" s="334">
        <v>0</v>
      </c>
      <c r="M208" s="334">
        <v>0</v>
      </c>
      <c r="N208" s="334">
        <v>0</v>
      </c>
      <c r="O208" s="334">
        <v>0</v>
      </c>
      <c r="P208" s="299"/>
      <c r="Q208" s="89"/>
      <c r="T208" s="336"/>
      <c r="U208" s="336"/>
      <c r="V208" s="337"/>
      <c r="W208" s="338"/>
    </row>
    <row r="209" spans="1:23" ht="13.5" thickBot="1" x14ac:dyDescent="0.25">
      <c r="A209" s="24"/>
      <c r="B209" s="25"/>
      <c r="C209" s="25"/>
      <c r="D209" s="83">
        <f>SUM(D8:D207)</f>
        <v>34602205.780000009</v>
      </c>
      <c r="E209" s="83">
        <f>SUM(E8:E207)</f>
        <v>64085321.43999999</v>
      </c>
      <c r="F209" s="155"/>
      <c r="G209" s="210">
        <f t="shared" ref="G209:O209" si="24">SUM(G8:G207)</f>
        <v>31293890.699999999</v>
      </c>
      <c r="H209" s="210">
        <f t="shared" ref="H209" si="25">SUM(H8:H207)</f>
        <v>52292267.091160268</v>
      </c>
      <c r="I209" s="210">
        <f>SUM(I8:I207)</f>
        <v>0</v>
      </c>
      <c r="J209" s="210">
        <f>SUM(J8:J207)</f>
        <v>10957261.59</v>
      </c>
      <c r="K209" s="107"/>
      <c r="L209" s="332">
        <f t="shared" si="24"/>
        <v>154114864.78999996</v>
      </c>
      <c r="M209" s="332">
        <f t="shared" si="24"/>
        <v>1520306.6700000004</v>
      </c>
      <c r="N209" s="332">
        <f t="shared" ref="N209" si="26">SUM(N8:N207)</f>
        <v>0</v>
      </c>
      <c r="O209" s="332">
        <f t="shared" si="24"/>
        <v>11354095.530000001</v>
      </c>
      <c r="P209" s="83">
        <f>SUM(P8:P207)</f>
        <v>61359</v>
      </c>
      <c r="Q209" s="83">
        <f>(L209+O209)/P209</f>
        <v>2696.7349585227917</v>
      </c>
      <c r="T209" s="208">
        <f>SUM(T8:T207)</f>
        <v>83586157.791160315</v>
      </c>
      <c r="U209" s="208">
        <f>SUM(U8:U207)</f>
        <v>10957261.59</v>
      </c>
      <c r="V209" s="206">
        <f>SUM(V8:V207)</f>
        <v>166989266.99000001</v>
      </c>
      <c r="W209" s="297">
        <f>SUM(W8:W207)</f>
        <v>72445847.608839601</v>
      </c>
    </row>
    <row r="210" spans="1:23" ht="12.75" customHeight="1" x14ac:dyDescent="0.2">
      <c r="P210" s="505" t="s">
        <v>556</v>
      </c>
      <c r="Q210" s="505"/>
      <c r="R210" s="505"/>
    </row>
    <row r="211" spans="1:23" ht="13.5" thickBot="1" x14ac:dyDescent="0.25">
      <c r="E211" s="88"/>
      <c r="P211" s="505"/>
      <c r="Q211" s="505"/>
      <c r="R211" s="505"/>
      <c r="T211" s="295" t="s">
        <v>586</v>
      </c>
      <c r="U211" s="294">
        <f>+T209+U209</f>
        <v>94543419.381160319</v>
      </c>
    </row>
    <row r="212" spans="1:23" ht="13.5" thickTop="1" x14ac:dyDescent="0.2">
      <c r="C212" s="3"/>
      <c r="D212" s="3"/>
      <c r="G212" s="3">
        <f>G209+H209+I209+J209</f>
        <v>94543419.381160274</v>
      </c>
      <c r="H212" s="45"/>
      <c r="I212" s="45"/>
      <c r="K212" s="3"/>
      <c r="L212" s="110">
        <f>(G209)/L209</f>
        <v>0.203055628298034</v>
      </c>
      <c r="M212" s="45"/>
      <c r="N212" s="45"/>
      <c r="P212" s="505"/>
      <c r="Q212" s="505"/>
      <c r="R212" s="505"/>
    </row>
    <row r="213" spans="1:23" x14ac:dyDescent="0.2">
      <c r="C213" s="3"/>
      <c r="G213" s="3">
        <f>G214-G212</f>
        <v>72445847.608839676</v>
      </c>
      <c r="H213" s="56" t="s">
        <v>485</v>
      </c>
      <c r="I213" s="56"/>
      <c r="K213" s="3"/>
      <c r="L213" s="111">
        <f>1-L212</f>
        <v>0.79694437170196597</v>
      </c>
      <c r="M213" s="56"/>
      <c r="N213" s="56"/>
      <c r="P213" s="505"/>
      <c r="Q213" s="505"/>
      <c r="R213" s="505"/>
    </row>
    <row r="214" spans="1:23" x14ac:dyDescent="0.2">
      <c r="C214" s="3"/>
      <c r="G214" s="3">
        <f>L209+M209+N209+O209</f>
        <v>166989266.98999995</v>
      </c>
      <c r="K214" s="3"/>
    </row>
    <row r="218" spans="1:23" x14ac:dyDescent="0.2">
      <c r="A218" s="3" t="s">
        <v>555</v>
      </c>
      <c r="C218" s="3"/>
      <c r="D218" s="3"/>
      <c r="H218" s="108"/>
      <c r="I218" s="108"/>
      <c r="J218" s="108"/>
      <c r="L218" s="108"/>
      <c r="M218" s="108"/>
      <c r="N218" s="108"/>
    </row>
    <row r="219" spans="1:23" x14ac:dyDescent="0.2">
      <c r="C219" s="450"/>
      <c r="D219" s="82"/>
    </row>
    <row r="220" spans="1:23" x14ac:dyDescent="0.2">
      <c r="D220" s="82"/>
      <c r="E220" s="88"/>
      <c r="H220" s="3"/>
      <c r="I220" s="3"/>
      <c r="L220" s="3"/>
      <c r="M220" s="3"/>
      <c r="N220" s="3"/>
      <c r="T220" s="323"/>
      <c r="U220" s="323"/>
      <c r="V220" s="323"/>
    </row>
    <row r="221" spans="1:23" x14ac:dyDescent="0.2">
      <c r="C221" s="3"/>
      <c r="D221" s="44"/>
      <c r="E221" s="88"/>
      <c r="T221" s="82"/>
      <c r="U221" s="82"/>
      <c r="V221" s="82"/>
    </row>
    <row r="222" spans="1:23" x14ac:dyDescent="0.2">
      <c r="E222" s="88"/>
    </row>
    <row r="223" spans="1:23" x14ac:dyDescent="0.2">
      <c r="E223" s="88"/>
      <c r="T223" s="44"/>
      <c r="U223" s="44"/>
      <c r="V223" s="44"/>
    </row>
    <row r="226" spans="4:4" x14ac:dyDescent="0.2">
      <c r="D226" s="105"/>
    </row>
    <row r="227" spans="4:4" x14ac:dyDescent="0.2">
      <c r="D227" s="82"/>
    </row>
    <row r="228" spans="4:4" x14ac:dyDescent="0.2">
      <c r="D228" s="82"/>
    </row>
  </sheetData>
  <mergeCells count="4">
    <mergeCell ref="P1:P2"/>
    <mergeCell ref="G4:J4"/>
    <mergeCell ref="L4:O4"/>
    <mergeCell ref="T5:V5"/>
  </mergeCells>
  <phoneticPr fontId="9" type="noConversion"/>
  <conditionalFormatting sqref="D8:D209">
    <cfRule type="cellIs" dxfId="20" priority="36" stopIfTrue="1" operator="equal">
      <formula>0</formula>
    </cfRule>
  </conditionalFormatting>
  <conditionalFormatting sqref="D218">
    <cfRule type="cellIs" dxfId="19" priority="34" stopIfTrue="1" operator="equal">
      <formula>0</formula>
    </cfRule>
  </conditionalFormatting>
  <conditionalFormatting sqref="E7:E208">
    <cfRule type="cellIs" dxfId="18" priority="1" stopIfTrue="1" operator="equal">
      <formula>0</formula>
    </cfRule>
  </conditionalFormatting>
  <conditionalFormatting sqref="F8:Q209">
    <cfRule type="cellIs" dxfId="17" priority="2" stopIfTrue="1" operator="equal">
      <formula>0</formula>
    </cfRule>
  </conditionalFormatting>
  <conditionalFormatting sqref="H218:J218">
    <cfRule type="cellIs" dxfId="16" priority="9" stopIfTrue="1" operator="equal">
      <formula>0</formula>
    </cfRule>
  </conditionalFormatting>
  <conditionalFormatting sqref="L218:O218">
    <cfRule type="cellIs" dxfId="15" priority="15" stopIfTrue="1" operator="equal">
      <formula>0</formula>
    </cfRule>
  </conditionalFormatting>
  <conditionalFormatting sqref="T8:V208">
    <cfRule type="cellIs" dxfId="14" priority="6" stopIfTrue="1" operator="equal">
      <formula>0</formula>
    </cfRule>
  </conditionalFormatting>
  <pageMargins left="0.75" right="0.75" top="1" bottom="1" header="0.5" footer="0.5"/>
  <pageSetup scale="40" fitToHeight="0" orientation="landscape" r:id="rId1"/>
  <headerFooter alignWithMargins="0">
    <oddFooter>&amp;LCDE, Public School Finance&amp;C&amp;P&amp;R&amp;D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0"/>
  <sheetViews>
    <sheetView zoomScale="80" zoomScaleNormal="80" workbookViewId="0">
      <pane ySplit="8" topLeftCell="A199" activePane="bottomLeft" state="frozen"/>
      <selection activeCell="B1" sqref="B1"/>
      <selection pane="bottomLeft" activeCell="F227" sqref="F227"/>
    </sheetView>
  </sheetViews>
  <sheetFormatPr defaultRowHeight="12.75" x14ac:dyDescent="0.2"/>
  <cols>
    <col min="1" max="1" width="10" style="1" bestFit="1" customWidth="1"/>
    <col min="2" max="2" width="14.42578125" style="1" bestFit="1" customWidth="1"/>
    <col min="3" max="3" width="45.42578125" style="1" bestFit="1" customWidth="1"/>
    <col min="4" max="7" width="18.42578125" customWidth="1"/>
    <col min="8" max="8" width="2.42578125" customWidth="1"/>
    <col min="9" max="12" width="18.42578125" customWidth="1"/>
    <col min="15" max="17" width="14.85546875" customWidth="1"/>
  </cols>
  <sheetData>
    <row r="1" spans="1:17" x14ac:dyDescent="0.2">
      <c r="C1" s="95"/>
      <c r="D1" s="130"/>
      <c r="E1" s="128"/>
      <c r="F1" s="128"/>
      <c r="G1" s="130"/>
      <c r="I1" s="130"/>
      <c r="J1" s="128"/>
      <c r="K1" s="128"/>
      <c r="L1" s="130"/>
      <c r="O1" s="86"/>
      <c r="P1" s="86"/>
      <c r="Q1" s="86"/>
    </row>
    <row r="2" spans="1:17" x14ac:dyDescent="0.2">
      <c r="C2" s="96"/>
      <c r="D2" s="128"/>
      <c r="E2" s="128"/>
      <c r="F2" s="128"/>
      <c r="G2" s="130"/>
      <c r="I2" s="130"/>
      <c r="J2" s="130"/>
      <c r="K2" s="130"/>
      <c r="L2" s="130"/>
      <c r="O2" s="100"/>
      <c r="P2" s="100"/>
      <c r="Q2" s="100"/>
    </row>
    <row r="3" spans="1:17" x14ac:dyDescent="0.2">
      <c r="C3" s="96"/>
      <c r="D3" s="128"/>
      <c r="E3" s="128"/>
      <c r="F3" s="128"/>
      <c r="G3" s="130"/>
      <c r="I3" s="130"/>
      <c r="J3" s="130"/>
      <c r="K3" s="130"/>
      <c r="L3" s="130"/>
      <c r="O3" s="100"/>
      <c r="P3" s="100"/>
      <c r="Q3" s="100"/>
    </row>
    <row r="4" spans="1:17" ht="13.5" thickBot="1" x14ac:dyDescent="0.25">
      <c r="C4" s="96"/>
      <c r="D4" s="128"/>
      <c r="E4" s="128"/>
      <c r="F4" s="128"/>
      <c r="G4" s="130"/>
      <c r="I4" s="130"/>
      <c r="J4" s="130"/>
      <c r="K4" s="130"/>
      <c r="L4" s="130"/>
      <c r="O4" s="100"/>
      <c r="P4" s="100"/>
      <c r="Q4" s="100"/>
    </row>
    <row r="5" spans="1:17" ht="36.75" customHeight="1" thickBot="1" x14ac:dyDescent="0.25">
      <c r="C5" s="96"/>
      <c r="D5" s="480" t="s">
        <v>654</v>
      </c>
      <c r="E5" s="481"/>
      <c r="F5" s="481"/>
      <c r="G5" s="482"/>
      <c r="I5" s="480" t="s">
        <v>625</v>
      </c>
      <c r="J5" s="481"/>
      <c r="K5" s="481"/>
      <c r="L5" s="482"/>
      <c r="O5" s="382"/>
      <c r="P5" s="100"/>
      <c r="Q5" s="100"/>
    </row>
    <row r="6" spans="1:17" x14ac:dyDescent="0.2">
      <c r="A6" s="7"/>
      <c r="B6" s="8"/>
      <c r="C6" s="8"/>
      <c r="D6" s="162" t="s">
        <v>652</v>
      </c>
      <c r="E6" s="4" t="str">
        <f>D6</f>
        <v>FY24-25</v>
      </c>
      <c r="F6" s="4" t="str">
        <f>E6</f>
        <v>FY24-25</v>
      </c>
      <c r="G6" s="4" t="str">
        <f>F6</f>
        <v>FY24-25</v>
      </c>
      <c r="H6" s="27"/>
      <c r="I6" s="162" t="s">
        <v>640</v>
      </c>
      <c r="J6" s="4" t="str">
        <f>+I6</f>
        <v>FY23-24</v>
      </c>
      <c r="K6" s="361" t="str">
        <f>+I6</f>
        <v>FY23-24</v>
      </c>
      <c r="L6" s="4" t="str">
        <f>+I6</f>
        <v>FY23-24</v>
      </c>
      <c r="O6" s="364"/>
      <c r="P6" s="364"/>
      <c r="Q6" s="364"/>
    </row>
    <row r="7" spans="1:17" ht="13.5" thickBot="1" x14ac:dyDescent="0.25">
      <c r="A7" s="10"/>
      <c r="B7" s="11"/>
      <c r="C7" s="11"/>
      <c r="D7" s="359" t="s">
        <v>465</v>
      </c>
      <c r="E7" s="138"/>
      <c r="F7" s="34"/>
      <c r="G7" s="34"/>
      <c r="H7" s="33"/>
      <c r="I7" s="359" t="s">
        <v>465</v>
      </c>
      <c r="J7" s="34"/>
      <c r="K7" s="362"/>
      <c r="L7" s="34"/>
      <c r="O7" s="464" t="s">
        <v>546</v>
      </c>
      <c r="P7" s="465"/>
      <c r="Q7" s="466"/>
    </row>
    <row r="8" spans="1:17" ht="99.75" customHeight="1" thickBot="1" x14ac:dyDescent="0.25">
      <c r="A8" s="38" t="s">
        <v>0</v>
      </c>
      <c r="B8" s="39" t="s">
        <v>1</v>
      </c>
      <c r="C8" s="39" t="s">
        <v>2</v>
      </c>
      <c r="D8" s="180" t="s">
        <v>624</v>
      </c>
      <c r="E8" s="112" t="s">
        <v>655</v>
      </c>
      <c r="F8" s="35" t="s">
        <v>656</v>
      </c>
      <c r="G8" s="35" t="s">
        <v>657</v>
      </c>
      <c r="H8" s="36"/>
      <c r="I8" s="180" t="s">
        <v>623</v>
      </c>
      <c r="J8" s="112" t="s">
        <v>641</v>
      </c>
      <c r="K8" s="363" t="s">
        <v>642</v>
      </c>
      <c r="L8" s="35" t="s">
        <v>643</v>
      </c>
      <c r="O8" s="46" t="s">
        <v>543</v>
      </c>
      <c r="P8" s="46" t="s">
        <v>544</v>
      </c>
      <c r="Q8" s="386" t="s">
        <v>545</v>
      </c>
    </row>
    <row r="9" spans="1:17" x14ac:dyDescent="0.2">
      <c r="A9" s="19" t="s">
        <v>3</v>
      </c>
      <c r="B9" s="12" t="s">
        <v>4</v>
      </c>
      <c r="C9" s="55" t="s">
        <v>5</v>
      </c>
      <c r="D9" s="314">
        <v>752790.64</v>
      </c>
      <c r="E9" s="358">
        <v>1259071.6299999999</v>
      </c>
      <c r="F9" s="114">
        <v>3526318.77</v>
      </c>
      <c r="G9" s="114">
        <v>3837963.28</v>
      </c>
      <c r="H9" s="30"/>
      <c r="I9" s="314">
        <v>770892.51</v>
      </c>
      <c r="J9" s="428">
        <v>1148016.72</v>
      </c>
      <c r="K9" s="394">
        <v>3194151.85</v>
      </c>
      <c r="L9" s="342">
        <v>3843007.75</v>
      </c>
      <c r="M9" s="98"/>
      <c r="N9" s="98"/>
      <c r="O9" s="114">
        <f>I9</f>
        <v>770892.51</v>
      </c>
      <c r="P9" s="114">
        <v>0</v>
      </c>
      <c r="Q9" s="394">
        <f>K9</f>
        <v>3194151.85</v>
      </c>
    </row>
    <row r="10" spans="1:17" x14ac:dyDescent="0.2">
      <c r="A10" s="19" t="s">
        <v>6</v>
      </c>
      <c r="B10" s="12" t="s">
        <v>4</v>
      </c>
      <c r="C10" s="55" t="s">
        <v>7</v>
      </c>
      <c r="D10" s="314">
        <v>2313536.9900000002</v>
      </c>
      <c r="E10" s="358">
        <v>3902841.99</v>
      </c>
      <c r="F10" s="114">
        <v>10665973.810000001</v>
      </c>
      <c r="G10" s="114">
        <v>13079452.439999999</v>
      </c>
      <c r="H10" s="30"/>
      <c r="I10" s="314">
        <v>2390839.1</v>
      </c>
      <c r="J10" s="428">
        <v>3763539.47</v>
      </c>
      <c r="K10" s="394">
        <v>10391185.369999999</v>
      </c>
      <c r="L10" s="342">
        <v>13977364.649999997</v>
      </c>
      <c r="M10" s="98"/>
      <c r="N10" s="98"/>
      <c r="O10" s="114">
        <f t="shared" ref="O10:O73" si="0">I10</f>
        <v>2390839.1</v>
      </c>
      <c r="P10" s="114">
        <v>0</v>
      </c>
      <c r="Q10" s="394">
        <f t="shared" ref="Q10:Q73" si="1">K10</f>
        <v>10391185.369999999</v>
      </c>
    </row>
    <row r="11" spans="1:17" x14ac:dyDescent="0.2">
      <c r="A11" s="19" t="s">
        <v>8</v>
      </c>
      <c r="B11" s="12" t="s">
        <v>4</v>
      </c>
      <c r="C11" s="55" t="s">
        <v>9</v>
      </c>
      <c r="D11" s="314">
        <v>570750.84</v>
      </c>
      <c r="E11" s="358">
        <v>792320.09000000008</v>
      </c>
      <c r="F11" s="114">
        <v>2176098.25</v>
      </c>
      <c r="G11" s="114">
        <v>2190465.58</v>
      </c>
      <c r="H11" s="30"/>
      <c r="I11" s="314">
        <v>623558.21000000008</v>
      </c>
      <c r="J11" s="428">
        <v>968508.97</v>
      </c>
      <c r="K11" s="394">
        <v>2734169.94</v>
      </c>
      <c r="L11" s="342">
        <v>2590848.3600000003</v>
      </c>
      <c r="M11" s="98"/>
      <c r="N11" s="98"/>
      <c r="O11" s="114">
        <f t="shared" si="0"/>
        <v>623558.21000000008</v>
      </c>
      <c r="P11" s="114">
        <v>0</v>
      </c>
      <c r="Q11" s="394">
        <f t="shared" si="1"/>
        <v>2734169.94</v>
      </c>
    </row>
    <row r="12" spans="1:17" x14ac:dyDescent="0.2">
      <c r="A12" s="19" t="s">
        <v>10</v>
      </c>
      <c r="B12" s="12" t="s">
        <v>4</v>
      </c>
      <c r="C12" s="55" t="s">
        <v>11</v>
      </c>
      <c r="D12" s="314">
        <v>2180016.71</v>
      </c>
      <c r="E12" s="358">
        <v>3601038.8000000003</v>
      </c>
      <c r="F12" s="114">
        <v>9759818.5299999993</v>
      </c>
      <c r="G12" s="114">
        <v>9772456.0199999996</v>
      </c>
      <c r="H12" s="30"/>
      <c r="I12" s="314">
        <v>1931407.27</v>
      </c>
      <c r="J12" s="428">
        <v>3006211.08</v>
      </c>
      <c r="K12" s="394">
        <v>8103206.4100000001</v>
      </c>
      <c r="L12" s="342">
        <v>8316906.4600000028</v>
      </c>
      <c r="M12" s="98"/>
      <c r="N12" s="98"/>
      <c r="O12" s="114">
        <f t="shared" si="0"/>
        <v>1931407.27</v>
      </c>
      <c r="P12" s="114">
        <v>0</v>
      </c>
      <c r="Q12" s="394">
        <f t="shared" si="1"/>
        <v>8103206.4100000001</v>
      </c>
    </row>
    <row r="13" spans="1:17" x14ac:dyDescent="0.2">
      <c r="A13" s="19" t="s">
        <v>12</v>
      </c>
      <c r="B13" s="12" t="s">
        <v>4</v>
      </c>
      <c r="C13" s="55" t="s">
        <v>13</v>
      </c>
      <c r="D13" s="314">
        <v>144645.37</v>
      </c>
      <c r="E13" s="358">
        <v>220913.52000000002</v>
      </c>
      <c r="F13" s="114">
        <v>515815.14</v>
      </c>
      <c r="G13" s="114">
        <v>551383.93999999994</v>
      </c>
      <c r="H13" s="30"/>
      <c r="I13" s="314">
        <v>162445.14000000001</v>
      </c>
      <c r="J13" s="428">
        <v>247144.14</v>
      </c>
      <c r="K13" s="394">
        <v>596866.31999999995</v>
      </c>
      <c r="L13" s="342">
        <v>827258.77999999991</v>
      </c>
      <c r="M13" s="98"/>
      <c r="N13" s="98"/>
      <c r="O13" s="114">
        <f t="shared" si="0"/>
        <v>162445.14000000001</v>
      </c>
      <c r="P13" s="114">
        <v>0</v>
      </c>
      <c r="Q13" s="394">
        <f t="shared" si="1"/>
        <v>596866.31999999995</v>
      </c>
    </row>
    <row r="14" spans="1:17" x14ac:dyDescent="0.2">
      <c r="A14" s="19" t="s">
        <v>14</v>
      </c>
      <c r="B14" s="12" t="s">
        <v>4</v>
      </c>
      <c r="C14" s="55" t="s">
        <v>15</v>
      </c>
      <c r="D14" s="314">
        <v>102267.98</v>
      </c>
      <c r="E14" s="358">
        <v>171958.59</v>
      </c>
      <c r="F14" s="114">
        <v>446145.51</v>
      </c>
      <c r="G14" s="114">
        <v>748905.44999999984</v>
      </c>
      <c r="H14" s="30"/>
      <c r="I14" s="314">
        <v>106183.8</v>
      </c>
      <c r="J14" s="428">
        <v>162390.07999999999</v>
      </c>
      <c r="K14" s="394">
        <v>385287.92</v>
      </c>
      <c r="L14" s="342">
        <v>542640.91999999993</v>
      </c>
      <c r="M14" s="98"/>
      <c r="N14" s="98"/>
      <c r="O14" s="114">
        <f t="shared" si="0"/>
        <v>106183.8</v>
      </c>
      <c r="P14" s="114">
        <v>0</v>
      </c>
      <c r="Q14" s="394">
        <f t="shared" si="1"/>
        <v>385287.92</v>
      </c>
    </row>
    <row r="15" spans="1:17" x14ac:dyDescent="0.2">
      <c r="A15" s="19" t="s">
        <v>16</v>
      </c>
      <c r="B15" s="12" t="s">
        <v>4</v>
      </c>
      <c r="C15" s="55" t="s">
        <v>17</v>
      </c>
      <c r="D15" s="314">
        <v>698694.2</v>
      </c>
      <c r="E15" s="358">
        <v>1167771.1599999999</v>
      </c>
      <c r="F15" s="114">
        <v>3288606.82</v>
      </c>
      <c r="G15" s="114">
        <v>3277503.54</v>
      </c>
      <c r="H15" s="30"/>
      <c r="I15" s="314">
        <v>667758.36</v>
      </c>
      <c r="J15" s="428">
        <v>1005791.27</v>
      </c>
      <c r="K15" s="394">
        <v>2819576.3</v>
      </c>
      <c r="L15" s="342">
        <v>4174863.7499999995</v>
      </c>
      <c r="M15" s="98"/>
      <c r="N15" s="98"/>
      <c r="O15" s="114">
        <f t="shared" si="0"/>
        <v>667758.36</v>
      </c>
      <c r="P15" s="114">
        <v>0</v>
      </c>
      <c r="Q15" s="394">
        <f t="shared" si="1"/>
        <v>2819576.3</v>
      </c>
    </row>
    <row r="16" spans="1:17" x14ac:dyDescent="0.2">
      <c r="A16" s="19" t="s">
        <v>18</v>
      </c>
      <c r="B16" s="12" t="s">
        <v>19</v>
      </c>
      <c r="C16" s="55" t="s">
        <v>20</v>
      </c>
      <c r="D16" s="314">
        <v>129491.79999999999</v>
      </c>
      <c r="E16" s="358">
        <v>207930.81999999998</v>
      </c>
      <c r="F16" s="114">
        <v>546845.81999999995</v>
      </c>
      <c r="G16" s="114">
        <v>1080324.5</v>
      </c>
      <c r="H16" s="30"/>
      <c r="I16" s="314">
        <v>139879.39000000001</v>
      </c>
      <c r="J16" s="428">
        <v>220006.45</v>
      </c>
      <c r="K16" s="394">
        <v>568943.30000000005</v>
      </c>
      <c r="L16" s="342">
        <v>1035578.1099999999</v>
      </c>
      <c r="M16" s="98"/>
      <c r="N16" s="98"/>
      <c r="O16" s="114">
        <f t="shared" si="0"/>
        <v>139879.39000000001</v>
      </c>
      <c r="P16" s="114">
        <v>0</v>
      </c>
      <c r="Q16" s="394">
        <f t="shared" si="1"/>
        <v>568943.30000000005</v>
      </c>
    </row>
    <row r="17" spans="1:17" x14ac:dyDescent="0.2">
      <c r="A17" s="19" t="s">
        <v>21</v>
      </c>
      <c r="B17" s="12" t="s">
        <v>19</v>
      </c>
      <c r="C17" s="55" t="s">
        <v>22</v>
      </c>
      <c r="D17" s="314">
        <v>40585.590000000004</v>
      </c>
      <c r="E17" s="358">
        <v>67636.709999999992</v>
      </c>
      <c r="F17" s="114">
        <v>166283.68</v>
      </c>
      <c r="G17" s="114">
        <v>247511.1</v>
      </c>
      <c r="H17" s="30"/>
      <c r="I17" s="314">
        <v>38281.950000000004</v>
      </c>
      <c r="J17" s="428">
        <v>60170.25</v>
      </c>
      <c r="K17" s="394">
        <v>135348.26</v>
      </c>
      <c r="L17" s="342">
        <v>330744.55</v>
      </c>
      <c r="M17" s="98"/>
      <c r="N17" s="98"/>
      <c r="O17" s="114">
        <f t="shared" si="0"/>
        <v>38281.950000000004</v>
      </c>
      <c r="P17" s="114">
        <v>0</v>
      </c>
      <c r="Q17" s="394">
        <f t="shared" si="1"/>
        <v>135348.26</v>
      </c>
    </row>
    <row r="18" spans="1:17" x14ac:dyDescent="0.2">
      <c r="A18" s="19" t="s">
        <v>23</v>
      </c>
      <c r="B18" s="12" t="s">
        <v>24</v>
      </c>
      <c r="C18" s="55" t="s">
        <v>25</v>
      </c>
      <c r="D18" s="314">
        <v>161981.67000000001</v>
      </c>
      <c r="E18" s="358">
        <v>277729.14</v>
      </c>
      <c r="F18" s="114">
        <v>764213.57</v>
      </c>
      <c r="G18" s="114">
        <v>761180.29000000015</v>
      </c>
      <c r="H18" s="30"/>
      <c r="I18" s="314">
        <v>186206.08000000002</v>
      </c>
      <c r="J18" s="428">
        <v>258515.33000000002</v>
      </c>
      <c r="K18" s="394">
        <v>694249.48</v>
      </c>
      <c r="L18" s="342">
        <v>748671.8600000001</v>
      </c>
      <c r="M18" s="98"/>
      <c r="N18" s="98"/>
      <c r="O18" s="114">
        <f t="shared" si="0"/>
        <v>186206.08000000002</v>
      </c>
      <c r="P18" s="114">
        <v>0</v>
      </c>
      <c r="Q18" s="394">
        <f t="shared" si="1"/>
        <v>694249.48</v>
      </c>
    </row>
    <row r="19" spans="1:17" x14ac:dyDescent="0.2">
      <c r="A19" s="19" t="s">
        <v>26</v>
      </c>
      <c r="B19" s="12" t="s">
        <v>24</v>
      </c>
      <c r="C19" s="55" t="s">
        <v>27</v>
      </c>
      <c r="D19" s="314">
        <v>161691.42000000001</v>
      </c>
      <c r="E19" s="358">
        <v>277553.8</v>
      </c>
      <c r="F19" s="114">
        <v>789249.48</v>
      </c>
      <c r="G19" s="114">
        <v>860306.08</v>
      </c>
      <c r="H19" s="30"/>
      <c r="I19" s="314">
        <v>187307.41</v>
      </c>
      <c r="J19" s="428">
        <v>244187.51</v>
      </c>
      <c r="K19" s="394">
        <v>687955.05</v>
      </c>
      <c r="L19" s="342">
        <v>743741.73</v>
      </c>
      <c r="M19" s="98"/>
      <c r="N19" s="98"/>
      <c r="O19" s="114">
        <f t="shared" si="0"/>
        <v>187307.41</v>
      </c>
      <c r="P19" s="114">
        <v>0</v>
      </c>
      <c r="Q19" s="394">
        <f t="shared" si="1"/>
        <v>687955.05</v>
      </c>
    </row>
    <row r="20" spans="1:17" x14ac:dyDescent="0.2">
      <c r="A20" s="19" t="s">
        <v>28</v>
      </c>
      <c r="B20" s="12" t="s">
        <v>24</v>
      </c>
      <c r="C20" s="55" t="s">
        <v>29</v>
      </c>
      <c r="D20" s="314">
        <v>6538444.9400000004</v>
      </c>
      <c r="E20" s="358">
        <v>10969160.860000001</v>
      </c>
      <c r="F20" s="114">
        <v>31465248.699999999</v>
      </c>
      <c r="G20" s="114">
        <v>35705905.519999996</v>
      </c>
      <c r="H20" s="30"/>
      <c r="I20" s="314">
        <v>6550860.9100000001</v>
      </c>
      <c r="J20" s="428">
        <v>10206557.020000001</v>
      </c>
      <c r="K20" s="394">
        <v>29219174.390000001</v>
      </c>
      <c r="L20" s="342">
        <v>32218429.340000007</v>
      </c>
      <c r="M20" s="98"/>
      <c r="N20" s="98"/>
      <c r="O20" s="114">
        <f t="shared" si="0"/>
        <v>6550860.9100000001</v>
      </c>
      <c r="P20" s="114">
        <v>0</v>
      </c>
      <c r="Q20" s="394">
        <f t="shared" si="1"/>
        <v>29219174.390000001</v>
      </c>
    </row>
    <row r="21" spans="1:17" x14ac:dyDescent="0.2">
      <c r="A21" s="19" t="s">
        <v>30</v>
      </c>
      <c r="B21" s="12" t="s">
        <v>24</v>
      </c>
      <c r="C21" s="55" t="s">
        <v>31</v>
      </c>
      <c r="D21" s="314">
        <v>1638873.47</v>
      </c>
      <c r="E21" s="358">
        <v>2740354.08</v>
      </c>
      <c r="F21" s="114">
        <v>7604131.2800000003</v>
      </c>
      <c r="G21" s="114">
        <v>7728975.4699999988</v>
      </c>
      <c r="H21" s="30"/>
      <c r="I21" s="314">
        <v>1606798.1600000001</v>
      </c>
      <c r="J21" s="428">
        <v>2494187.2200000002</v>
      </c>
      <c r="K21" s="394">
        <v>6991780.8700000001</v>
      </c>
      <c r="L21" s="342">
        <v>7128954.2599999988</v>
      </c>
      <c r="M21" s="98"/>
      <c r="N21" s="98"/>
      <c r="O21" s="114">
        <f t="shared" si="0"/>
        <v>1606798.1600000001</v>
      </c>
      <c r="P21" s="114">
        <v>0</v>
      </c>
      <c r="Q21" s="394">
        <f t="shared" si="1"/>
        <v>6991780.8700000001</v>
      </c>
    </row>
    <row r="22" spans="1:17" x14ac:dyDescent="0.2">
      <c r="A22" s="19" t="s">
        <v>32</v>
      </c>
      <c r="B22" s="12" t="s">
        <v>24</v>
      </c>
      <c r="C22" s="55" t="s">
        <v>33</v>
      </c>
      <c r="D22" s="314">
        <v>38726.409999999996</v>
      </c>
      <c r="E22" s="358">
        <v>64652.19</v>
      </c>
      <c r="F22" s="114">
        <v>140191.97</v>
      </c>
      <c r="G22" s="114">
        <v>324549.66000000003</v>
      </c>
      <c r="H22" s="30"/>
      <c r="I22" s="314">
        <v>37946.130000000005</v>
      </c>
      <c r="J22" s="428">
        <v>58217.16</v>
      </c>
      <c r="K22" s="394">
        <v>122118.19</v>
      </c>
      <c r="L22" s="342">
        <v>280009.05000000005</v>
      </c>
      <c r="M22" s="98"/>
      <c r="N22" s="98"/>
      <c r="O22" s="114">
        <f t="shared" si="0"/>
        <v>37946.130000000005</v>
      </c>
      <c r="P22" s="114">
        <v>0</v>
      </c>
      <c r="Q22" s="394">
        <f t="shared" si="1"/>
        <v>122118.19</v>
      </c>
    </row>
    <row r="23" spans="1:17" x14ac:dyDescent="0.2">
      <c r="A23" s="19" t="s">
        <v>34</v>
      </c>
      <c r="B23" s="12" t="s">
        <v>24</v>
      </c>
      <c r="C23" s="55" t="s">
        <v>35</v>
      </c>
      <c r="D23" s="314">
        <v>4314602.41</v>
      </c>
      <c r="E23" s="358">
        <v>7031889.9799999995</v>
      </c>
      <c r="F23" s="114">
        <v>20316682.469999999</v>
      </c>
      <c r="G23" s="114">
        <v>22685961.739999995</v>
      </c>
      <c r="H23" s="30"/>
      <c r="I23" s="314">
        <v>3430562.79</v>
      </c>
      <c r="J23" s="428">
        <v>5278547.83</v>
      </c>
      <c r="K23" s="394">
        <v>15119381.800000001</v>
      </c>
      <c r="L23" s="342">
        <v>21130229.820000011</v>
      </c>
      <c r="M23" s="98"/>
      <c r="N23" s="98"/>
      <c r="O23" s="114">
        <f t="shared" si="0"/>
        <v>3430562.79</v>
      </c>
      <c r="P23" s="114">
        <v>0</v>
      </c>
      <c r="Q23" s="394">
        <f t="shared" si="1"/>
        <v>15119381.800000001</v>
      </c>
    </row>
    <row r="24" spans="1:17" x14ac:dyDescent="0.2">
      <c r="A24" s="19" t="s">
        <v>36</v>
      </c>
      <c r="B24" s="12" t="s">
        <v>24</v>
      </c>
      <c r="C24" s="55" t="s">
        <v>37</v>
      </c>
      <c r="D24" s="314">
        <v>95368.43</v>
      </c>
      <c r="E24" s="358">
        <v>159445.56</v>
      </c>
      <c r="F24" s="114">
        <v>353319.55</v>
      </c>
      <c r="G24" s="114">
        <v>417409.07000000007</v>
      </c>
      <c r="H24" s="30"/>
      <c r="I24" s="314">
        <v>94360.36</v>
      </c>
      <c r="J24" s="428">
        <v>145001.87</v>
      </c>
      <c r="K24" s="394">
        <v>328802.90000000002</v>
      </c>
      <c r="L24" s="342">
        <v>396848.86000000004</v>
      </c>
      <c r="M24" s="98"/>
      <c r="N24" s="98"/>
      <c r="O24" s="114">
        <f t="shared" si="0"/>
        <v>94360.36</v>
      </c>
      <c r="P24" s="114">
        <v>0</v>
      </c>
      <c r="Q24" s="394">
        <f t="shared" si="1"/>
        <v>328802.90000000002</v>
      </c>
    </row>
    <row r="25" spans="1:17" x14ac:dyDescent="0.2">
      <c r="A25" s="19" t="s">
        <v>38</v>
      </c>
      <c r="B25" s="12" t="s">
        <v>39</v>
      </c>
      <c r="C25" s="55" t="s">
        <v>40</v>
      </c>
      <c r="D25" s="314">
        <v>204535.25</v>
      </c>
      <c r="E25" s="358">
        <v>290711.8</v>
      </c>
      <c r="F25" s="114">
        <v>782993.97</v>
      </c>
      <c r="G25" s="114">
        <v>1256636.72</v>
      </c>
      <c r="H25" s="30"/>
      <c r="I25" s="314">
        <v>225928.78</v>
      </c>
      <c r="J25" s="428">
        <v>348625.11000000004</v>
      </c>
      <c r="K25" s="394">
        <v>915617.3</v>
      </c>
      <c r="L25" s="342">
        <v>1079605.22</v>
      </c>
      <c r="M25" s="98"/>
      <c r="N25" s="98"/>
      <c r="O25" s="114">
        <f t="shared" si="0"/>
        <v>225928.78</v>
      </c>
      <c r="P25" s="114">
        <v>0</v>
      </c>
      <c r="Q25" s="394">
        <f t="shared" si="1"/>
        <v>915617.3</v>
      </c>
    </row>
    <row r="26" spans="1:17" x14ac:dyDescent="0.2">
      <c r="A26" s="19" t="s">
        <v>41</v>
      </c>
      <c r="B26" s="12" t="s">
        <v>42</v>
      </c>
      <c r="C26" s="55" t="s">
        <v>43</v>
      </c>
      <c r="D26" s="314">
        <v>22204.11</v>
      </c>
      <c r="E26" s="358">
        <v>40182.160000000003</v>
      </c>
      <c r="F26" s="114">
        <v>88079.33</v>
      </c>
      <c r="G26" s="114">
        <v>133329.01</v>
      </c>
      <c r="H26" s="30"/>
      <c r="I26" s="314">
        <v>34926.25</v>
      </c>
      <c r="J26" s="428">
        <v>39889.1</v>
      </c>
      <c r="K26" s="394">
        <v>84562.13</v>
      </c>
      <c r="L26" s="342">
        <v>149918.96</v>
      </c>
      <c r="M26" s="98"/>
      <c r="N26" s="98"/>
      <c r="O26" s="114">
        <f t="shared" si="0"/>
        <v>34926.25</v>
      </c>
      <c r="P26" s="114">
        <v>0</v>
      </c>
      <c r="Q26" s="394">
        <f t="shared" si="1"/>
        <v>84562.13</v>
      </c>
    </row>
    <row r="27" spans="1:17" x14ac:dyDescent="0.2">
      <c r="A27" s="19" t="s">
        <v>44</v>
      </c>
      <c r="B27" s="12" t="s">
        <v>42</v>
      </c>
      <c r="C27" s="55" t="s">
        <v>45</v>
      </c>
      <c r="D27" s="314">
        <v>16005.470000000001</v>
      </c>
      <c r="E27" s="358">
        <v>24704.5</v>
      </c>
      <c r="F27" s="114">
        <v>47744.18</v>
      </c>
      <c r="G27" s="114">
        <v>57024.43</v>
      </c>
      <c r="H27" s="30"/>
      <c r="I27" s="314">
        <v>18130.920000000002</v>
      </c>
      <c r="J27" s="428">
        <v>27159.739999999998</v>
      </c>
      <c r="K27" s="394">
        <v>50371.199999999997</v>
      </c>
      <c r="L27" s="342">
        <v>64564.340000000004</v>
      </c>
      <c r="M27" s="98"/>
      <c r="N27" s="98"/>
      <c r="O27" s="114">
        <f t="shared" si="0"/>
        <v>18130.920000000002</v>
      </c>
      <c r="P27" s="114">
        <v>0</v>
      </c>
      <c r="Q27" s="394">
        <f t="shared" si="1"/>
        <v>50371.199999999997</v>
      </c>
    </row>
    <row r="28" spans="1:17" x14ac:dyDescent="0.2">
      <c r="A28" s="19" t="s">
        <v>46</v>
      </c>
      <c r="B28" s="12" t="s">
        <v>42</v>
      </c>
      <c r="C28" s="55" t="s">
        <v>47</v>
      </c>
      <c r="D28" s="314">
        <v>28104.639999999999</v>
      </c>
      <c r="E28" s="358">
        <v>44554.31</v>
      </c>
      <c r="F28" s="114">
        <v>95741.9</v>
      </c>
      <c r="G28" s="114">
        <v>216132.84</v>
      </c>
      <c r="H28" s="30"/>
      <c r="I28" s="314">
        <v>29286.91</v>
      </c>
      <c r="J28" s="428">
        <v>47690.85</v>
      </c>
      <c r="K28" s="394">
        <v>96497.12</v>
      </c>
      <c r="L28" s="342">
        <v>274804.24</v>
      </c>
      <c r="M28" s="98"/>
      <c r="N28" s="98"/>
      <c r="O28" s="114">
        <f t="shared" si="0"/>
        <v>29286.91</v>
      </c>
      <c r="P28" s="114">
        <v>0</v>
      </c>
      <c r="Q28" s="394">
        <f t="shared" si="1"/>
        <v>96497.12</v>
      </c>
    </row>
    <row r="29" spans="1:17" x14ac:dyDescent="0.2">
      <c r="A29" s="19" t="s">
        <v>48</v>
      </c>
      <c r="B29" s="12" t="s">
        <v>42</v>
      </c>
      <c r="C29" s="55" t="s">
        <v>49</v>
      </c>
      <c r="D29" s="314">
        <v>22811.77</v>
      </c>
      <c r="E29" s="358">
        <v>35532.69</v>
      </c>
      <c r="F29" s="114">
        <v>76532.47</v>
      </c>
      <c r="G29" s="114">
        <v>105038.97000000002</v>
      </c>
      <c r="H29" s="30"/>
      <c r="I29" s="314">
        <v>10747.28</v>
      </c>
      <c r="J29" s="428">
        <v>16298.13</v>
      </c>
      <c r="K29" s="394">
        <v>41669.89</v>
      </c>
      <c r="L29" s="342">
        <v>43811.100000000013</v>
      </c>
      <c r="M29" s="98"/>
      <c r="N29" s="98"/>
      <c r="O29" s="114">
        <f t="shared" si="0"/>
        <v>10747.28</v>
      </c>
      <c r="P29" s="114">
        <v>0</v>
      </c>
      <c r="Q29" s="394">
        <f t="shared" si="1"/>
        <v>41669.89</v>
      </c>
    </row>
    <row r="30" spans="1:17" x14ac:dyDescent="0.2">
      <c r="A30" s="19" t="s">
        <v>50</v>
      </c>
      <c r="B30" s="12" t="s">
        <v>42</v>
      </c>
      <c r="C30" s="55" t="s">
        <v>51</v>
      </c>
      <c r="D30" s="314">
        <v>14055.720000000001</v>
      </c>
      <c r="E30" s="358">
        <v>23450</v>
      </c>
      <c r="F30" s="114">
        <v>46772.37</v>
      </c>
      <c r="G30" s="114">
        <v>64923.199999999997</v>
      </c>
      <c r="H30" s="30"/>
      <c r="I30" s="314">
        <v>13265.87</v>
      </c>
      <c r="J30" s="428">
        <v>16947.97</v>
      </c>
      <c r="K30" s="394">
        <v>34067.269999999997</v>
      </c>
      <c r="L30" s="342">
        <v>118984.51999999999</v>
      </c>
      <c r="M30" s="98"/>
      <c r="N30" s="98"/>
      <c r="O30" s="114">
        <f t="shared" si="0"/>
        <v>13265.87</v>
      </c>
      <c r="P30" s="114">
        <v>0</v>
      </c>
      <c r="Q30" s="394">
        <f t="shared" si="1"/>
        <v>34067.269999999997</v>
      </c>
    </row>
    <row r="31" spans="1:17" x14ac:dyDescent="0.2">
      <c r="A31" s="19" t="s">
        <v>52</v>
      </c>
      <c r="B31" s="12" t="s">
        <v>53</v>
      </c>
      <c r="C31" s="55" t="s">
        <v>54</v>
      </c>
      <c r="D31" s="314">
        <v>42601.18</v>
      </c>
      <c r="E31" s="358">
        <v>54194.76</v>
      </c>
      <c r="F31" s="114">
        <v>126980.12</v>
      </c>
      <c r="G31" s="114">
        <v>460641.09</v>
      </c>
      <c r="H31" s="30"/>
      <c r="I31" s="314">
        <v>47720.62</v>
      </c>
      <c r="J31" s="428">
        <v>72290.09</v>
      </c>
      <c r="K31" s="394">
        <v>165257.63</v>
      </c>
      <c r="L31" s="342">
        <v>248095.87999999998</v>
      </c>
      <c r="M31" s="98"/>
      <c r="N31" s="98"/>
      <c r="O31" s="114">
        <f t="shared" si="0"/>
        <v>47720.62</v>
      </c>
      <c r="P31" s="114">
        <v>0</v>
      </c>
      <c r="Q31" s="394">
        <f t="shared" si="1"/>
        <v>165257.63</v>
      </c>
    </row>
    <row r="32" spans="1:17" x14ac:dyDescent="0.2">
      <c r="A32" s="19" t="s">
        <v>55</v>
      </c>
      <c r="B32" s="12" t="s">
        <v>53</v>
      </c>
      <c r="C32" s="55" t="s">
        <v>56</v>
      </c>
      <c r="D32" s="314">
        <v>26419.439999999999</v>
      </c>
      <c r="E32" s="358">
        <v>44926.23</v>
      </c>
      <c r="F32" s="114">
        <v>102732.33</v>
      </c>
      <c r="G32" s="114">
        <v>270407.91000000003</v>
      </c>
      <c r="H32" s="30"/>
      <c r="I32" s="314">
        <v>28699.670000000002</v>
      </c>
      <c r="J32" s="428">
        <v>43459.86</v>
      </c>
      <c r="K32" s="394">
        <v>97662.69</v>
      </c>
      <c r="L32" s="342">
        <v>396168.64</v>
      </c>
      <c r="M32" s="98"/>
      <c r="N32" s="98"/>
      <c r="O32" s="114">
        <f t="shared" si="0"/>
        <v>28699.670000000002</v>
      </c>
      <c r="P32" s="114">
        <v>0</v>
      </c>
      <c r="Q32" s="394">
        <f t="shared" si="1"/>
        <v>97662.69</v>
      </c>
    </row>
    <row r="33" spans="1:17" x14ac:dyDescent="0.2">
      <c r="A33" s="19" t="s">
        <v>57</v>
      </c>
      <c r="B33" s="12" t="s">
        <v>58</v>
      </c>
      <c r="C33" s="55" t="s">
        <v>59</v>
      </c>
      <c r="D33" s="314">
        <v>2999877.08</v>
      </c>
      <c r="E33" s="358">
        <v>4978981.96</v>
      </c>
      <c r="F33" s="114">
        <v>13274191.189999999</v>
      </c>
      <c r="G33" s="114">
        <v>16934730.059999999</v>
      </c>
      <c r="H33" s="30"/>
      <c r="I33" s="314">
        <v>2766928.19</v>
      </c>
      <c r="J33" s="428">
        <v>4303741.32</v>
      </c>
      <c r="K33" s="394">
        <v>11303377.210000001</v>
      </c>
      <c r="L33" s="342">
        <v>12582987.000000006</v>
      </c>
      <c r="M33" s="98"/>
      <c r="N33" s="98"/>
      <c r="O33" s="114">
        <f t="shared" si="0"/>
        <v>2766928.19</v>
      </c>
      <c r="P33" s="114">
        <v>0</v>
      </c>
      <c r="Q33" s="394">
        <f t="shared" si="1"/>
        <v>11303377.210000001</v>
      </c>
    </row>
    <row r="34" spans="1:17" x14ac:dyDescent="0.2">
      <c r="A34" s="19" t="s">
        <v>60</v>
      </c>
      <c r="B34" s="12" t="s">
        <v>58</v>
      </c>
      <c r="C34" s="55" t="s">
        <v>61</v>
      </c>
      <c r="D34" s="314">
        <v>3760185.75</v>
      </c>
      <c r="E34" s="358">
        <v>6346983.7400000002</v>
      </c>
      <c r="F34" s="114">
        <v>17597662.199999999</v>
      </c>
      <c r="G34" s="114">
        <v>22021123.439999998</v>
      </c>
      <c r="H34" s="30"/>
      <c r="I34" s="314">
        <v>3904487.0999999996</v>
      </c>
      <c r="J34" s="428">
        <v>6143007.0899999999</v>
      </c>
      <c r="K34" s="394">
        <v>16900207</v>
      </c>
      <c r="L34" s="342">
        <v>21207893.310000002</v>
      </c>
      <c r="M34" s="98"/>
      <c r="N34" s="98"/>
      <c r="O34" s="114">
        <f t="shared" si="0"/>
        <v>3904487.0999999996</v>
      </c>
      <c r="P34" s="114">
        <v>0</v>
      </c>
      <c r="Q34" s="394">
        <f t="shared" si="1"/>
        <v>16900207</v>
      </c>
    </row>
    <row r="35" spans="1:17" x14ac:dyDescent="0.2">
      <c r="A35" s="19" t="s">
        <v>62</v>
      </c>
      <c r="B35" s="12" t="s">
        <v>63</v>
      </c>
      <c r="C35" s="55" t="s">
        <v>64</v>
      </c>
      <c r="D35" s="314">
        <v>72081.55</v>
      </c>
      <c r="E35" s="358">
        <v>124214.87</v>
      </c>
      <c r="F35" s="114">
        <v>327943.84999999998</v>
      </c>
      <c r="G35" s="114">
        <v>786953.39</v>
      </c>
      <c r="H35" s="30"/>
      <c r="I35" s="314">
        <v>85648</v>
      </c>
      <c r="J35" s="428">
        <v>119105.01999999999</v>
      </c>
      <c r="K35" s="394">
        <v>311037.53999999998</v>
      </c>
      <c r="L35" s="342">
        <v>581100.09000000008</v>
      </c>
      <c r="M35" s="98"/>
      <c r="N35" s="98"/>
      <c r="O35" s="114">
        <f t="shared" si="0"/>
        <v>85648</v>
      </c>
      <c r="P35" s="114">
        <v>0</v>
      </c>
      <c r="Q35" s="394">
        <f t="shared" si="1"/>
        <v>311037.53999999998</v>
      </c>
    </row>
    <row r="36" spans="1:17" x14ac:dyDescent="0.2">
      <c r="A36" s="19" t="s">
        <v>65</v>
      </c>
      <c r="B36" s="12" t="s">
        <v>63</v>
      </c>
      <c r="C36" s="55" t="s">
        <v>66</v>
      </c>
      <c r="D36" s="314">
        <v>70503.19</v>
      </c>
      <c r="E36" s="358">
        <v>116075.09</v>
      </c>
      <c r="F36" s="114">
        <v>305029.40999999997</v>
      </c>
      <c r="G36" s="114">
        <v>573867.67999999993</v>
      </c>
      <c r="H36" s="30"/>
      <c r="I36" s="314">
        <v>77393.709999999992</v>
      </c>
      <c r="J36" s="428">
        <v>119637.1</v>
      </c>
      <c r="K36" s="394">
        <v>316978.34000000003</v>
      </c>
      <c r="L36" s="342">
        <v>755225.86999999988</v>
      </c>
      <c r="M36" s="98"/>
      <c r="N36" s="98"/>
      <c r="O36" s="114">
        <f t="shared" si="0"/>
        <v>77393.709999999992</v>
      </c>
      <c r="P36" s="114">
        <v>0</v>
      </c>
      <c r="Q36" s="394">
        <f t="shared" si="1"/>
        <v>316978.34000000003</v>
      </c>
    </row>
    <row r="37" spans="1:17" x14ac:dyDescent="0.2">
      <c r="A37" s="19" t="s">
        <v>67</v>
      </c>
      <c r="B37" s="12" t="s">
        <v>68</v>
      </c>
      <c r="C37" s="55" t="s">
        <v>69</v>
      </c>
      <c r="D37" s="314">
        <v>36632.799999999996</v>
      </c>
      <c r="E37" s="358">
        <v>63049.85</v>
      </c>
      <c r="F37" s="114">
        <v>140972.29999999999</v>
      </c>
      <c r="G37" s="114">
        <v>210463</v>
      </c>
      <c r="H37" s="30"/>
      <c r="I37" s="314">
        <v>43073.71</v>
      </c>
      <c r="J37" s="428">
        <v>63182.679999999993</v>
      </c>
      <c r="K37" s="394">
        <v>142198.5</v>
      </c>
      <c r="L37" s="342">
        <v>226315.63999999996</v>
      </c>
      <c r="M37" s="98"/>
      <c r="N37" s="98"/>
      <c r="O37" s="114">
        <f t="shared" si="0"/>
        <v>43073.71</v>
      </c>
      <c r="P37" s="114">
        <v>0</v>
      </c>
      <c r="Q37" s="394">
        <f t="shared" si="1"/>
        <v>142198.5</v>
      </c>
    </row>
    <row r="38" spans="1:17" x14ac:dyDescent="0.2">
      <c r="A38" s="19" t="s">
        <v>70</v>
      </c>
      <c r="B38" s="12" t="s">
        <v>68</v>
      </c>
      <c r="C38" s="55" t="s">
        <v>71</v>
      </c>
      <c r="D38" s="314">
        <v>25227.18</v>
      </c>
      <c r="E38" s="358">
        <v>34434.159999999996</v>
      </c>
      <c r="F38" s="114">
        <v>76991.94</v>
      </c>
      <c r="G38" s="114">
        <v>148921.07</v>
      </c>
      <c r="H38" s="30"/>
      <c r="I38" s="314">
        <v>26906.91</v>
      </c>
      <c r="J38" s="428">
        <v>42808.09</v>
      </c>
      <c r="K38" s="394">
        <v>91349.01</v>
      </c>
      <c r="L38" s="342">
        <v>238064.51</v>
      </c>
      <c r="M38" s="98"/>
      <c r="N38" s="98"/>
      <c r="O38" s="114">
        <f t="shared" si="0"/>
        <v>26906.91</v>
      </c>
      <c r="P38" s="114">
        <v>0</v>
      </c>
      <c r="Q38" s="394">
        <f t="shared" si="1"/>
        <v>91349.01</v>
      </c>
    </row>
    <row r="39" spans="1:17" x14ac:dyDescent="0.2">
      <c r="A39" s="19" t="s">
        <v>72</v>
      </c>
      <c r="B39" s="12" t="s">
        <v>73</v>
      </c>
      <c r="C39" s="55" t="s">
        <v>74</v>
      </c>
      <c r="D39" s="314">
        <v>177691.78999999998</v>
      </c>
      <c r="E39" s="358">
        <v>300235.93</v>
      </c>
      <c r="F39" s="114">
        <v>782092.25</v>
      </c>
      <c r="G39" s="114">
        <v>1118972.97</v>
      </c>
      <c r="H39" s="30"/>
      <c r="I39" s="314">
        <v>183316.16</v>
      </c>
      <c r="J39" s="428">
        <v>288164.39</v>
      </c>
      <c r="K39" s="394">
        <v>748259.26</v>
      </c>
      <c r="L39" s="342">
        <v>742429.32999999984</v>
      </c>
      <c r="M39" s="98"/>
      <c r="N39" s="98"/>
      <c r="O39" s="114">
        <f t="shared" si="0"/>
        <v>183316.16</v>
      </c>
      <c r="P39" s="114">
        <v>0</v>
      </c>
      <c r="Q39" s="394">
        <f t="shared" si="1"/>
        <v>748259.26</v>
      </c>
    </row>
    <row r="40" spans="1:17" x14ac:dyDescent="0.2">
      <c r="A40" s="19" t="s">
        <v>75</v>
      </c>
      <c r="B40" s="12" t="s">
        <v>76</v>
      </c>
      <c r="C40" s="55" t="s">
        <v>77</v>
      </c>
      <c r="D40" s="314">
        <v>68516.209999999992</v>
      </c>
      <c r="E40" s="358">
        <v>105338.26000000001</v>
      </c>
      <c r="F40" s="114">
        <v>267396.06</v>
      </c>
      <c r="G40" s="114">
        <v>438456.17000000004</v>
      </c>
      <c r="H40" s="30"/>
      <c r="I40" s="314">
        <v>73404.23000000001</v>
      </c>
      <c r="J40" s="428">
        <v>116265.38</v>
      </c>
      <c r="K40" s="394">
        <v>281690.15999999997</v>
      </c>
      <c r="L40" s="342">
        <v>770431.15</v>
      </c>
      <c r="M40" s="98"/>
      <c r="N40" s="98"/>
      <c r="O40" s="114">
        <f t="shared" si="0"/>
        <v>73404.23000000001</v>
      </c>
      <c r="P40" s="114">
        <v>0</v>
      </c>
      <c r="Q40" s="394">
        <f t="shared" si="1"/>
        <v>281690.15999999997</v>
      </c>
    </row>
    <row r="41" spans="1:17" x14ac:dyDescent="0.2">
      <c r="A41" s="19" t="s">
        <v>78</v>
      </c>
      <c r="B41" s="12" t="s">
        <v>76</v>
      </c>
      <c r="C41" s="55" t="s">
        <v>79</v>
      </c>
      <c r="D41" s="314">
        <v>24122</v>
      </c>
      <c r="E41" s="358">
        <v>41385.479999999996</v>
      </c>
      <c r="F41" s="114">
        <v>101068.27</v>
      </c>
      <c r="G41" s="114">
        <v>191220.55</v>
      </c>
      <c r="H41" s="30"/>
      <c r="I41" s="314">
        <v>27847.84</v>
      </c>
      <c r="J41" s="428">
        <v>39482.979999999996</v>
      </c>
      <c r="K41" s="394">
        <v>97836.05</v>
      </c>
      <c r="L41" s="342">
        <v>181182.65999999997</v>
      </c>
      <c r="M41" s="98"/>
      <c r="N41" s="98"/>
      <c r="O41" s="114">
        <f t="shared" si="0"/>
        <v>27847.84</v>
      </c>
      <c r="P41" s="114">
        <v>0</v>
      </c>
      <c r="Q41" s="394">
        <f t="shared" si="1"/>
        <v>97836.05</v>
      </c>
    </row>
    <row r="42" spans="1:17" x14ac:dyDescent="0.2">
      <c r="A42" s="19" t="s">
        <v>80</v>
      </c>
      <c r="B42" s="12" t="s">
        <v>76</v>
      </c>
      <c r="C42" s="55" t="s">
        <v>81</v>
      </c>
      <c r="D42" s="314">
        <v>26641.050000000003</v>
      </c>
      <c r="E42" s="358">
        <v>43331.44</v>
      </c>
      <c r="F42" s="114">
        <v>116675.03</v>
      </c>
      <c r="G42" s="114">
        <v>229143.02000000002</v>
      </c>
      <c r="H42" s="30"/>
      <c r="I42" s="314">
        <v>19451.13</v>
      </c>
      <c r="J42" s="428">
        <v>31973.440000000002</v>
      </c>
      <c r="K42" s="394">
        <v>83679.19</v>
      </c>
      <c r="L42" s="342">
        <v>190662.69</v>
      </c>
      <c r="M42" s="98"/>
      <c r="N42" s="98"/>
      <c r="O42" s="114">
        <f t="shared" si="0"/>
        <v>19451.13</v>
      </c>
      <c r="P42" s="114">
        <v>0</v>
      </c>
      <c r="Q42" s="394">
        <f t="shared" si="1"/>
        <v>83679.19</v>
      </c>
    </row>
    <row r="43" spans="1:17" x14ac:dyDescent="0.2">
      <c r="A43" s="19" t="s">
        <v>82</v>
      </c>
      <c r="B43" s="12" t="s">
        <v>83</v>
      </c>
      <c r="C43" s="55" t="s">
        <v>84</v>
      </c>
      <c r="D43" s="314">
        <v>44165.280000000006</v>
      </c>
      <c r="E43" s="358">
        <v>62436.91</v>
      </c>
      <c r="F43" s="114">
        <v>129731.19</v>
      </c>
      <c r="G43" s="114">
        <v>151802.01999999999</v>
      </c>
      <c r="H43" s="30"/>
      <c r="I43" s="314">
        <v>49342.049999999996</v>
      </c>
      <c r="J43" s="428">
        <v>74944.2</v>
      </c>
      <c r="K43" s="394">
        <v>165512.82999999999</v>
      </c>
      <c r="L43" s="342">
        <v>222538.68</v>
      </c>
      <c r="M43" s="98"/>
      <c r="N43" s="98"/>
      <c r="O43" s="114">
        <f t="shared" si="0"/>
        <v>49342.049999999996</v>
      </c>
      <c r="P43" s="114">
        <v>0</v>
      </c>
      <c r="Q43" s="394">
        <f t="shared" si="1"/>
        <v>165512.82999999999</v>
      </c>
    </row>
    <row r="44" spans="1:17" x14ac:dyDescent="0.2">
      <c r="A44" s="19" t="s">
        <v>85</v>
      </c>
      <c r="B44" s="12" t="s">
        <v>83</v>
      </c>
      <c r="C44" s="55" t="s">
        <v>86</v>
      </c>
      <c r="D44" s="314">
        <v>49538.130000000005</v>
      </c>
      <c r="E44" s="358">
        <v>75764.69</v>
      </c>
      <c r="F44" s="114">
        <v>192509.22</v>
      </c>
      <c r="G44" s="114">
        <v>195071.38000000003</v>
      </c>
      <c r="H44" s="30"/>
      <c r="I44" s="314">
        <v>54124.520000000004</v>
      </c>
      <c r="J44" s="428">
        <v>84061.42</v>
      </c>
      <c r="K44" s="394">
        <v>214075.54</v>
      </c>
      <c r="L44" s="342">
        <v>271356.94</v>
      </c>
      <c r="M44" s="98"/>
      <c r="N44" s="98"/>
      <c r="O44" s="114">
        <f t="shared" si="0"/>
        <v>54124.520000000004</v>
      </c>
      <c r="P44" s="114">
        <v>0</v>
      </c>
      <c r="Q44" s="394">
        <f t="shared" si="1"/>
        <v>214075.54</v>
      </c>
    </row>
    <row r="45" spans="1:17" x14ac:dyDescent="0.2">
      <c r="A45" s="19" t="s">
        <v>87</v>
      </c>
      <c r="B45" s="12" t="s">
        <v>88</v>
      </c>
      <c r="C45" s="55" t="s">
        <v>89</v>
      </c>
      <c r="D45" s="314">
        <v>43052.840000000004</v>
      </c>
      <c r="E45" s="358">
        <v>72927.45</v>
      </c>
      <c r="F45" s="114">
        <v>164351.96</v>
      </c>
      <c r="G45" s="114">
        <v>246498.63000000003</v>
      </c>
      <c r="H45" s="30"/>
      <c r="I45" s="314">
        <v>47041.049999999996</v>
      </c>
      <c r="J45" s="428">
        <v>72146.06</v>
      </c>
      <c r="K45" s="394">
        <v>174475.72</v>
      </c>
      <c r="L45" s="342">
        <v>482431.56999999995</v>
      </c>
      <c r="M45" s="98"/>
      <c r="N45" s="98"/>
      <c r="O45" s="114">
        <f t="shared" si="0"/>
        <v>47041.049999999996</v>
      </c>
      <c r="P45" s="114">
        <v>0</v>
      </c>
      <c r="Q45" s="394">
        <f t="shared" si="1"/>
        <v>174475.72</v>
      </c>
    </row>
    <row r="46" spans="1:17" x14ac:dyDescent="0.2">
      <c r="A46" s="19" t="s">
        <v>90</v>
      </c>
      <c r="B46" s="12" t="s">
        <v>91</v>
      </c>
      <c r="C46" s="1" t="s">
        <v>92</v>
      </c>
      <c r="D46" s="314">
        <v>38605.730000000003</v>
      </c>
      <c r="E46" s="358">
        <v>58571.73</v>
      </c>
      <c r="F46" s="114">
        <v>146016.9</v>
      </c>
      <c r="G46" s="114">
        <v>239173.94999999998</v>
      </c>
      <c r="H46" s="30"/>
      <c r="I46" s="314">
        <v>42483.7</v>
      </c>
      <c r="J46" s="428">
        <v>65766.540000000008</v>
      </c>
      <c r="K46" s="394">
        <v>159143.67999999999</v>
      </c>
      <c r="L46" s="342">
        <v>386779.44999999995</v>
      </c>
      <c r="M46" s="98"/>
      <c r="N46" s="98"/>
      <c r="O46" s="114">
        <f t="shared" si="0"/>
        <v>42483.7</v>
      </c>
      <c r="P46" s="114">
        <v>0</v>
      </c>
      <c r="Q46" s="394">
        <f t="shared" si="1"/>
        <v>159143.67999999999</v>
      </c>
    </row>
    <row r="47" spans="1:17" x14ac:dyDescent="0.2">
      <c r="A47" s="19" t="s">
        <v>93</v>
      </c>
      <c r="B47" s="12" t="s">
        <v>94</v>
      </c>
      <c r="C47" s="55" t="s">
        <v>95</v>
      </c>
      <c r="D47" s="314">
        <v>365013.36</v>
      </c>
      <c r="E47" s="358">
        <v>607118.93999999994</v>
      </c>
      <c r="F47" s="114">
        <v>1521493.24</v>
      </c>
      <c r="G47" s="114">
        <v>2078600.1400000004</v>
      </c>
      <c r="H47" s="30"/>
      <c r="I47" s="314">
        <v>391023.34</v>
      </c>
      <c r="J47" s="428">
        <v>619392.37</v>
      </c>
      <c r="K47" s="394">
        <v>1556450.21</v>
      </c>
      <c r="L47" s="342">
        <v>2163841.2200000002</v>
      </c>
      <c r="M47" s="98"/>
      <c r="N47" s="98"/>
      <c r="O47" s="114">
        <f t="shared" si="0"/>
        <v>391023.34</v>
      </c>
      <c r="P47" s="114">
        <v>0</v>
      </c>
      <c r="Q47" s="394">
        <f t="shared" si="1"/>
        <v>1556450.21</v>
      </c>
    </row>
    <row r="48" spans="1:17" x14ac:dyDescent="0.2">
      <c r="A48" s="19" t="s">
        <v>96</v>
      </c>
      <c r="B48" s="12" t="s">
        <v>97</v>
      </c>
      <c r="C48" s="55" t="s">
        <v>98</v>
      </c>
      <c r="D48" s="314">
        <v>6834747.8600000003</v>
      </c>
      <c r="E48" s="358">
        <v>11567131.24</v>
      </c>
      <c r="F48" s="114">
        <v>32788055.629999999</v>
      </c>
      <c r="G48" s="114">
        <v>36924879.119999997</v>
      </c>
      <c r="H48" s="30"/>
      <c r="I48" s="314">
        <v>7432315.3300000001</v>
      </c>
      <c r="J48" s="428">
        <v>11597905.970000001</v>
      </c>
      <c r="K48" s="394">
        <v>32252025.530000001</v>
      </c>
      <c r="L48" s="342">
        <v>35964948.310000002</v>
      </c>
      <c r="M48" s="98"/>
      <c r="N48" s="98"/>
      <c r="O48" s="114">
        <f t="shared" si="0"/>
        <v>7432315.3300000001</v>
      </c>
      <c r="P48" s="114">
        <v>0</v>
      </c>
      <c r="Q48" s="394">
        <f t="shared" si="1"/>
        <v>32252025.530000001</v>
      </c>
    </row>
    <row r="49" spans="1:17" x14ac:dyDescent="0.2">
      <c r="A49" s="19" t="s">
        <v>99</v>
      </c>
      <c r="B49" s="12" t="s">
        <v>100</v>
      </c>
      <c r="C49" s="55" t="s">
        <v>101</v>
      </c>
      <c r="D49" s="314">
        <v>67466.78</v>
      </c>
      <c r="E49" s="358">
        <v>113234.57999999999</v>
      </c>
      <c r="F49" s="114">
        <v>259197.16</v>
      </c>
      <c r="G49" s="114">
        <v>347980.78</v>
      </c>
      <c r="H49" s="30"/>
      <c r="I49" s="314">
        <v>68725.919999999998</v>
      </c>
      <c r="J49" s="428">
        <v>105665.88999999998</v>
      </c>
      <c r="K49" s="394">
        <v>237328.68</v>
      </c>
      <c r="L49" s="342">
        <v>329490.99</v>
      </c>
      <c r="M49" s="98"/>
      <c r="N49" s="98"/>
      <c r="O49" s="114">
        <f t="shared" si="0"/>
        <v>68725.919999999998</v>
      </c>
      <c r="P49" s="114">
        <v>0</v>
      </c>
      <c r="Q49" s="394">
        <f t="shared" si="1"/>
        <v>237328.68</v>
      </c>
    </row>
    <row r="50" spans="1:17" x14ac:dyDescent="0.2">
      <c r="A50" s="19" t="s">
        <v>102</v>
      </c>
      <c r="B50" s="12" t="s">
        <v>103</v>
      </c>
      <c r="C50" s="55" t="s">
        <v>104</v>
      </c>
      <c r="D50" s="314">
        <v>5925322.2400000002</v>
      </c>
      <c r="E50" s="358">
        <v>9871942.6400000006</v>
      </c>
      <c r="F50" s="114">
        <v>27866147.899999999</v>
      </c>
      <c r="G50" s="114">
        <v>28307734.820000008</v>
      </c>
      <c r="H50" s="30"/>
      <c r="I50" s="314">
        <v>5583047.3900000006</v>
      </c>
      <c r="J50" s="428">
        <v>8765368.8599999994</v>
      </c>
      <c r="K50" s="394">
        <v>24395017.199999999</v>
      </c>
      <c r="L50" s="342">
        <v>27269834.460000001</v>
      </c>
      <c r="M50" s="98"/>
      <c r="N50" s="98"/>
      <c r="O50" s="114">
        <f t="shared" si="0"/>
        <v>5583047.3900000006</v>
      </c>
      <c r="P50" s="114">
        <v>0</v>
      </c>
      <c r="Q50" s="394">
        <f t="shared" si="1"/>
        <v>24395017.199999999</v>
      </c>
    </row>
    <row r="51" spans="1:17" x14ac:dyDescent="0.2">
      <c r="A51" s="19" t="s">
        <v>105</v>
      </c>
      <c r="B51" s="12" t="s">
        <v>106</v>
      </c>
      <c r="C51" s="55" t="s">
        <v>107</v>
      </c>
      <c r="D51" s="314">
        <v>535456.09</v>
      </c>
      <c r="E51" s="358">
        <v>901387.02</v>
      </c>
      <c r="F51" s="114">
        <v>2453621.2599999998</v>
      </c>
      <c r="G51" s="114">
        <v>3066165.290000001</v>
      </c>
      <c r="H51" s="30"/>
      <c r="I51" s="314">
        <v>547068.13</v>
      </c>
      <c r="J51" s="428">
        <v>857608.83000000007</v>
      </c>
      <c r="K51" s="394">
        <v>2307381.5</v>
      </c>
      <c r="L51" s="342">
        <v>3206308.89</v>
      </c>
      <c r="M51" s="98"/>
      <c r="N51" s="98"/>
      <c r="O51" s="114">
        <f t="shared" si="0"/>
        <v>547068.13</v>
      </c>
      <c r="P51" s="114">
        <v>0</v>
      </c>
      <c r="Q51" s="394">
        <f t="shared" si="1"/>
        <v>2307381.5</v>
      </c>
    </row>
    <row r="52" spans="1:17" x14ac:dyDescent="0.2">
      <c r="A52" s="22" t="s">
        <v>108</v>
      </c>
      <c r="B52" s="12" t="s">
        <v>109</v>
      </c>
      <c r="C52" s="55" t="s">
        <v>110</v>
      </c>
      <c r="D52" s="314">
        <v>348191.48</v>
      </c>
      <c r="E52" s="358">
        <v>579610.12</v>
      </c>
      <c r="F52" s="114">
        <v>1505897.22</v>
      </c>
      <c r="G52" s="114">
        <v>1523388.9300000002</v>
      </c>
      <c r="H52" s="30"/>
      <c r="I52" s="314">
        <v>332792.34000000003</v>
      </c>
      <c r="J52" s="428">
        <v>511570.18</v>
      </c>
      <c r="K52" s="394">
        <v>1305441.81</v>
      </c>
      <c r="L52" s="342">
        <v>1768076.76</v>
      </c>
      <c r="M52" s="98"/>
      <c r="N52" s="98"/>
      <c r="O52" s="114">
        <f t="shared" si="0"/>
        <v>332792.34000000003</v>
      </c>
      <c r="P52" s="114">
        <v>0</v>
      </c>
      <c r="Q52" s="394">
        <f t="shared" si="1"/>
        <v>1305441.81</v>
      </c>
    </row>
    <row r="53" spans="1:17" x14ac:dyDescent="0.2">
      <c r="A53" s="19" t="s">
        <v>111</v>
      </c>
      <c r="B53" s="12" t="s">
        <v>109</v>
      </c>
      <c r="C53" s="55" t="s">
        <v>112</v>
      </c>
      <c r="D53" s="314">
        <v>69022.720000000001</v>
      </c>
      <c r="E53" s="358">
        <v>97016.18</v>
      </c>
      <c r="F53" s="114">
        <v>124122.12</v>
      </c>
      <c r="G53" s="114">
        <v>284401.86</v>
      </c>
      <c r="H53" s="30"/>
      <c r="I53" s="314">
        <v>78234.17</v>
      </c>
      <c r="J53" s="428">
        <v>117124.88</v>
      </c>
      <c r="K53" s="394">
        <v>192343.49</v>
      </c>
      <c r="L53" s="342">
        <v>190572.5</v>
      </c>
      <c r="M53" s="98"/>
      <c r="N53" s="98"/>
      <c r="O53" s="114">
        <f t="shared" si="0"/>
        <v>78234.17</v>
      </c>
      <c r="P53" s="114">
        <v>0</v>
      </c>
      <c r="Q53" s="394">
        <f t="shared" si="1"/>
        <v>192343.49</v>
      </c>
    </row>
    <row r="54" spans="1:17" x14ac:dyDescent="0.2">
      <c r="A54" s="19" t="s">
        <v>113</v>
      </c>
      <c r="B54" s="12" t="s">
        <v>109</v>
      </c>
      <c r="C54" s="55" t="s">
        <v>114</v>
      </c>
      <c r="D54" s="314">
        <v>84033.03</v>
      </c>
      <c r="E54" s="358">
        <v>140149.85</v>
      </c>
      <c r="F54" s="114">
        <v>332399.3</v>
      </c>
      <c r="G54" s="114">
        <v>1782579.7399999998</v>
      </c>
      <c r="H54" s="30"/>
      <c r="I54" s="314">
        <v>80915.930000000008</v>
      </c>
      <c r="J54" s="428">
        <v>125339.08000000002</v>
      </c>
      <c r="K54" s="394">
        <v>305838.08000000002</v>
      </c>
      <c r="L54" s="342">
        <v>391943.64</v>
      </c>
      <c r="M54" s="98"/>
      <c r="N54" s="98"/>
      <c r="O54" s="114">
        <f t="shared" si="0"/>
        <v>80915.930000000008</v>
      </c>
      <c r="P54" s="114">
        <v>0</v>
      </c>
      <c r="Q54" s="394">
        <f t="shared" si="1"/>
        <v>305838.08000000002</v>
      </c>
    </row>
    <row r="55" spans="1:17" x14ac:dyDescent="0.2">
      <c r="A55" s="19" t="s">
        <v>115</v>
      </c>
      <c r="B55" s="12" t="s">
        <v>109</v>
      </c>
      <c r="C55" s="55" t="s">
        <v>116</v>
      </c>
      <c r="D55" s="314">
        <v>21861.960000000003</v>
      </c>
      <c r="E55" s="358">
        <v>34234.479999999996</v>
      </c>
      <c r="F55" s="114">
        <v>90158.17</v>
      </c>
      <c r="G55" s="114">
        <v>116350.63</v>
      </c>
      <c r="H55" s="30"/>
      <c r="I55" s="314">
        <v>26063.59</v>
      </c>
      <c r="J55" s="428">
        <v>37693.26</v>
      </c>
      <c r="K55" s="394">
        <v>100427.75</v>
      </c>
      <c r="L55" s="342">
        <v>155725.94</v>
      </c>
      <c r="M55" s="98"/>
      <c r="N55" s="98"/>
      <c r="O55" s="114">
        <f t="shared" si="0"/>
        <v>26063.59</v>
      </c>
      <c r="P55" s="114">
        <v>0</v>
      </c>
      <c r="Q55" s="394">
        <f t="shared" si="1"/>
        <v>100427.75</v>
      </c>
    </row>
    <row r="56" spans="1:17" x14ac:dyDescent="0.2">
      <c r="A56" s="19" t="s">
        <v>117</v>
      </c>
      <c r="B56" s="12" t="s">
        <v>109</v>
      </c>
      <c r="C56" s="55" t="s">
        <v>118</v>
      </c>
      <c r="D56" s="314">
        <v>29853.43</v>
      </c>
      <c r="E56" s="358">
        <v>48625.4</v>
      </c>
      <c r="F56" s="114">
        <v>103643.2</v>
      </c>
      <c r="G56" s="114">
        <v>93229.689999999988</v>
      </c>
      <c r="H56" s="30"/>
      <c r="I56" s="314">
        <v>33603.49</v>
      </c>
      <c r="J56" s="428">
        <v>50658.37</v>
      </c>
      <c r="K56" s="394">
        <v>116013.49</v>
      </c>
      <c r="L56" s="342">
        <v>103395.04000000001</v>
      </c>
      <c r="M56" s="98"/>
      <c r="N56" s="98"/>
      <c r="O56" s="114">
        <f t="shared" si="0"/>
        <v>33603.49</v>
      </c>
      <c r="P56" s="114">
        <v>0</v>
      </c>
      <c r="Q56" s="394">
        <f t="shared" si="1"/>
        <v>116013.49</v>
      </c>
    </row>
    <row r="57" spans="1:17" x14ac:dyDescent="0.2">
      <c r="A57" s="19" t="s">
        <v>119</v>
      </c>
      <c r="B57" s="12" t="s">
        <v>120</v>
      </c>
      <c r="C57" s="55" t="s">
        <v>121</v>
      </c>
      <c r="D57" s="314">
        <v>105837.51000000001</v>
      </c>
      <c r="E57" s="358">
        <v>168897.06</v>
      </c>
      <c r="F57" s="114">
        <v>407579.15</v>
      </c>
      <c r="G57" s="114">
        <v>511526.48999999987</v>
      </c>
      <c r="H57" s="30"/>
      <c r="I57" s="314">
        <v>116302.92</v>
      </c>
      <c r="J57" s="428">
        <v>179596.00999999998</v>
      </c>
      <c r="K57" s="394">
        <v>451256.82</v>
      </c>
      <c r="L57" s="342">
        <v>468209.93000000011</v>
      </c>
      <c r="M57" s="98"/>
      <c r="N57" s="98"/>
      <c r="O57" s="114">
        <f t="shared" si="0"/>
        <v>116302.92</v>
      </c>
      <c r="P57" s="114">
        <v>0</v>
      </c>
      <c r="Q57" s="394">
        <f t="shared" si="1"/>
        <v>451256.82</v>
      </c>
    </row>
    <row r="58" spans="1:17" x14ac:dyDescent="0.2">
      <c r="A58" s="19" t="s">
        <v>122</v>
      </c>
      <c r="B58" s="12" t="s">
        <v>120</v>
      </c>
      <c r="C58" s="55" t="s">
        <v>123</v>
      </c>
      <c r="D58" s="314">
        <v>969687.39</v>
      </c>
      <c r="E58" s="358">
        <v>1577428.7</v>
      </c>
      <c r="F58" s="114">
        <v>4392699.0599999996</v>
      </c>
      <c r="G58" s="114">
        <v>4818423.5100000026</v>
      </c>
      <c r="H58" s="30"/>
      <c r="I58" s="314">
        <v>738264.85000000009</v>
      </c>
      <c r="J58" s="428">
        <v>1165469.8500000001</v>
      </c>
      <c r="K58" s="394">
        <v>3199456.65</v>
      </c>
      <c r="L58" s="342">
        <v>4056024.06</v>
      </c>
      <c r="M58" s="98"/>
      <c r="N58" s="98"/>
      <c r="O58" s="114">
        <f t="shared" si="0"/>
        <v>738264.85000000009</v>
      </c>
      <c r="P58" s="114">
        <v>0</v>
      </c>
      <c r="Q58" s="394">
        <f t="shared" si="1"/>
        <v>3199456.65</v>
      </c>
    </row>
    <row r="59" spans="1:17" x14ac:dyDescent="0.2">
      <c r="A59" s="19" t="s">
        <v>124</v>
      </c>
      <c r="B59" s="12" t="s">
        <v>120</v>
      </c>
      <c r="C59" s="55" t="s">
        <v>125</v>
      </c>
      <c r="D59" s="314">
        <v>1012623.21</v>
      </c>
      <c r="E59" s="358">
        <v>1702896.95</v>
      </c>
      <c r="F59" s="114">
        <v>4626929.51</v>
      </c>
      <c r="G59" s="114">
        <v>4943006.1700000009</v>
      </c>
      <c r="H59" s="30"/>
      <c r="I59" s="314">
        <v>1029880.1599999999</v>
      </c>
      <c r="J59" s="428">
        <v>1609489.6500000001</v>
      </c>
      <c r="K59" s="394">
        <v>4376016.47</v>
      </c>
      <c r="L59" s="342">
        <v>4836244.0999999996</v>
      </c>
      <c r="M59" s="98"/>
      <c r="N59" s="98"/>
      <c r="O59" s="114">
        <f t="shared" si="0"/>
        <v>1029880.1599999999</v>
      </c>
      <c r="P59" s="114">
        <v>0</v>
      </c>
      <c r="Q59" s="394">
        <f t="shared" si="1"/>
        <v>4376016.47</v>
      </c>
    </row>
    <row r="60" spans="1:17" x14ac:dyDescent="0.2">
      <c r="A60" s="19" t="s">
        <v>126</v>
      </c>
      <c r="B60" s="12" t="s">
        <v>120</v>
      </c>
      <c r="C60" s="55" t="s">
        <v>127</v>
      </c>
      <c r="D60" s="314">
        <v>1017876.74</v>
      </c>
      <c r="E60" s="358">
        <v>1679043.76</v>
      </c>
      <c r="F60" s="114">
        <v>4458566.8600000003</v>
      </c>
      <c r="G60" s="114">
        <v>5556667</v>
      </c>
      <c r="H60" s="30"/>
      <c r="I60" s="314">
        <v>1098144.58</v>
      </c>
      <c r="J60" s="428">
        <v>1727238.37</v>
      </c>
      <c r="K60" s="394">
        <v>4712520.22</v>
      </c>
      <c r="L60" s="342">
        <v>6139903.96</v>
      </c>
      <c r="M60" s="98"/>
      <c r="N60" s="98"/>
      <c r="O60" s="114">
        <f t="shared" si="0"/>
        <v>1098144.58</v>
      </c>
      <c r="P60" s="114">
        <v>0</v>
      </c>
      <c r="Q60" s="394">
        <f t="shared" si="1"/>
        <v>4712520.22</v>
      </c>
    </row>
    <row r="61" spans="1:17" x14ac:dyDescent="0.2">
      <c r="A61" s="19" t="s">
        <v>128</v>
      </c>
      <c r="B61" s="12" t="s">
        <v>120</v>
      </c>
      <c r="C61" s="55" t="s">
        <v>129</v>
      </c>
      <c r="D61" s="314">
        <v>1444174.83</v>
      </c>
      <c r="E61" s="358">
        <v>2391271.81</v>
      </c>
      <c r="F61" s="114">
        <v>6395043.6699999999</v>
      </c>
      <c r="G61" s="114">
        <v>7641710.0999999996</v>
      </c>
      <c r="H61" s="30"/>
      <c r="I61" s="314">
        <v>1285793.22</v>
      </c>
      <c r="J61" s="428">
        <v>2031892.84</v>
      </c>
      <c r="K61" s="394">
        <v>5372841.7300000004</v>
      </c>
      <c r="L61" s="342">
        <v>6638736.620000001</v>
      </c>
      <c r="M61" s="98"/>
      <c r="N61" s="98"/>
      <c r="O61" s="114">
        <f t="shared" si="0"/>
        <v>1285793.22</v>
      </c>
      <c r="P61" s="114">
        <v>0</v>
      </c>
      <c r="Q61" s="394">
        <f t="shared" si="1"/>
        <v>5372841.7300000004</v>
      </c>
    </row>
    <row r="62" spans="1:17" x14ac:dyDescent="0.2">
      <c r="A62" s="19" t="s">
        <v>130</v>
      </c>
      <c r="B62" s="12" t="s">
        <v>120</v>
      </c>
      <c r="C62" s="55" t="s">
        <v>131</v>
      </c>
      <c r="D62" s="314">
        <v>72782.89</v>
      </c>
      <c r="E62" s="358">
        <v>120480.28</v>
      </c>
      <c r="F62" s="114">
        <v>312982.52</v>
      </c>
      <c r="G62" s="114">
        <v>548239.21</v>
      </c>
      <c r="H62" s="30"/>
      <c r="I62" s="314">
        <v>61729.86</v>
      </c>
      <c r="J62" s="428">
        <v>102162.66</v>
      </c>
      <c r="K62" s="394">
        <v>265881.09999999998</v>
      </c>
      <c r="L62" s="342">
        <v>517494.76</v>
      </c>
      <c r="M62" s="98"/>
      <c r="N62" s="98"/>
      <c r="O62" s="114">
        <f t="shared" si="0"/>
        <v>61729.86</v>
      </c>
      <c r="P62" s="114">
        <v>0</v>
      </c>
      <c r="Q62" s="394">
        <f t="shared" si="1"/>
        <v>265881.09999999998</v>
      </c>
    </row>
    <row r="63" spans="1:17" x14ac:dyDescent="0.2">
      <c r="A63" s="19" t="s">
        <v>132</v>
      </c>
      <c r="B63" s="12" t="s">
        <v>120</v>
      </c>
      <c r="C63" s="55" t="s">
        <v>133</v>
      </c>
      <c r="D63" s="314">
        <v>147449.94999999998</v>
      </c>
      <c r="E63" s="358">
        <v>248176.35</v>
      </c>
      <c r="F63" s="114">
        <v>654923.06999999995</v>
      </c>
      <c r="G63" s="114">
        <v>1042793.61</v>
      </c>
      <c r="H63" s="30"/>
      <c r="I63" s="314">
        <v>148998.93000000002</v>
      </c>
      <c r="J63" s="428">
        <v>235873.04</v>
      </c>
      <c r="K63" s="394">
        <v>632409.80000000005</v>
      </c>
      <c r="L63" s="342">
        <v>851883.49</v>
      </c>
      <c r="M63" s="98"/>
      <c r="N63" s="98"/>
      <c r="O63" s="114">
        <f t="shared" si="0"/>
        <v>148998.93000000002</v>
      </c>
      <c r="P63" s="114">
        <v>0</v>
      </c>
      <c r="Q63" s="394">
        <f t="shared" si="1"/>
        <v>632409.80000000005</v>
      </c>
    </row>
    <row r="64" spans="1:17" x14ac:dyDescent="0.2">
      <c r="A64" s="19" t="s">
        <v>134</v>
      </c>
      <c r="B64" s="12" t="s">
        <v>120</v>
      </c>
      <c r="C64" s="55" t="s">
        <v>135</v>
      </c>
      <c r="D64" s="314">
        <v>1996328.1099999999</v>
      </c>
      <c r="E64" s="358">
        <v>3347280.6999999997</v>
      </c>
      <c r="F64" s="114">
        <v>8991583.2599999998</v>
      </c>
      <c r="G64" s="114">
        <v>9735073.8800000008</v>
      </c>
      <c r="H64" s="30"/>
      <c r="I64" s="314">
        <v>1961884.66</v>
      </c>
      <c r="J64" s="428">
        <v>3103297.55</v>
      </c>
      <c r="K64" s="394">
        <v>8209800.79</v>
      </c>
      <c r="L64" s="342">
        <v>10220824.26</v>
      </c>
      <c r="M64" s="98"/>
      <c r="N64" s="98"/>
      <c r="O64" s="114">
        <f t="shared" si="0"/>
        <v>1961884.66</v>
      </c>
      <c r="P64" s="114">
        <v>0</v>
      </c>
      <c r="Q64" s="394">
        <f t="shared" si="1"/>
        <v>8209800.79</v>
      </c>
    </row>
    <row r="65" spans="1:17" x14ac:dyDescent="0.2">
      <c r="A65" s="19" t="s">
        <v>136</v>
      </c>
      <c r="B65" s="12" t="s">
        <v>120</v>
      </c>
      <c r="C65" s="55" t="s">
        <v>137</v>
      </c>
      <c r="D65" s="314">
        <v>197983.54</v>
      </c>
      <c r="E65" s="358">
        <v>325477.14999999997</v>
      </c>
      <c r="F65" s="114">
        <v>787482.89</v>
      </c>
      <c r="G65" s="114">
        <v>928400.19000000006</v>
      </c>
      <c r="H65" s="30"/>
      <c r="I65" s="314">
        <v>165350.66999999998</v>
      </c>
      <c r="J65" s="428">
        <v>228660.32</v>
      </c>
      <c r="K65" s="394">
        <v>485791.3</v>
      </c>
      <c r="L65" s="342">
        <v>1009168.4099999999</v>
      </c>
      <c r="M65" s="98"/>
      <c r="N65" s="98"/>
      <c r="O65" s="114">
        <f t="shared" si="0"/>
        <v>165350.66999999998</v>
      </c>
      <c r="P65" s="114">
        <v>0</v>
      </c>
      <c r="Q65" s="394">
        <f t="shared" si="1"/>
        <v>485791.3</v>
      </c>
    </row>
    <row r="66" spans="1:17" x14ac:dyDescent="0.2">
      <c r="A66" s="19" t="s">
        <v>138</v>
      </c>
      <c r="B66" s="12" t="s">
        <v>120</v>
      </c>
      <c r="C66" s="55" t="s">
        <v>139</v>
      </c>
      <c r="D66" s="314">
        <v>121155.73</v>
      </c>
      <c r="E66" s="358">
        <v>197835.43</v>
      </c>
      <c r="F66" s="114">
        <v>524996.93000000005</v>
      </c>
      <c r="G66" s="114">
        <v>615797</v>
      </c>
      <c r="H66" s="30"/>
      <c r="I66" s="314">
        <v>95310.34</v>
      </c>
      <c r="J66" s="428">
        <v>150884.82</v>
      </c>
      <c r="K66" s="394">
        <v>388558.85</v>
      </c>
      <c r="L66" s="342">
        <v>619243.93000000005</v>
      </c>
      <c r="M66" s="98"/>
      <c r="N66" s="98"/>
      <c r="O66" s="114">
        <f t="shared" si="0"/>
        <v>95310.34</v>
      </c>
      <c r="P66" s="114">
        <v>0</v>
      </c>
      <c r="Q66" s="394">
        <f t="shared" si="1"/>
        <v>388558.85</v>
      </c>
    </row>
    <row r="67" spans="1:17" x14ac:dyDescent="0.2">
      <c r="A67" s="19" t="s">
        <v>140</v>
      </c>
      <c r="B67" s="12" t="s">
        <v>120</v>
      </c>
      <c r="C67" s="55" t="s">
        <v>141</v>
      </c>
      <c r="D67" s="314">
        <v>104561.85</v>
      </c>
      <c r="E67" s="358">
        <v>175420.25</v>
      </c>
      <c r="F67" s="114">
        <v>438763.81</v>
      </c>
      <c r="G67" s="114">
        <v>475031.83</v>
      </c>
      <c r="H67" s="30"/>
      <c r="I67" s="314">
        <v>103020.06999999999</v>
      </c>
      <c r="J67" s="428">
        <v>163135.92000000001</v>
      </c>
      <c r="K67" s="394">
        <v>394086.46</v>
      </c>
      <c r="L67" s="342">
        <v>422671.62</v>
      </c>
      <c r="M67" s="98"/>
      <c r="N67" s="98"/>
      <c r="O67" s="114">
        <f t="shared" si="0"/>
        <v>103020.06999999999</v>
      </c>
      <c r="P67" s="114">
        <v>0</v>
      </c>
      <c r="Q67" s="394">
        <f t="shared" si="1"/>
        <v>394086.46</v>
      </c>
    </row>
    <row r="68" spans="1:17" x14ac:dyDescent="0.2">
      <c r="A68" s="19" t="s">
        <v>142</v>
      </c>
      <c r="B68" s="12" t="s">
        <v>120</v>
      </c>
      <c r="C68" s="55" t="s">
        <v>143</v>
      </c>
      <c r="D68" s="314">
        <v>571845.28</v>
      </c>
      <c r="E68" s="358">
        <v>967309.54999999993</v>
      </c>
      <c r="F68" s="114">
        <v>2588497.06</v>
      </c>
      <c r="G68" s="114">
        <v>3273878.9299999997</v>
      </c>
      <c r="H68" s="30"/>
      <c r="I68" s="314">
        <v>604145.55999999994</v>
      </c>
      <c r="J68" s="428">
        <v>948802.26</v>
      </c>
      <c r="K68" s="394">
        <v>2497389.63</v>
      </c>
      <c r="L68" s="342">
        <v>2743656.23</v>
      </c>
      <c r="M68" s="98"/>
      <c r="N68" s="98"/>
      <c r="O68" s="114">
        <f t="shared" si="0"/>
        <v>604145.55999999994</v>
      </c>
      <c r="P68" s="114">
        <v>0</v>
      </c>
      <c r="Q68" s="394">
        <f t="shared" si="1"/>
        <v>2497389.63</v>
      </c>
    </row>
    <row r="69" spans="1:17" x14ac:dyDescent="0.2">
      <c r="A69" s="19" t="s">
        <v>144</v>
      </c>
      <c r="B69" s="12" t="s">
        <v>120</v>
      </c>
      <c r="C69" s="55" t="s">
        <v>145</v>
      </c>
      <c r="D69" s="314">
        <v>1140023.8899999999</v>
      </c>
      <c r="E69" s="358">
        <v>1902280.18</v>
      </c>
      <c r="F69" s="114">
        <v>5095279.2300000004</v>
      </c>
      <c r="G69" s="114">
        <v>6769017.1700000027</v>
      </c>
      <c r="H69" s="30"/>
      <c r="I69" s="314">
        <v>1241145.57</v>
      </c>
      <c r="J69" s="428">
        <v>1934510.26</v>
      </c>
      <c r="K69" s="394">
        <v>5199018.5999999996</v>
      </c>
      <c r="L69" s="342">
        <v>5078659.379999998</v>
      </c>
      <c r="M69" s="98"/>
      <c r="N69" s="98"/>
      <c r="O69" s="114">
        <f t="shared" si="0"/>
        <v>1241145.57</v>
      </c>
      <c r="P69" s="114">
        <v>0</v>
      </c>
      <c r="Q69" s="394">
        <f t="shared" si="1"/>
        <v>5199018.5999999996</v>
      </c>
    </row>
    <row r="70" spans="1:17" x14ac:dyDescent="0.2">
      <c r="A70" s="19" t="s">
        <v>146</v>
      </c>
      <c r="B70" s="12" t="s">
        <v>120</v>
      </c>
      <c r="C70" s="55" t="s">
        <v>147</v>
      </c>
      <c r="D70" s="314">
        <v>41512.810000000005</v>
      </c>
      <c r="E70" s="358">
        <v>44093.53</v>
      </c>
      <c r="F70" s="114">
        <v>102066.99</v>
      </c>
      <c r="G70" s="114">
        <v>101790.27</v>
      </c>
      <c r="H70" s="30"/>
      <c r="I70" s="314">
        <v>45397.509999999995</v>
      </c>
      <c r="J70" s="428">
        <v>70443.22</v>
      </c>
      <c r="K70" s="394">
        <v>197903.16</v>
      </c>
      <c r="L70" s="342">
        <v>114192.38</v>
      </c>
      <c r="M70" s="98"/>
      <c r="N70" s="98"/>
      <c r="O70" s="114">
        <f t="shared" si="0"/>
        <v>45397.509999999995</v>
      </c>
      <c r="P70" s="114">
        <v>0</v>
      </c>
      <c r="Q70" s="394">
        <f t="shared" si="1"/>
        <v>197903.16</v>
      </c>
    </row>
    <row r="71" spans="1:17" x14ac:dyDescent="0.2">
      <c r="A71" s="19" t="s">
        <v>148</v>
      </c>
      <c r="B71" s="12" t="s">
        <v>120</v>
      </c>
      <c r="C71" s="55" t="s">
        <v>149</v>
      </c>
      <c r="D71" s="314">
        <v>96200.95</v>
      </c>
      <c r="E71" s="358">
        <v>162577.97999999998</v>
      </c>
      <c r="F71" s="114">
        <v>317537.78999999998</v>
      </c>
      <c r="G71" s="114">
        <v>396595.89999999997</v>
      </c>
      <c r="H71" s="30"/>
      <c r="I71" s="314">
        <v>101118.91</v>
      </c>
      <c r="J71" s="428">
        <v>158547.16</v>
      </c>
      <c r="K71" s="394">
        <v>332109.90999999997</v>
      </c>
      <c r="L71" s="342">
        <v>383434.58999999997</v>
      </c>
      <c r="M71" s="98"/>
      <c r="N71" s="98"/>
      <c r="O71" s="114">
        <f t="shared" si="0"/>
        <v>101118.91</v>
      </c>
      <c r="P71" s="114">
        <v>0</v>
      </c>
      <c r="Q71" s="394">
        <f t="shared" si="1"/>
        <v>332109.90999999997</v>
      </c>
    </row>
    <row r="72" spans="1:17" x14ac:dyDescent="0.2">
      <c r="A72" s="19" t="s">
        <v>150</v>
      </c>
      <c r="B72" s="12" t="s">
        <v>151</v>
      </c>
      <c r="C72" s="55" t="s">
        <v>152</v>
      </c>
      <c r="D72" s="314">
        <v>162348.39000000001</v>
      </c>
      <c r="E72" s="358">
        <v>273795.96999999997</v>
      </c>
      <c r="F72" s="114">
        <v>705981.19</v>
      </c>
      <c r="G72" s="114">
        <v>919725.53</v>
      </c>
      <c r="H72" s="30"/>
      <c r="I72" s="314">
        <v>166316.74000000002</v>
      </c>
      <c r="J72" s="428">
        <v>263496.88</v>
      </c>
      <c r="K72" s="394">
        <v>655344.18999999994</v>
      </c>
      <c r="L72" s="342">
        <v>782825.07000000007</v>
      </c>
      <c r="M72" s="98"/>
      <c r="N72" s="98"/>
      <c r="O72" s="114">
        <f t="shared" si="0"/>
        <v>166316.74000000002</v>
      </c>
      <c r="P72" s="114">
        <v>0</v>
      </c>
      <c r="Q72" s="394">
        <f t="shared" si="1"/>
        <v>655344.18999999994</v>
      </c>
    </row>
    <row r="73" spans="1:17" x14ac:dyDescent="0.2">
      <c r="A73" s="19" t="s">
        <v>153</v>
      </c>
      <c r="B73" s="12" t="s">
        <v>151</v>
      </c>
      <c r="C73" s="55" t="s">
        <v>154</v>
      </c>
      <c r="D73" s="314">
        <v>159864.15</v>
      </c>
      <c r="E73" s="358">
        <v>270630.23</v>
      </c>
      <c r="F73" s="114">
        <v>681714.13</v>
      </c>
      <c r="G73" s="114">
        <v>769997</v>
      </c>
      <c r="H73" s="30"/>
      <c r="I73" s="314">
        <v>167821.79</v>
      </c>
      <c r="J73" s="428">
        <v>266732.33</v>
      </c>
      <c r="K73" s="394">
        <v>661971.77</v>
      </c>
      <c r="L73" s="342">
        <v>820805.91</v>
      </c>
      <c r="M73" s="98"/>
      <c r="N73" s="98"/>
      <c r="O73" s="114">
        <f t="shared" si="0"/>
        <v>167821.79</v>
      </c>
      <c r="P73" s="114">
        <v>0</v>
      </c>
      <c r="Q73" s="394">
        <f t="shared" si="1"/>
        <v>661971.77</v>
      </c>
    </row>
    <row r="74" spans="1:17" x14ac:dyDescent="0.2">
      <c r="A74" s="19" t="s">
        <v>155</v>
      </c>
      <c r="B74" s="12" t="s">
        <v>151</v>
      </c>
      <c r="C74" s="55" t="s">
        <v>156</v>
      </c>
      <c r="D74" s="314">
        <v>39911.149999999994</v>
      </c>
      <c r="E74" s="358">
        <v>68096.94</v>
      </c>
      <c r="F74" s="114">
        <v>172504.2</v>
      </c>
      <c r="G74" s="114">
        <v>277008.87</v>
      </c>
      <c r="H74" s="30"/>
      <c r="I74" s="314">
        <v>43748.530000000006</v>
      </c>
      <c r="J74" s="428">
        <v>63138.68</v>
      </c>
      <c r="K74" s="394">
        <v>158990.19</v>
      </c>
      <c r="L74" s="342">
        <v>180056.11000000002</v>
      </c>
      <c r="M74" s="98"/>
      <c r="N74" s="98"/>
      <c r="O74" s="114">
        <f t="shared" ref="O74:O137" si="2">I74</f>
        <v>43748.530000000006</v>
      </c>
      <c r="P74" s="114">
        <v>0</v>
      </c>
      <c r="Q74" s="394">
        <f t="shared" ref="Q74:Q137" si="3">K74</f>
        <v>158990.19</v>
      </c>
    </row>
    <row r="75" spans="1:17" x14ac:dyDescent="0.2">
      <c r="A75" s="19" t="s">
        <v>157</v>
      </c>
      <c r="B75" s="12" t="s">
        <v>158</v>
      </c>
      <c r="C75" s="55" t="s">
        <v>159</v>
      </c>
      <c r="D75" s="314">
        <v>418356.8</v>
      </c>
      <c r="E75" s="358">
        <v>703215.61</v>
      </c>
      <c r="F75" s="114">
        <v>1887438.82</v>
      </c>
      <c r="G75" s="114">
        <v>3108453.0800000005</v>
      </c>
      <c r="H75" s="30"/>
      <c r="I75" s="314">
        <v>418203.31</v>
      </c>
      <c r="J75" s="428">
        <v>610442.55000000005</v>
      </c>
      <c r="K75" s="394">
        <v>1619862.97</v>
      </c>
      <c r="L75" s="342">
        <v>3507622.3899999997</v>
      </c>
      <c r="M75" s="98"/>
      <c r="N75" s="98"/>
      <c r="O75" s="114">
        <f t="shared" si="2"/>
        <v>418203.31</v>
      </c>
      <c r="P75" s="114">
        <v>0</v>
      </c>
      <c r="Q75" s="394">
        <f t="shared" si="3"/>
        <v>1619862.97</v>
      </c>
    </row>
    <row r="76" spans="1:17" x14ac:dyDescent="0.2">
      <c r="A76" s="19" t="s">
        <v>160</v>
      </c>
      <c r="B76" s="12" t="s">
        <v>158</v>
      </c>
      <c r="C76" s="55" t="s">
        <v>161</v>
      </c>
      <c r="D76" s="314">
        <v>346088.56</v>
      </c>
      <c r="E76" s="358">
        <v>564558.23</v>
      </c>
      <c r="F76" s="114">
        <v>1483322.8</v>
      </c>
      <c r="G76" s="114">
        <v>2735674.64</v>
      </c>
      <c r="H76" s="30"/>
      <c r="I76" s="314">
        <v>353137.08</v>
      </c>
      <c r="J76" s="428">
        <v>588503.08000000007</v>
      </c>
      <c r="K76" s="394">
        <v>1530325.26</v>
      </c>
      <c r="L76" s="342">
        <v>2426898.6799999997</v>
      </c>
      <c r="M76" s="98"/>
      <c r="N76" s="98"/>
      <c r="O76" s="114">
        <f t="shared" si="2"/>
        <v>353137.08</v>
      </c>
      <c r="P76" s="114">
        <v>0</v>
      </c>
      <c r="Q76" s="394">
        <f t="shared" si="3"/>
        <v>1530325.26</v>
      </c>
    </row>
    <row r="77" spans="1:17" x14ac:dyDescent="0.2">
      <c r="A77" s="19" t="s">
        <v>162</v>
      </c>
      <c r="B77" s="12" t="s">
        <v>158</v>
      </c>
      <c r="C77" s="55" t="s">
        <v>478</v>
      </c>
      <c r="D77" s="314">
        <v>91930.159999999989</v>
      </c>
      <c r="E77" s="358">
        <v>153974.07999999999</v>
      </c>
      <c r="F77" s="114">
        <v>413261.15</v>
      </c>
      <c r="G77" s="114">
        <v>541326.20000000007</v>
      </c>
      <c r="H77" s="30"/>
      <c r="I77" s="314">
        <v>92867.42</v>
      </c>
      <c r="J77" s="428">
        <v>141727.99</v>
      </c>
      <c r="K77" s="394">
        <v>377709.05</v>
      </c>
      <c r="L77" s="342">
        <v>611027.65999999992</v>
      </c>
      <c r="M77" s="98"/>
      <c r="N77" s="98"/>
      <c r="O77" s="114">
        <f t="shared" si="2"/>
        <v>92867.42</v>
      </c>
      <c r="P77" s="114">
        <v>0</v>
      </c>
      <c r="Q77" s="394">
        <f t="shared" si="3"/>
        <v>377709.05</v>
      </c>
    </row>
    <row r="78" spans="1:17" x14ac:dyDescent="0.2">
      <c r="A78" s="19" t="s">
        <v>163</v>
      </c>
      <c r="B78" s="12" t="s">
        <v>164</v>
      </c>
      <c r="C78" s="55" t="s">
        <v>165</v>
      </c>
      <c r="D78" s="314">
        <v>69744.58</v>
      </c>
      <c r="E78" s="358">
        <v>110818.54000000001</v>
      </c>
      <c r="F78" s="114">
        <v>281664.59999999998</v>
      </c>
      <c r="G78" s="114">
        <v>383181.75</v>
      </c>
      <c r="H78" s="30"/>
      <c r="I78" s="314">
        <v>76370.010000000009</v>
      </c>
      <c r="J78" s="428">
        <v>118349.79999999999</v>
      </c>
      <c r="K78" s="394">
        <v>297436.5</v>
      </c>
      <c r="L78" s="342">
        <v>399196.37000000005</v>
      </c>
      <c r="M78" s="98"/>
      <c r="N78" s="98"/>
      <c r="O78" s="114">
        <f t="shared" si="2"/>
        <v>76370.010000000009</v>
      </c>
      <c r="P78" s="114">
        <v>0</v>
      </c>
      <c r="Q78" s="394">
        <f t="shared" si="3"/>
        <v>297436.5</v>
      </c>
    </row>
    <row r="79" spans="1:17" x14ac:dyDescent="0.2">
      <c r="A79" s="19" t="s">
        <v>166</v>
      </c>
      <c r="B79" s="12" t="s">
        <v>167</v>
      </c>
      <c r="C79" s="55" t="s">
        <v>168</v>
      </c>
      <c r="D79" s="314">
        <v>36093.4</v>
      </c>
      <c r="E79" s="358">
        <v>52047.040000000001</v>
      </c>
      <c r="F79" s="114">
        <v>131034.45</v>
      </c>
      <c r="G79" s="114">
        <v>279116.75</v>
      </c>
      <c r="H79" s="30"/>
      <c r="I79" s="314">
        <v>36709.129999999997</v>
      </c>
      <c r="J79" s="428">
        <v>61247</v>
      </c>
      <c r="K79" s="394">
        <v>158155.54</v>
      </c>
      <c r="L79" s="342">
        <v>473907.52</v>
      </c>
      <c r="M79" s="98"/>
      <c r="N79" s="98"/>
      <c r="O79" s="114">
        <f t="shared" si="2"/>
        <v>36709.129999999997</v>
      </c>
      <c r="P79" s="114">
        <v>0</v>
      </c>
      <c r="Q79" s="394">
        <f t="shared" si="3"/>
        <v>158155.54</v>
      </c>
    </row>
    <row r="80" spans="1:17" x14ac:dyDescent="0.2">
      <c r="A80" s="19" t="s">
        <v>169</v>
      </c>
      <c r="B80" s="12" t="s">
        <v>167</v>
      </c>
      <c r="C80" s="55" t="s">
        <v>170</v>
      </c>
      <c r="D80" s="314">
        <v>162804.53</v>
      </c>
      <c r="E80" s="358">
        <v>294661.26</v>
      </c>
      <c r="F80" s="114">
        <v>790632.28</v>
      </c>
      <c r="G80" s="114">
        <v>2376330.81</v>
      </c>
      <c r="H80" s="30"/>
      <c r="I80" s="314">
        <v>165315.57</v>
      </c>
      <c r="J80" s="428">
        <v>284650.09000000003</v>
      </c>
      <c r="K80" s="394">
        <v>763333.51</v>
      </c>
      <c r="L80" s="342">
        <v>925099.64000000025</v>
      </c>
      <c r="M80" s="98"/>
      <c r="N80" s="98"/>
      <c r="O80" s="114">
        <f t="shared" si="2"/>
        <v>165315.57</v>
      </c>
      <c r="P80" s="114">
        <v>0</v>
      </c>
      <c r="Q80" s="394">
        <f t="shared" si="3"/>
        <v>763333.51</v>
      </c>
    </row>
    <row r="81" spans="1:17" x14ac:dyDescent="0.2">
      <c r="A81" s="19" t="s">
        <v>171</v>
      </c>
      <c r="B81" s="12" t="s">
        <v>172</v>
      </c>
      <c r="C81" s="55" t="s">
        <v>173</v>
      </c>
      <c r="D81" s="314">
        <v>135150.35</v>
      </c>
      <c r="E81" s="358">
        <v>221904.58000000002</v>
      </c>
      <c r="F81" s="114">
        <v>583222.84</v>
      </c>
      <c r="G81" s="114">
        <v>1037049.2100000003</v>
      </c>
      <c r="H81" s="30"/>
      <c r="I81" s="314">
        <v>108406.66</v>
      </c>
      <c r="J81" s="428">
        <v>176901.48</v>
      </c>
      <c r="K81" s="394">
        <v>429945.8</v>
      </c>
      <c r="L81" s="342">
        <v>1297340.5699999998</v>
      </c>
      <c r="M81" s="98"/>
      <c r="N81" s="98"/>
      <c r="O81" s="114">
        <f t="shared" si="2"/>
        <v>108406.66</v>
      </c>
      <c r="P81" s="114">
        <v>0</v>
      </c>
      <c r="Q81" s="394">
        <f t="shared" si="3"/>
        <v>429945.8</v>
      </c>
    </row>
    <row r="82" spans="1:17" x14ac:dyDescent="0.2">
      <c r="A82" s="19" t="s">
        <v>174</v>
      </c>
      <c r="B82" s="12" t="s">
        <v>175</v>
      </c>
      <c r="C82" s="55" t="s">
        <v>176</v>
      </c>
      <c r="D82" s="314">
        <v>0</v>
      </c>
      <c r="E82" s="358">
        <v>0</v>
      </c>
      <c r="F82" s="114">
        <v>0</v>
      </c>
      <c r="G82" s="114">
        <v>38440.75</v>
      </c>
      <c r="H82" s="30"/>
      <c r="I82" s="314">
        <v>2330.3700000000003</v>
      </c>
      <c r="J82" s="428">
        <v>2079.9499999999998</v>
      </c>
      <c r="K82" s="394">
        <v>2311.0500000000002</v>
      </c>
      <c r="L82" s="342">
        <v>69839.62</v>
      </c>
      <c r="M82" s="98"/>
      <c r="N82" s="98"/>
      <c r="O82" s="114">
        <f t="shared" si="2"/>
        <v>2330.3700000000003</v>
      </c>
      <c r="P82" s="114">
        <v>0</v>
      </c>
      <c r="Q82" s="394">
        <f t="shared" si="3"/>
        <v>2311.0500000000002</v>
      </c>
    </row>
    <row r="83" spans="1:17" x14ac:dyDescent="0.2">
      <c r="A83" s="19" t="s">
        <v>177</v>
      </c>
      <c r="B83" s="12" t="s">
        <v>178</v>
      </c>
      <c r="C83" s="55" t="s">
        <v>179</v>
      </c>
      <c r="D83" s="314">
        <v>67276.08</v>
      </c>
      <c r="E83" s="358">
        <v>95658.69</v>
      </c>
      <c r="F83" s="114">
        <v>247889.43</v>
      </c>
      <c r="G83" s="114">
        <v>364890.17999999993</v>
      </c>
      <c r="H83" s="30"/>
      <c r="I83" s="314">
        <v>73092.11</v>
      </c>
      <c r="J83" s="428">
        <v>114161.01000000001</v>
      </c>
      <c r="K83" s="394">
        <v>296939.03000000003</v>
      </c>
      <c r="L83" s="342">
        <v>399790.66</v>
      </c>
      <c r="M83" s="98"/>
      <c r="N83" s="98"/>
      <c r="O83" s="114">
        <f t="shared" si="2"/>
        <v>73092.11</v>
      </c>
      <c r="P83" s="114">
        <v>0</v>
      </c>
      <c r="Q83" s="394">
        <f t="shared" si="3"/>
        <v>296939.03000000003</v>
      </c>
    </row>
    <row r="84" spans="1:17" x14ac:dyDescent="0.2">
      <c r="A84" s="19" t="s">
        <v>180</v>
      </c>
      <c r="B84" s="12" t="s">
        <v>178</v>
      </c>
      <c r="C84" s="55" t="s">
        <v>181</v>
      </c>
      <c r="D84" s="314">
        <v>0</v>
      </c>
      <c r="E84" s="358">
        <v>0</v>
      </c>
      <c r="F84" s="114">
        <v>0</v>
      </c>
      <c r="G84" s="114">
        <v>66656.320000000007</v>
      </c>
      <c r="H84" s="30"/>
      <c r="I84" s="314">
        <v>4320.6499999999996</v>
      </c>
      <c r="J84" s="428">
        <v>5015.1499999999996</v>
      </c>
      <c r="K84" s="394">
        <v>11130.75</v>
      </c>
      <c r="L84" s="342">
        <v>112210.35</v>
      </c>
      <c r="M84" s="98"/>
      <c r="N84" s="98"/>
      <c r="O84" s="114">
        <f t="shared" si="2"/>
        <v>4320.6499999999996</v>
      </c>
      <c r="P84" s="114">
        <v>0</v>
      </c>
      <c r="Q84" s="394">
        <f t="shared" si="3"/>
        <v>11130.75</v>
      </c>
    </row>
    <row r="85" spans="1:17" x14ac:dyDescent="0.2">
      <c r="A85" s="19" t="s">
        <v>182</v>
      </c>
      <c r="B85" s="12" t="s">
        <v>183</v>
      </c>
      <c r="C85" s="55" t="s">
        <v>184</v>
      </c>
      <c r="D85" s="314">
        <v>9155.75</v>
      </c>
      <c r="E85" s="358">
        <v>14776.599999999999</v>
      </c>
      <c r="F85" s="114">
        <v>19640.43</v>
      </c>
      <c r="G85" s="114">
        <v>116497.05</v>
      </c>
      <c r="H85" s="30"/>
      <c r="I85" s="314">
        <v>0</v>
      </c>
      <c r="J85" s="428">
        <v>0</v>
      </c>
      <c r="K85" s="394">
        <v>0</v>
      </c>
      <c r="L85" s="342">
        <v>136662.54</v>
      </c>
      <c r="M85" s="98"/>
      <c r="N85" s="98"/>
      <c r="O85" s="114">
        <f t="shared" si="2"/>
        <v>0</v>
      </c>
      <c r="P85" s="114">
        <v>0</v>
      </c>
      <c r="Q85" s="394">
        <f t="shared" si="3"/>
        <v>0</v>
      </c>
    </row>
    <row r="86" spans="1:17" x14ac:dyDescent="0.2">
      <c r="A86" s="19" t="s">
        <v>185</v>
      </c>
      <c r="B86" s="12" t="s">
        <v>186</v>
      </c>
      <c r="C86" s="55" t="s">
        <v>187</v>
      </c>
      <c r="D86" s="314">
        <v>6201297.9700000007</v>
      </c>
      <c r="E86" s="358">
        <v>10313360.59</v>
      </c>
      <c r="F86" s="114">
        <v>27765523.68</v>
      </c>
      <c r="G86" s="114">
        <v>31469502.969999999</v>
      </c>
      <c r="H86" s="30"/>
      <c r="I86" s="314">
        <v>5734070.2400000002</v>
      </c>
      <c r="J86" s="428">
        <v>9043993.0299999993</v>
      </c>
      <c r="K86" s="394">
        <v>24295976.460000001</v>
      </c>
      <c r="L86" s="342">
        <v>27892456.040000007</v>
      </c>
      <c r="M86" s="98"/>
      <c r="N86" s="98"/>
      <c r="O86" s="114">
        <f t="shared" si="2"/>
        <v>5734070.2400000002</v>
      </c>
      <c r="P86" s="114">
        <v>0</v>
      </c>
      <c r="Q86" s="394">
        <f t="shared" si="3"/>
        <v>24295976.460000001</v>
      </c>
    </row>
    <row r="87" spans="1:17" x14ac:dyDescent="0.2">
      <c r="A87" s="19" t="s">
        <v>188</v>
      </c>
      <c r="B87" s="12" t="s">
        <v>189</v>
      </c>
      <c r="C87" s="55" t="s">
        <v>190</v>
      </c>
      <c r="D87" s="314">
        <v>40085.360000000001</v>
      </c>
      <c r="E87" s="358">
        <v>66415.91</v>
      </c>
      <c r="F87" s="114">
        <v>145593.44</v>
      </c>
      <c r="G87" s="114">
        <v>583600.1</v>
      </c>
      <c r="H87" s="30"/>
      <c r="I87" s="314">
        <v>36759.659999999996</v>
      </c>
      <c r="J87" s="428">
        <v>56697.279999999999</v>
      </c>
      <c r="K87" s="394">
        <v>117398.63</v>
      </c>
      <c r="L87" s="342">
        <v>152345.53000000003</v>
      </c>
      <c r="M87" s="98"/>
      <c r="N87" s="98"/>
      <c r="O87" s="114">
        <f t="shared" si="2"/>
        <v>36759.659999999996</v>
      </c>
      <c r="P87" s="114">
        <v>0</v>
      </c>
      <c r="Q87" s="394">
        <f t="shared" si="3"/>
        <v>117398.63</v>
      </c>
    </row>
    <row r="88" spans="1:17" x14ac:dyDescent="0.2">
      <c r="A88" s="19" t="s">
        <v>191</v>
      </c>
      <c r="B88" s="12" t="s">
        <v>189</v>
      </c>
      <c r="C88" s="55" t="s">
        <v>192</v>
      </c>
      <c r="D88" s="314">
        <v>11722.19</v>
      </c>
      <c r="E88" s="358">
        <v>20105.86</v>
      </c>
      <c r="F88" s="114">
        <v>47032.4</v>
      </c>
      <c r="G88" s="114">
        <v>50326.229999999996</v>
      </c>
      <c r="H88" s="30"/>
      <c r="I88" s="314">
        <v>0</v>
      </c>
      <c r="J88" s="428">
        <v>0</v>
      </c>
      <c r="K88" s="394">
        <v>0</v>
      </c>
      <c r="L88" s="342">
        <v>55324.72</v>
      </c>
      <c r="M88" s="98"/>
      <c r="N88" s="98"/>
      <c r="O88" s="114">
        <f t="shared" si="2"/>
        <v>0</v>
      </c>
      <c r="P88" s="114">
        <v>0</v>
      </c>
      <c r="Q88" s="394">
        <f t="shared" si="3"/>
        <v>0</v>
      </c>
    </row>
    <row r="89" spans="1:17" x14ac:dyDescent="0.2">
      <c r="A89" s="19" t="s">
        <v>193</v>
      </c>
      <c r="B89" s="12" t="s">
        <v>194</v>
      </c>
      <c r="C89" s="55" t="s">
        <v>195</v>
      </c>
      <c r="D89" s="314">
        <v>38941.939999999995</v>
      </c>
      <c r="E89" s="358">
        <v>64521.490000000005</v>
      </c>
      <c r="F89" s="114">
        <v>139140.67000000001</v>
      </c>
      <c r="G89" s="114">
        <v>200963.83000000002</v>
      </c>
      <c r="H89" s="30"/>
      <c r="I89" s="314">
        <v>40793.460000000006</v>
      </c>
      <c r="J89" s="428">
        <v>66080.710000000006</v>
      </c>
      <c r="K89" s="394">
        <v>145723.95000000001</v>
      </c>
      <c r="L89" s="342">
        <v>173052.26</v>
      </c>
      <c r="M89" s="98"/>
      <c r="N89" s="98"/>
      <c r="O89" s="114">
        <f t="shared" si="2"/>
        <v>40793.460000000006</v>
      </c>
      <c r="P89" s="114">
        <v>0</v>
      </c>
      <c r="Q89" s="394">
        <f t="shared" si="3"/>
        <v>145723.95000000001</v>
      </c>
    </row>
    <row r="90" spans="1:17" x14ac:dyDescent="0.2">
      <c r="A90" s="19" t="s">
        <v>196</v>
      </c>
      <c r="B90" s="12" t="s">
        <v>194</v>
      </c>
      <c r="C90" s="55" t="s">
        <v>197</v>
      </c>
      <c r="D90" s="314">
        <v>33705.089999999997</v>
      </c>
      <c r="E90" s="358">
        <v>51998.59</v>
      </c>
      <c r="F90" s="114">
        <v>109933.82</v>
      </c>
      <c r="G90" s="114">
        <v>158020.24</v>
      </c>
      <c r="H90" s="30"/>
      <c r="I90" s="314">
        <v>46524.23</v>
      </c>
      <c r="J90" s="428">
        <v>59536.880000000005</v>
      </c>
      <c r="K90" s="394">
        <v>124182.37</v>
      </c>
      <c r="L90" s="342">
        <v>161821.89000000001</v>
      </c>
      <c r="M90" s="98"/>
      <c r="N90" s="98"/>
      <c r="O90" s="114">
        <f t="shared" si="2"/>
        <v>46524.23</v>
      </c>
      <c r="P90" s="114">
        <v>0</v>
      </c>
      <c r="Q90" s="394">
        <f t="shared" si="3"/>
        <v>124182.37</v>
      </c>
    </row>
    <row r="91" spans="1:17" x14ac:dyDescent="0.2">
      <c r="A91" s="19" t="s">
        <v>198</v>
      </c>
      <c r="B91" s="12" t="s">
        <v>194</v>
      </c>
      <c r="C91" s="55" t="s">
        <v>199</v>
      </c>
      <c r="D91" s="314">
        <v>20691.84</v>
      </c>
      <c r="E91" s="358">
        <v>34731.449999999997</v>
      </c>
      <c r="F91" s="114">
        <v>83722.740000000005</v>
      </c>
      <c r="G91" s="114">
        <v>235373.71</v>
      </c>
      <c r="H91" s="30"/>
      <c r="I91" s="314">
        <v>20647.12</v>
      </c>
      <c r="J91" s="428">
        <v>32426.93</v>
      </c>
      <c r="K91" s="394">
        <v>72923.02</v>
      </c>
      <c r="L91" s="342">
        <v>187198.87</v>
      </c>
      <c r="M91" s="98"/>
      <c r="N91" s="98"/>
      <c r="O91" s="114">
        <f t="shared" si="2"/>
        <v>20647.12</v>
      </c>
      <c r="P91" s="114">
        <v>0</v>
      </c>
      <c r="Q91" s="394">
        <f t="shared" si="3"/>
        <v>72923.02</v>
      </c>
    </row>
    <row r="92" spans="1:17" x14ac:dyDescent="0.2">
      <c r="A92" s="19" t="s">
        <v>200</v>
      </c>
      <c r="B92" s="12" t="s">
        <v>194</v>
      </c>
      <c r="C92" s="55" t="s">
        <v>201</v>
      </c>
      <c r="D92" s="314">
        <v>13202.52</v>
      </c>
      <c r="E92" s="358">
        <v>22065.34</v>
      </c>
      <c r="F92" s="114">
        <v>46960.9</v>
      </c>
      <c r="G92" s="114">
        <v>68281.430000000008</v>
      </c>
      <c r="H92" s="30"/>
      <c r="I92" s="314">
        <v>12411.21</v>
      </c>
      <c r="J92" s="428">
        <v>19725.330000000002</v>
      </c>
      <c r="K92" s="394">
        <v>41727.58</v>
      </c>
      <c r="L92" s="342">
        <v>59597.47</v>
      </c>
      <c r="M92" s="98"/>
      <c r="N92" s="98"/>
      <c r="O92" s="114">
        <f t="shared" si="2"/>
        <v>12411.21</v>
      </c>
      <c r="P92" s="114">
        <v>0</v>
      </c>
      <c r="Q92" s="394">
        <f t="shared" si="3"/>
        <v>41727.58</v>
      </c>
    </row>
    <row r="93" spans="1:17" x14ac:dyDescent="0.2">
      <c r="A93" s="19" t="s">
        <v>202</v>
      </c>
      <c r="B93" s="12" t="s">
        <v>194</v>
      </c>
      <c r="C93" s="55" t="s">
        <v>203</v>
      </c>
      <c r="D93" s="314">
        <v>47462.3</v>
      </c>
      <c r="E93" s="358">
        <v>79542.81</v>
      </c>
      <c r="F93" s="114">
        <v>179231.3</v>
      </c>
      <c r="G93" s="114">
        <v>345953.34</v>
      </c>
      <c r="H93" s="30"/>
      <c r="I93" s="314">
        <v>44093.599999999999</v>
      </c>
      <c r="J93" s="428">
        <v>73511.37</v>
      </c>
      <c r="K93" s="394">
        <v>156367.66</v>
      </c>
      <c r="L93" s="342">
        <v>335331.75</v>
      </c>
      <c r="M93" s="98"/>
      <c r="N93" s="98"/>
      <c r="O93" s="114">
        <f t="shared" si="2"/>
        <v>44093.599999999999</v>
      </c>
      <c r="P93" s="114">
        <v>0</v>
      </c>
      <c r="Q93" s="394">
        <f t="shared" si="3"/>
        <v>156367.66</v>
      </c>
    </row>
    <row r="94" spans="1:17" x14ac:dyDescent="0.2">
      <c r="A94" s="19" t="s">
        <v>204</v>
      </c>
      <c r="B94" s="12" t="s">
        <v>205</v>
      </c>
      <c r="C94" s="55" t="s">
        <v>206</v>
      </c>
      <c r="D94" s="314">
        <v>71070.31</v>
      </c>
      <c r="E94" s="358">
        <v>110751.23999999999</v>
      </c>
      <c r="F94" s="114">
        <v>292228.28000000003</v>
      </c>
      <c r="G94" s="114">
        <v>472967.18999999994</v>
      </c>
      <c r="H94" s="30"/>
      <c r="I94" s="314">
        <v>77781.069999999992</v>
      </c>
      <c r="J94" s="428">
        <v>121101.58</v>
      </c>
      <c r="K94" s="394">
        <v>320247.93</v>
      </c>
      <c r="L94" s="342">
        <v>528129.65</v>
      </c>
      <c r="M94" s="98"/>
      <c r="N94" s="98"/>
      <c r="O94" s="114">
        <f t="shared" si="2"/>
        <v>77781.069999999992</v>
      </c>
      <c r="P94" s="114">
        <v>0</v>
      </c>
      <c r="Q94" s="394">
        <f t="shared" si="3"/>
        <v>320247.93</v>
      </c>
    </row>
    <row r="95" spans="1:17" x14ac:dyDescent="0.2">
      <c r="A95" s="19" t="s">
        <v>207</v>
      </c>
      <c r="B95" s="12" t="s">
        <v>208</v>
      </c>
      <c r="C95" s="55" t="s">
        <v>209</v>
      </c>
      <c r="D95" s="314">
        <v>430001.64</v>
      </c>
      <c r="E95" s="358">
        <v>711118.99</v>
      </c>
      <c r="F95" s="114">
        <v>1835307.87</v>
      </c>
      <c r="G95" s="114">
        <v>3537170.06</v>
      </c>
      <c r="H95" s="30"/>
      <c r="I95" s="314">
        <v>469263.91</v>
      </c>
      <c r="J95" s="428">
        <v>729671.17999999993</v>
      </c>
      <c r="K95" s="394">
        <v>1868394.55</v>
      </c>
      <c r="L95" s="342">
        <v>2543050.2199999993</v>
      </c>
      <c r="M95" s="98"/>
      <c r="N95" s="98"/>
      <c r="O95" s="114">
        <f t="shared" si="2"/>
        <v>469263.91</v>
      </c>
      <c r="P95" s="114">
        <v>0</v>
      </c>
      <c r="Q95" s="394">
        <f t="shared" si="3"/>
        <v>1868394.55</v>
      </c>
    </row>
    <row r="96" spans="1:17" x14ac:dyDescent="0.2">
      <c r="A96" s="19" t="s">
        <v>210</v>
      </c>
      <c r="B96" s="12" t="s">
        <v>208</v>
      </c>
      <c r="C96" s="55" t="s">
        <v>211</v>
      </c>
      <c r="D96" s="314">
        <v>94538.62</v>
      </c>
      <c r="E96" s="358">
        <v>165273.4</v>
      </c>
      <c r="F96" s="114">
        <v>441991.14</v>
      </c>
      <c r="G96" s="114">
        <v>889737.30999999994</v>
      </c>
      <c r="H96" s="30"/>
      <c r="I96" s="314">
        <v>122475.53</v>
      </c>
      <c r="J96" s="428">
        <v>156987.45000000001</v>
      </c>
      <c r="K96" s="394">
        <v>415882.28</v>
      </c>
      <c r="L96" s="342">
        <v>745306.13000000012</v>
      </c>
      <c r="M96" s="98"/>
      <c r="N96" s="98"/>
      <c r="O96" s="114">
        <f t="shared" si="2"/>
        <v>122475.53</v>
      </c>
      <c r="P96" s="114">
        <v>0</v>
      </c>
      <c r="Q96" s="394">
        <f t="shared" si="3"/>
        <v>415882.28</v>
      </c>
    </row>
    <row r="97" spans="1:17" x14ac:dyDescent="0.2">
      <c r="A97" s="19" t="s">
        <v>212</v>
      </c>
      <c r="B97" s="12" t="s">
        <v>208</v>
      </c>
      <c r="C97" s="55" t="s">
        <v>213</v>
      </c>
      <c r="D97" s="314">
        <v>117706.6</v>
      </c>
      <c r="E97" s="358">
        <v>198236.52000000002</v>
      </c>
      <c r="F97" s="114">
        <v>519036.17</v>
      </c>
      <c r="G97" s="114">
        <v>864770.63000000012</v>
      </c>
      <c r="H97" s="30"/>
      <c r="I97" s="314">
        <v>117582.59</v>
      </c>
      <c r="J97" s="428">
        <v>189152.94</v>
      </c>
      <c r="K97" s="394">
        <v>495919.98</v>
      </c>
      <c r="L97" s="342">
        <v>820535.86</v>
      </c>
      <c r="M97" s="98"/>
      <c r="N97" s="98"/>
      <c r="O97" s="114">
        <f t="shared" si="2"/>
        <v>117582.59</v>
      </c>
      <c r="P97" s="114">
        <v>0</v>
      </c>
      <c r="Q97" s="394">
        <f t="shared" si="3"/>
        <v>495919.98</v>
      </c>
    </row>
    <row r="98" spans="1:17" x14ac:dyDescent="0.2">
      <c r="A98" s="19" t="s">
        <v>214</v>
      </c>
      <c r="B98" s="12" t="s">
        <v>215</v>
      </c>
      <c r="C98" s="55" t="s">
        <v>216</v>
      </c>
      <c r="D98" s="314">
        <v>2541620.4000000004</v>
      </c>
      <c r="E98" s="358">
        <v>4292448.53</v>
      </c>
      <c r="F98" s="114">
        <v>11199305.01</v>
      </c>
      <c r="G98" s="114">
        <v>14818222.640000002</v>
      </c>
      <c r="H98" s="30"/>
      <c r="I98" s="314">
        <v>2663704.2399999998</v>
      </c>
      <c r="J98" s="428">
        <v>4168713.67</v>
      </c>
      <c r="K98" s="394">
        <v>10862474.85</v>
      </c>
      <c r="L98" s="342">
        <v>13606127.909999998</v>
      </c>
      <c r="M98" s="98"/>
      <c r="N98" s="98"/>
      <c r="O98" s="114">
        <f t="shared" si="2"/>
        <v>2663704.2399999998</v>
      </c>
      <c r="P98" s="114">
        <v>0</v>
      </c>
      <c r="Q98" s="394">
        <f t="shared" si="3"/>
        <v>10862474.85</v>
      </c>
    </row>
    <row r="99" spans="1:17" x14ac:dyDescent="0.2">
      <c r="A99" s="19" t="s">
        <v>217</v>
      </c>
      <c r="B99" s="12" t="s">
        <v>215</v>
      </c>
      <c r="C99" s="55" t="s">
        <v>218</v>
      </c>
      <c r="D99" s="314">
        <v>1384968.7000000002</v>
      </c>
      <c r="E99" s="358">
        <v>2325484.58</v>
      </c>
      <c r="F99" s="114">
        <v>6283106.7300000004</v>
      </c>
      <c r="G99" s="114">
        <v>7571026.46</v>
      </c>
      <c r="H99" s="30"/>
      <c r="I99" s="314">
        <v>1385586.99</v>
      </c>
      <c r="J99" s="428">
        <v>2176089.52</v>
      </c>
      <c r="K99" s="394">
        <v>5812429.2999999998</v>
      </c>
      <c r="L99" s="342">
        <v>7673411.6499999994</v>
      </c>
      <c r="M99" s="98"/>
      <c r="N99" s="98"/>
      <c r="O99" s="114">
        <f t="shared" si="2"/>
        <v>1385586.99</v>
      </c>
      <c r="P99" s="114">
        <v>0</v>
      </c>
      <c r="Q99" s="394">
        <f t="shared" si="3"/>
        <v>5812429.2999999998</v>
      </c>
    </row>
    <row r="100" spans="1:17" x14ac:dyDescent="0.2">
      <c r="A100" s="19" t="s">
        <v>219</v>
      </c>
      <c r="B100" s="12" t="s">
        <v>215</v>
      </c>
      <c r="C100" s="55" t="s">
        <v>220</v>
      </c>
      <c r="D100" s="314">
        <v>107477.34</v>
      </c>
      <c r="E100" s="358">
        <v>190485.15</v>
      </c>
      <c r="F100" s="114">
        <v>519756.43</v>
      </c>
      <c r="G100" s="114">
        <v>722691.41999999981</v>
      </c>
      <c r="H100" s="30"/>
      <c r="I100" s="314">
        <v>90748.47</v>
      </c>
      <c r="J100" s="428">
        <v>149263.29999999999</v>
      </c>
      <c r="K100" s="394">
        <v>393056.29</v>
      </c>
      <c r="L100" s="342">
        <v>556180.53</v>
      </c>
      <c r="M100" s="98"/>
      <c r="N100" s="98"/>
      <c r="O100" s="114">
        <f t="shared" si="2"/>
        <v>90748.47</v>
      </c>
      <c r="P100" s="114">
        <v>0</v>
      </c>
      <c r="Q100" s="394">
        <f t="shared" si="3"/>
        <v>393056.29</v>
      </c>
    </row>
    <row r="101" spans="1:17" x14ac:dyDescent="0.2">
      <c r="A101" s="19" t="s">
        <v>221</v>
      </c>
      <c r="B101" s="12" t="s">
        <v>222</v>
      </c>
      <c r="C101" s="55" t="s">
        <v>223</v>
      </c>
      <c r="D101" s="314">
        <v>66000.17</v>
      </c>
      <c r="E101" s="358">
        <v>102792.69</v>
      </c>
      <c r="F101" s="114">
        <v>268862.12</v>
      </c>
      <c r="G101" s="114">
        <v>416099.23999999993</v>
      </c>
      <c r="H101" s="30"/>
      <c r="I101" s="314">
        <v>71834.210000000006</v>
      </c>
      <c r="J101" s="428">
        <v>111995.9</v>
      </c>
      <c r="K101" s="394">
        <v>286079.75</v>
      </c>
      <c r="L101" s="342">
        <v>609375.6399999999</v>
      </c>
      <c r="M101" s="98"/>
      <c r="N101" s="98"/>
      <c r="O101" s="114">
        <f t="shared" si="2"/>
        <v>71834.210000000006</v>
      </c>
      <c r="P101" s="114">
        <v>0</v>
      </c>
      <c r="Q101" s="394">
        <f t="shared" si="3"/>
        <v>286079.75</v>
      </c>
    </row>
    <row r="102" spans="1:17" x14ac:dyDescent="0.2">
      <c r="A102" s="19" t="s">
        <v>224</v>
      </c>
      <c r="B102" s="12" t="s">
        <v>222</v>
      </c>
      <c r="C102" s="55" t="s">
        <v>225</v>
      </c>
      <c r="D102" s="314">
        <v>43197.799999999996</v>
      </c>
      <c r="E102" s="358">
        <v>71967.899999999994</v>
      </c>
      <c r="F102" s="114">
        <v>183525.22</v>
      </c>
      <c r="G102" s="114">
        <v>234293.93000000005</v>
      </c>
      <c r="H102" s="30"/>
      <c r="I102" s="314">
        <v>46987.780000000006</v>
      </c>
      <c r="J102" s="428">
        <v>73302.48</v>
      </c>
      <c r="K102" s="394">
        <v>181925.63</v>
      </c>
      <c r="L102" s="342">
        <v>959846.09</v>
      </c>
      <c r="M102" s="98"/>
      <c r="N102" s="98"/>
      <c r="O102" s="114">
        <f t="shared" si="2"/>
        <v>46987.780000000006</v>
      </c>
      <c r="P102" s="114">
        <v>0</v>
      </c>
      <c r="Q102" s="394">
        <f t="shared" si="3"/>
        <v>181925.63</v>
      </c>
    </row>
    <row r="103" spans="1:17" x14ac:dyDescent="0.2">
      <c r="A103" s="19" t="s">
        <v>226</v>
      </c>
      <c r="B103" s="12" t="s">
        <v>222</v>
      </c>
      <c r="C103" s="55" t="s">
        <v>227</v>
      </c>
      <c r="D103" s="314">
        <v>45046.91</v>
      </c>
      <c r="E103" s="358">
        <v>75678.61</v>
      </c>
      <c r="F103" s="114">
        <v>193204.46</v>
      </c>
      <c r="G103" s="114">
        <v>223574.82</v>
      </c>
      <c r="H103" s="30"/>
      <c r="I103" s="314">
        <v>44849.13</v>
      </c>
      <c r="J103" s="428">
        <v>58057.65</v>
      </c>
      <c r="K103" s="394">
        <v>146565.70000000001</v>
      </c>
      <c r="L103" s="342">
        <v>345073.77</v>
      </c>
      <c r="M103" s="98"/>
      <c r="N103" s="98"/>
      <c r="O103" s="114">
        <f t="shared" si="2"/>
        <v>44849.13</v>
      </c>
      <c r="P103" s="114">
        <v>0</v>
      </c>
      <c r="Q103" s="394">
        <f t="shared" si="3"/>
        <v>146565.70000000001</v>
      </c>
    </row>
    <row r="104" spans="1:17" x14ac:dyDescent="0.2">
      <c r="A104" s="19" t="s">
        <v>228</v>
      </c>
      <c r="B104" s="12" t="s">
        <v>222</v>
      </c>
      <c r="C104" s="55" t="s">
        <v>229</v>
      </c>
      <c r="D104" s="314">
        <v>20322.27</v>
      </c>
      <c r="E104" s="358">
        <v>33751</v>
      </c>
      <c r="F104" s="114">
        <v>85054.399999999994</v>
      </c>
      <c r="G104" s="114">
        <v>101765.53</v>
      </c>
      <c r="H104" s="30"/>
      <c r="I104" s="314">
        <v>18571.52</v>
      </c>
      <c r="J104" s="428">
        <v>29307.15</v>
      </c>
      <c r="K104" s="394">
        <v>71311.5</v>
      </c>
      <c r="L104" s="342">
        <v>175935.59999999998</v>
      </c>
      <c r="M104" s="98"/>
      <c r="N104" s="98"/>
      <c r="O104" s="114">
        <f t="shared" si="2"/>
        <v>18571.52</v>
      </c>
      <c r="P104" s="114">
        <v>0</v>
      </c>
      <c r="Q104" s="394">
        <f t="shared" si="3"/>
        <v>71311.5</v>
      </c>
    </row>
    <row r="105" spans="1:17" x14ac:dyDescent="0.2">
      <c r="A105" s="19" t="s">
        <v>230</v>
      </c>
      <c r="B105" s="12" t="s">
        <v>222</v>
      </c>
      <c r="C105" s="55" t="s">
        <v>231</v>
      </c>
      <c r="D105" s="314">
        <v>15242.32</v>
      </c>
      <c r="E105" s="358">
        <v>26317.59</v>
      </c>
      <c r="F105" s="114">
        <v>50054.93</v>
      </c>
      <c r="G105" s="114">
        <v>222127.12</v>
      </c>
      <c r="H105" s="30"/>
      <c r="I105" s="314">
        <v>17772.09</v>
      </c>
      <c r="J105" s="428">
        <v>24257.85</v>
      </c>
      <c r="K105" s="394">
        <v>47329</v>
      </c>
      <c r="L105" s="342">
        <v>186414.03</v>
      </c>
      <c r="M105" s="98"/>
      <c r="N105" s="98"/>
      <c r="O105" s="114">
        <f t="shared" si="2"/>
        <v>17772.09</v>
      </c>
      <c r="P105" s="114">
        <v>0</v>
      </c>
      <c r="Q105" s="394">
        <f t="shared" si="3"/>
        <v>47329</v>
      </c>
    </row>
    <row r="106" spans="1:17" x14ac:dyDescent="0.2">
      <c r="A106" s="19" t="s">
        <v>232</v>
      </c>
      <c r="B106" s="12" t="s">
        <v>222</v>
      </c>
      <c r="C106" s="55" t="s">
        <v>233</v>
      </c>
      <c r="D106" s="314">
        <v>23479.71</v>
      </c>
      <c r="E106" s="358">
        <v>15676.53</v>
      </c>
      <c r="F106" s="114">
        <v>27216.14</v>
      </c>
      <c r="G106" s="114">
        <v>164221.49</v>
      </c>
      <c r="H106" s="30"/>
      <c r="I106" s="314">
        <v>25684.15</v>
      </c>
      <c r="J106" s="428">
        <v>39842.800000000003</v>
      </c>
      <c r="K106" s="394">
        <v>55568.63</v>
      </c>
      <c r="L106" s="342">
        <v>70200.34</v>
      </c>
      <c r="M106" s="98"/>
      <c r="N106" s="98"/>
      <c r="O106" s="114">
        <f t="shared" si="2"/>
        <v>25684.15</v>
      </c>
      <c r="P106" s="114">
        <v>0</v>
      </c>
      <c r="Q106" s="394">
        <f t="shared" si="3"/>
        <v>55568.63</v>
      </c>
    </row>
    <row r="107" spans="1:17" x14ac:dyDescent="0.2">
      <c r="A107" s="19" t="s">
        <v>234</v>
      </c>
      <c r="B107" s="12" t="s">
        <v>235</v>
      </c>
      <c r="C107" s="55" t="s">
        <v>236</v>
      </c>
      <c r="D107" s="314">
        <v>42012.44</v>
      </c>
      <c r="E107" s="358">
        <v>70545.649999999994</v>
      </c>
      <c r="F107" s="114">
        <v>142346.99</v>
      </c>
      <c r="G107" s="114">
        <v>148351.60999999999</v>
      </c>
      <c r="H107" s="30"/>
      <c r="I107" s="314">
        <v>42443.92</v>
      </c>
      <c r="J107" s="428">
        <v>66032.31</v>
      </c>
      <c r="K107" s="394">
        <v>129042.19</v>
      </c>
      <c r="L107" s="342">
        <v>231778.13</v>
      </c>
      <c r="M107" s="98"/>
      <c r="N107" s="98"/>
      <c r="O107" s="114">
        <f t="shared" si="2"/>
        <v>42443.92</v>
      </c>
      <c r="P107" s="114">
        <v>0</v>
      </c>
      <c r="Q107" s="394">
        <f t="shared" si="3"/>
        <v>129042.19</v>
      </c>
    </row>
    <row r="108" spans="1:17" x14ac:dyDescent="0.2">
      <c r="A108" s="19" t="s">
        <v>237</v>
      </c>
      <c r="B108" s="12" t="s">
        <v>235</v>
      </c>
      <c r="C108" s="55" t="s">
        <v>238</v>
      </c>
      <c r="D108" s="314">
        <v>49109.05</v>
      </c>
      <c r="E108" s="358">
        <v>85121.25</v>
      </c>
      <c r="F108" s="114">
        <v>175855.19</v>
      </c>
      <c r="G108" s="114">
        <v>427306.07</v>
      </c>
      <c r="H108" s="30"/>
      <c r="I108" s="314">
        <v>76078.880000000005</v>
      </c>
      <c r="J108" s="428">
        <v>88608.98000000001</v>
      </c>
      <c r="K108" s="394">
        <v>188777.3</v>
      </c>
      <c r="L108" s="342">
        <v>360841.10000000003</v>
      </c>
      <c r="M108" s="98"/>
      <c r="N108" s="98"/>
      <c r="O108" s="114">
        <f t="shared" si="2"/>
        <v>76078.880000000005</v>
      </c>
      <c r="P108" s="114">
        <v>0</v>
      </c>
      <c r="Q108" s="394">
        <f t="shared" si="3"/>
        <v>188777.3</v>
      </c>
    </row>
    <row r="109" spans="1:17" x14ac:dyDescent="0.2">
      <c r="A109" s="19" t="s">
        <v>239</v>
      </c>
      <c r="B109" s="12" t="s">
        <v>235</v>
      </c>
      <c r="C109" s="55" t="s">
        <v>240</v>
      </c>
      <c r="D109" s="314">
        <v>16661.45</v>
      </c>
      <c r="E109" s="358">
        <v>25714.17</v>
      </c>
      <c r="F109" s="114">
        <v>54921.279999999999</v>
      </c>
      <c r="G109" s="114">
        <v>84695.5</v>
      </c>
      <c r="H109" s="30"/>
      <c r="I109" s="314">
        <v>17788.78</v>
      </c>
      <c r="J109" s="428">
        <v>28380.77</v>
      </c>
      <c r="K109" s="394">
        <v>49910.3</v>
      </c>
      <c r="L109" s="342">
        <v>84697.26</v>
      </c>
      <c r="M109" s="98"/>
      <c r="N109" s="98"/>
      <c r="O109" s="114">
        <f t="shared" si="2"/>
        <v>17788.78</v>
      </c>
      <c r="P109" s="114">
        <v>0</v>
      </c>
      <c r="Q109" s="394">
        <f t="shared" si="3"/>
        <v>49910.3</v>
      </c>
    </row>
    <row r="110" spans="1:17" x14ac:dyDescent="0.2">
      <c r="A110" s="19" t="s">
        <v>241</v>
      </c>
      <c r="B110" s="12" t="s">
        <v>242</v>
      </c>
      <c r="C110" s="55" t="s">
        <v>243</v>
      </c>
      <c r="D110" s="314">
        <v>96216.290000000008</v>
      </c>
      <c r="E110" s="358">
        <v>163711.79999999999</v>
      </c>
      <c r="F110" s="114">
        <v>408988.39</v>
      </c>
      <c r="G110" s="114">
        <v>978167.62</v>
      </c>
      <c r="H110" s="30"/>
      <c r="I110" s="314">
        <v>100960.35</v>
      </c>
      <c r="J110" s="428">
        <v>122312.37</v>
      </c>
      <c r="K110" s="394">
        <v>292217.15000000002</v>
      </c>
      <c r="L110" s="342">
        <v>1046905.8299999997</v>
      </c>
      <c r="M110" s="98"/>
      <c r="N110" s="98"/>
      <c r="O110" s="114">
        <f t="shared" si="2"/>
        <v>100960.35</v>
      </c>
      <c r="P110" s="114">
        <v>0</v>
      </c>
      <c r="Q110" s="394">
        <f t="shared" si="3"/>
        <v>292217.15000000002</v>
      </c>
    </row>
    <row r="111" spans="1:17" x14ac:dyDescent="0.2">
      <c r="A111" s="19" t="s">
        <v>244</v>
      </c>
      <c r="B111" s="12" t="s">
        <v>242</v>
      </c>
      <c r="C111" s="55" t="s">
        <v>245</v>
      </c>
      <c r="D111" s="314">
        <v>33315.07</v>
      </c>
      <c r="E111" s="358">
        <v>55439.329999999994</v>
      </c>
      <c r="F111" s="114">
        <v>133031.67000000001</v>
      </c>
      <c r="G111" s="114">
        <v>321707.55000000005</v>
      </c>
      <c r="H111" s="30"/>
      <c r="I111" s="314">
        <v>30629.59</v>
      </c>
      <c r="J111" s="428">
        <v>48480.009999999995</v>
      </c>
      <c r="K111" s="394">
        <v>111847.15</v>
      </c>
      <c r="L111" s="342">
        <v>219285.46000000002</v>
      </c>
      <c r="M111" s="98"/>
      <c r="N111" s="98"/>
      <c r="O111" s="114">
        <f t="shared" si="2"/>
        <v>30629.59</v>
      </c>
      <c r="P111" s="114">
        <v>0</v>
      </c>
      <c r="Q111" s="394">
        <f t="shared" si="3"/>
        <v>111847.15</v>
      </c>
    </row>
    <row r="112" spans="1:17" x14ac:dyDescent="0.2">
      <c r="A112" s="19" t="s">
        <v>246</v>
      </c>
      <c r="B112" s="12" t="s">
        <v>242</v>
      </c>
      <c r="C112" s="55" t="s">
        <v>247</v>
      </c>
      <c r="D112" s="314">
        <v>39932.81</v>
      </c>
      <c r="E112" s="358">
        <v>61795.790000000008</v>
      </c>
      <c r="F112" s="114">
        <v>141706.10999999999</v>
      </c>
      <c r="G112" s="114">
        <v>303467.93</v>
      </c>
      <c r="H112" s="30"/>
      <c r="I112" s="314">
        <v>44088.25</v>
      </c>
      <c r="J112" s="428">
        <v>67762.11</v>
      </c>
      <c r="K112" s="394">
        <v>162564.45000000001</v>
      </c>
      <c r="L112" s="342">
        <v>238577.63999999998</v>
      </c>
      <c r="M112" s="98"/>
      <c r="N112" s="98"/>
      <c r="O112" s="114">
        <f t="shared" si="2"/>
        <v>44088.25</v>
      </c>
      <c r="P112" s="114">
        <v>0</v>
      </c>
      <c r="Q112" s="394">
        <f t="shared" si="3"/>
        <v>162564.45000000001</v>
      </c>
    </row>
    <row r="113" spans="1:17" x14ac:dyDescent="0.2">
      <c r="A113" s="19" t="s">
        <v>248</v>
      </c>
      <c r="B113" s="12" t="s">
        <v>242</v>
      </c>
      <c r="C113" s="55" t="s">
        <v>249</v>
      </c>
      <c r="D113" s="314">
        <v>47543.270000000004</v>
      </c>
      <c r="E113" s="358">
        <v>74123.210000000006</v>
      </c>
      <c r="F113" s="114">
        <v>167603.23000000001</v>
      </c>
      <c r="G113" s="114">
        <v>268525.69999999995</v>
      </c>
      <c r="H113" s="30"/>
      <c r="I113" s="314">
        <v>51384.12</v>
      </c>
      <c r="J113" s="428">
        <v>80676.33</v>
      </c>
      <c r="K113" s="394">
        <v>190556.99</v>
      </c>
      <c r="L113" s="342">
        <v>288125.53000000003</v>
      </c>
      <c r="M113" s="98"/>
      <c r="N113" s="98"/>
      <c r="O113" s="114">
        <f t="shared" si="2"/>
        <v>51384.12</v>
      </c>
      <c r="P113" s="114">
        <v>0</v>
      </c>
      <c r="Q113" s="394">
        <f t="shared" si="3"/>
        <v>190556.99</v>
      </c>
    </row>
    <row r="114" spans="1:17" x14ac:dyDescent="0.2">
      <c r="A114" s="19" t="s">
        <v>250</v>
      </c>
      <c r="B114" s="12" t="s">
        <v>251</v>
      </c>
      <c r="C114" s="55" t="s">
        <v>252</v>
      </c>
      <c r="D114" s="314">
        <v>8491.59</v>
      </c>
      <c r="E114" s="358">
        <v>14247.650000000001</v>
      </c>
      <c r="F114" s="114">
        <v>30039.23</v>
      </c>
      <c r="G114" s="114">
        <v>91672.049999999988</v>
      </c>
      <c r="H114" s="30"/>
      <c r="I114" s="314">
        <v>8651.91</v>
      </c>
      <c r="J114" s="428">
        <v>13268.24</v>
      </c>
      <c r="K114" s="394">
        <v>29413.52</v>
      </c>
      <c r="L114" s="342">
        <v>341154.24</v>
      </c>
      <c r="M114" s="98"/>
      <c r="N114" s="98"/>
      <c r="O114" s="114">
        <f t="shared" si="2"/>
        <v>8651.91</v>
      </c>
      <c r="P114" s="114">
        <v>0</v>
      </c>
      <c r="Q114" s="394">
        <f t="shared" si="3"/>
        <v>29413.52</v>
      </c>
    </row>
    <row r="115" spans="1:17" x14ac:dyDescent="0.2">
      <c r="A115" s="19" t="s">
        <v>253</v>
      </c>
      <c r="B115" s="12" t="s">
        <v>251</v>
      </c>
      <c r="C115" s="55" t="s">
        <v>254</v>
      </c>
      <c r="D115" s="314">
        <v>27911.22</v>
      </c>
      <c r="E115" s="358">
        <v>47187.17</v>
      </c>
      <c r="F115" s="114">
        <v>123989.26</v>
      </c>
      <c r="G115" s="114">
        <v>217270.54</v>
      </c>
      <c r="H115" s="30"/>
      <c r="I115" s="314">
        <v>29884.61</v>
      </c>
      <c r="J115" s="428">
        <v>46124.66</v>
      </c>
      <c r="K115" s="394">
        <v>120636.34</v>
      </c>
      <c r="L115" s="342">
        <v>213915.02</v>
      </c>
      <c r="M115" s="98"/>
      <c r="N115" s="98"/>
      <c r="O115" s="114">
        <f t="shared" si="2"/>
        <v>29884.61</v>
      </c>
      <c r="P115" s="114">
        <v>0</v>
      </c>
      <c r="Q115" s="394">
        <f t="shared" si="3"/>
        <v>120636.34</v>
      </c>
    </row>
    <row r="116" spans="1:17" x14ac:dyDescent="0.2">
      <c r="A116" s="19" t="s">
        <v>255</v>
      </c>
      <c r="B116" s="12" t="s">
        <v>251</v>
      </c>
      <c r="C116" s="55" t="s">
        <v>256</v>
      </c>
      <c r="D116" s="314">
        <v>1715954.55</v>
      </c>
      <c r="E116" s="358">
        <v>2907493.79</v>
      </c>
      <c r="F116" s="114">
        <v>8257307.6200000001</v>
      </c>
      <c r="G116" s="114">
        <v>8399206.620000001</v>
      </c>
      <c r="H116" s="30"/>
      <c r="I116" s="314">
        <v>1807026.45</v>
      </c>
      <c r="J116" s="428">
        <v>2881366.29</v>
      </c>
      <c r="K116" s="394">
        <v>7923539.0300000003</v>
      </c>
      <c r="L116" s="342">
        <v>7933434.4299999997</v>
      </c>
      <c r="M116" s="98"/>
      <c r="N116" s="98"/>
      <c r="O116" s="114">
        <f t="shared" si="2"/>
        <v>1807026.45</v>
      </c>
      <c r="P116" s="114">
        <v>0</v>
      </c>
      <c r="Q116" s="394">
        <f t="shared" si="3"/>
        <v>7923539.0300000003</v>
      </c>
    </row>
    <row r="117" spans="1:17" x14ac:dyDescent="0.2">
      <c r="A117" s="19" t="s">
        <v>257</v>
      </c>
      <c r="B117" s="12" t="s">
        <v>258</v>
      </c>
      <c r="C117" s="55" t="s">
        <v>259</v>
      </c>
      <c r="D117" s="314">
        <v>15452.75</v>
      </c>
      <c r="E117" s="358">
        <v>25162.79</v>
      </c>
      <c r="F117" s="114">
        <v>27958.65</v>
      </c>
      <c r="G117" s="114">
        <v>128467.73000000001</v>
      </c>
      <c r="H117" s="30"/>
      <c r="I117" s="314">
        <v>12608.63</v>
      </c>
      <c r="J117" s="428">
        <v>18750.509999999998</v>
      </c>
      <c r="K117" s="394">
        <v>20833.900000000001</v>
      </c>
      <c r="L117" s="342">
        <v>55385.48</v>
      </c>
      <c r="M117" s="98"/>
      <c r="N117" s="98"/>
      <c r="O117" s="114">
        <f t="shared" si="2"/>
        <v>12608.63</v>
      </c>
      <c r="P117" s="114">
        <v>0</v>
      </c>
      <c r="Q117" s="394">
        <f t="shared" si="3"/>
        <v>20833.900000000001</v>
      </c>
    </row>
    <row r="118" spans="1:17" x14ac:dyDescent="0.2">
      <c r="A118" s="19" t="s">
        <v>260</v>
      </c>
      <c r="B118" s="12" t="s">
        <v>261</v>
      </c>
      <c r="C118" s="55" t="s">
        <v>262</v>
      </c>
      <c r="D118" s="314">
        <v>89285.85</v>
      </c>
      <c r="E118" s="358">
        <v>164363.64000000001</v>
      </c>
      <c r="F118" s="114">
        <v>427704.67</v>
      </c>
      <c r="G118" s="114">
        <v>1047165.41</v>
      </c>
      <c r="H118" s="30"/>
      <c r="I118" s="314">
        <v>147794</v>
      </c>
      <c r="J118" s="428">
        <v>138099.75</v>
      </c>
      <c r="K118" s="394">
        <v>346725.47</v>
      </c>
      <c r="L118" s="342">
        <v>789106.06</v>
      </c>
      <c r="M118" s="98"/>
      <c r="N118" s="98"/>
      <c r="O118" s="114">
        <f t="shared" si="2"/>
        <v>147794</v>
      </c>
      <c r="P118" s="114">
        <v>0</v>
      </c>
      <c r="Q118" s="394">
        <f t="shared" si="3"/>
        <v>346725.47</v>
      </c>
    </row>
    <row r="119" spans="1:17" x14ac:dyDescent="0.2">
      <c r="A119" s="19" t="s">
        <v>263</v>
      </c>
      <c r="B119" s="12" t="s">
        <v>264</v>
      </c>
      <c r="C119" s="55" t="s">
        <v>265</v>
      </c>
      <c r="D119" s="314">
        <v>264030.24</v>
      </c>
      <c r="E119" s="358">
        <v>443319.76</v>
      </c>
      <c r="F119" s="114">
        <v>1116003.1499999999</v>
      </c>
      <c r="G119" s="114">
        <v>1546376.51</v>
      </c>
      <c r="H119" s="30"/>
      <c r="I119" s="314">
        <v>261758.62</v>
      </c>
      <c r="J119" s="428">
        <v>406647.55000000005</v>
      </c>
      <c r="K119" s="394">
        <v>1051265.3500000001</v>
      </c>
      <c r="L119" s="342">
        <v>1714434.8600000003</v>
      </c>
      <c r="M119" s="98"/>
      <c r="N119" s="98"/>
      <c r="O119" s="114">
        <f t="shared" si="2"/>
        <v>261758.62</v>
      </c>
      <c r="P119" s="114">
        <v>0</v>
      </c>
      <c r="Q119" s="394">
        <f t="shared" si="3"/>
        <v>1051265.3500000001</v>
      </c>
    </row>
    <row r="120" spans="1:17" x14ac:dyDescent="0.2">
      <c r="A120" s="19" t="s">
        <v>266</v>
      </c>
      <c r="B120" s="12" t="s">
        <v>264</v>
      </c>
      <c r="C120" s="55" t="s">
        <v>267</v>
      </c>
      <c r="D120" s="314">
        <v>66318.19</v>
      </c>
      <c r="E120" s="358">
        <v>79610.58</v>
      </c>
      <c r="F120" s="114">
        <v>201614.69</v>
      </c>
      <c r="G120" s="114">
        <v>405925.89999999997</v>
      </c>
      <c r="H120" s="30"/>
      <c r="I120" s="314">
        <v>71593.56</v>
      </c>
      <c r="J120" s="428">
        <v>112535.56</v>
      </c>
      <c r="K120" s="394">
        <v>292215.86</v>
      </c>
      <c r="L120" s="342">
        <v>466990.85999999993</v>
      </c>
      <c r="M120" s="98"/>
      <c r="N120" s="98"/>
      <c r="O120" s="114">
        <f t="shared" si="2"/>
        <v>71593.56</v>
      </c>
      <c r="P120" s="114">
        <v>0</v>
      </c>
      <c r="Q120" s="394">
        <f t="shared" si="3"/>
        <v>292215.86</v>
      </c>
    </row>
    <row r="121" spans="1:17" x14ac:dyDescent="0.2">
      <c r="A121" s="19" t="s">
        <v>268</v>
      </c>
      <c r="B121" s="12" t="s">
        <v>264</v>
      </c>
      <c r="C121" s="55" t="s">
        <v>269</v>
      </c>
      <c r="D121" s="314">
        <v>27526.45</v>
      </c>
      <c r="E121" s="358">
        <v>46200.6</v>
      </c>
      <c r="F121" s="114">
        <v>116069.26</v>
      </c>
      <c r="G121" s="114">
        <v>294924.80000000005</v>
      </c>
      <c r="H121" s="30"/>
      <c r="I121" s="314">
        <v>25950.280000000002</v>
      </c>
      <c r="J121" s="428">
        <v>43117.919999999998</v>
      </c>
      <c r="K121" s="394">
        <v>105876.39</v>
      </c>
      <c r="L121" s="342">
        <v>247337.86999999997</v>
      </c>
      <c r="M121" s="98"/>
      <c r="N121" s="98"/>
      <c r="O121" s="114">
        <f t="shared" si="2"/>
        <v>25950.280000000002</v>
      </c>
      <c r="P121" s="114">
        <v>0</v>
      </c>
      <c r="Q121" s="394">
        <f t="shared" si="3"/>
        <v>105876.39</v>
      </c>
    </row>
    <row r="122" spans="1:17" x14ac:dyDescent="0.2">
      <c r="A122" s="19" t="s">
        <v>270</v>
      </c>
      <c r="B122" s="12" t="s">
        <v>271</v>
      </c>
      <c r="C122" s="55" t="s">
        <v>272</v>
      </c>
      <c r="D122" s="314">
        <v>354928.41</v>
      </c>
      <c r="E122" s="358">
        <v>604731.51</v>
      </c>
      <c r="F122" s="114">
        <v>1893457</v>
      </c>
      <c r="G122" s="114">
        <v>2352660.94</v>
      </c>
      <c r="H122" s="30"/>
      <c r="I122" s="314">
        <v>391006.65</v>
      </c>
      <c r="J122" s="428">
        <v>598479.37</v>
      </c>
      <c r="K122" s="394">
        <v>1866965</v>
      </c>
      <c r="L122" s="342">
        <v>2066907.2399999998</v>
      </c>
      <c r="M122" s="98"/>
      <c r="N122" s="98"/>
      <c r="O122" s="114">
        <f t="shared" si="2"/>
        <v>391006.65</v>
      </c>
      <c r="P122" s="114">
        <v>0</v>
      </c>
      <c r="Q122" s="394">
        <f t="shared" si="3"/>
        <v>1866965</v>
      </c>
    </row>
    <row r="123" spans="1:17" x14ac:dyDescent="0.2">
      <c r="A123" s="19" t="s">
        <v>273</v>
      </c>
      <c r="B123" s="12" t="s">
        <v>271</v>
      </c>
      <c r="C123" s="55" t="s">
        <v>274</v>
      </c>
      <c r="D123" s="314">
        <v>45399.69</v>
      </c>
      <c r="E123" s="358">
        <v>77723.009999999995</v>
      </c>
      <c r="F123" s="114">
        <v>203687.97</v>
      </c>
      <c r="G123" s="114">
        <v>294069.21000000002</v>
      </c>
      <c r="H123" s="30"/>
      <c r="I123" s="314">
        <v>51151.07</v>
      </c>
      <c r="J123" s="428">
        <v>71692.819999999992</v>
      </c>
      <c r="K123" s="394">
        <v>171155.20000000001</v>
      </c>
      <c r="L123" s="342">
        <v>456717.17</v>
      </c>
      <c r="M123" s="98"/>
      <c r="N123" s="98"/>
      <c r="O123" s="114">
        <f t="shared" si="2"/>
        <v>51151.07</v>
      </c>
      <c r="P123" s="114">
        <v>0</v>
      </c>
      <c r="Q123" s="394">
        <f t="shared" si="3"/>
        <v>171155.20000000001</v>
      </c>
    </row>
    <row r="124" spans="1:17" x14ac:dyDescent="0.2">
      <c r="A124" s="19" t="s">
        <v>275</v>
      </c>
      <c r="B124" s="12" t="s">
        <v>276</v>
      </c>
      <c r="C124" s="55" t="s">
        <v>277</v>
      </c>
      <c r="D124" s="314">
        <v>119114.51</v>
      </c>
      <c r="E124" s="358">
        <v>176647.38</v>
      </c>
      <c r="F124" s="114">
        <v>416201.36</v>
      </c>
      <c r="G124" s="114">
        <v>608871.21000000008</v>
      </c>
      <c r="H124" s="30"/>
      <c r="I124" s="314">
        <v>127938.87</v>
      </c>
      <c r="J124" s="428">
        <v>202125.81</v>
      </c>
      <c r="K124" s="394">
        <v>524657.38</v>
      </c>
      <c r="L124" s="342">
        <v>1530264.42</v>
      </c>
      <c r="M124" s="98"/>
      <c r="N124" s="98"/>
      <c r="O124" s="114">
        <f t="shared" si="2"/>
        <v>127938.87</v>
      </c>
      <c r="P124" s="114">
        <v>0</v>
      </c>
      <c r="Q124" s="394">
        <f t="shared" si="3"/>
        <v>524657.38</v>
      </c>
    </row>
    <row r="125" spans="1:17" x14ac:dyDescent="0.2">
      <c r="A125" s="19" t="s">
        <v>278</v>
      </c>
      <c r="B125" s="12" t="s">
        <v>276</v>
      </c>
      <c r="C125" s="55" t="s">
        <v>279</v>
      </c>
      <c r="D125" s="314">
        <v>217268.64</v>
      </c>
      <c r="E125" s="358">
        <v>360707.45</v>
      </c>
      <c r="F125" s="114">
        <v>935889.58</v>
      </c>
      <c r="G125" s="114">
        <v>1661431.1099999999</v>
      </c>
      <c r="H125" s="30"/>
      <c r="I125" s="314">
        <v>192059.71</v>
      </c>
      <c r="J125" s="428">
        <v>291239.65000000002</v>
      </c>
      <c r="K125" s="394">
        <v>756448.49</v>
      </c>
      <c r="L125" s="342">
        <v>995684.94999999984</v>
      </c>
      <c r="M125" s="98"/>
      <c r="N125" s="98"/>
      <c r="O125" s="114">
        <f t="shared" si="2"/>
        <v>192059.71</v>
      </c>
      <c r="P125" s="114">
        <v>0</v>
      </c>
      <c r="Q125" s="394">
        <f t="shared" si="3"/>
        <v>756448.49</v>
      </c>
    </row>
    <row r="126" spans="1:17" x14ac:dyDescent="0.2">
      <c r="A126" s="19" t="s">
        <v>280</v>
      </c>
      <c r="B126" s="12" t="s">
        <v>276</v>
      </c>
      <c r="C126" s="55" t="s">
        <v>281</v>
      </c>
      <c r="D126" s="314">
        <v>43269.64</v>
      </c>
      <c r="E126" s="358">
        <v>72448.19</v>
      </c>
      <c r="F126" s="114">
        <v>170338.35</v>
      </c>
      <c r="G126" s="114">
        <v>178881.1</v>
      </c>
      <c r="H126" s="30"/>
      <c r="I126" s="314">
        <v>44743.509999999995</v>
      </c>
      <c r="J126" s="428">
        <v>66550.45</v>
      </c>
      <c r="K126" s="394">
        <v>159582.29</v>
      </c>
      <c r="L126" s="342">
        <v>170339.16</v>
      </c>
      <c r="M126" s="98"/>
      <c r="N126" s="98"/>
      <c r="O126" s="114">
        <f t="shared" si="2"/>
        <v>44743.509999999995</v>
      </c>
      <c r="P126" s="114">
        <v>0</v>
      </c>
      <c r="Q126" s="394">
        <f t="shared" si="3"/>
        <v>159582.29</v>
      </c>
    </row>
    <row r="127" spans="1:17" x14ac:dyDescent="0.2">
      <c r="A127" s="19" t="s">
        <v>282</v>
      </c>
      <c r="B127" s="12" t="s">
        <v>276</v>
      </c>
      <c r="C127" s="55" t="s">
        <v>283</v>
      </c>
      <c r="D127" s="314">
        <v>0</v>
      </c>
      <c r="E127" s="358">
        <v>0</v>
      </c>
      <c r="F127" s="114">
        <v>0</v>
      </c>
      <c r="G127" s="114">
        <v>246102.3</v>
      </c>
      <c r="H127" s="30"/>
      <c r="I127" s="314">
        <v>0</v>
      </c>
      <c r="J127" s="428">
        <v>0</v>
      </c>
      <c r="K127" s="394">
        <v>0</v>
      </c>
      <c r="L127" s="342">
        <v>208537.34</v>
      </c>
      <c r="M127" s="98"/>
      <c r="N127" s="98"/>
      <c r="O127" s="114">
        <f t="shared" si="2"/>
        <v>0</v>
      </c>
      <c r="P127" s="114">
        <v>0</v>
      </c>
      <c r="Q127" s="394">
        <f t="shared" si="3"/>
        <v>0</v>
      </c>
    </row>
    <row r="128" spans="1:17" x14ac:dyDescent="0.2">
      <c r="A128" s="19" t="s">
        <v>284</v>
      </c>
      <c r="B128" s="12" t="s">
        <v>285</v>
      </c>
      <c r="C128" s="55" t="s">
        <v>286</v>
      </c>
      <c r="D128" s="314">
        <v>37566.590000000004</v>
      </c>
      <c r="E128" s="358">
        <v>65666.960000000006</v>
      </c>
      <c r="F128" s="114">
        <v>176422.73</v>
      </c>
      <c r="G128" s="114">
        <v>495613.11000000004</v>
      </c>
      <c r="H128" s="30"/>
      <c r="I128" s="314">
        <v>47665.54</v>
      </c>
      <c r="J128" s="428">
        <v>54695.320000000007</v>
      </c>
      <c r="K128" s="394">
        <v>134069.13</v>
      </c>
      <c r="L128" s="342">
        <v>357567.06999999995</v>
      </c>
      <c r="M128" s="98"/>
      <c r="N128" s="98"/>
      <c r="O128" s="114">
        <f t="shared" si="2"/>
        <v>47665.54</v>
      </c>
      <c r="P128" s="114">
        <v>0</v>
      </c>
      <c r="Q128" s="394">
        <f t="shared" si="3"/>
        <v>134069.13</v>
      </c>
    </row>
    <row r="129" spans="1:17" x14ac:dyDescent="0.2">
      <c r="A129" s="19" t="s">
        <v>287</v>
      </c>
      <c r="B129" s="12" t="s">
        <v>285</v>
      </c>
      <c r="C129" s="55" t="s">
        <v>288</v>
      </c>
      <c r="D129" s="314">
        <v>35526.550000000003</v>
      </c>
      <c r="E129" s="358">
        <v>59559.91</v>
      </c>
      <c r="F129" s="114">
        <v>153360.26</v>
      </c>
      <c r="G129" s="114">
        <v>360966.26999999996</v>
      </c>
      <c r="H129" s="30"/>
      <c r="I129" s="314">
        <v>36973.93</v>
      </c>
      <c r="J129" s="428">
        <v>60285.120000000003</v>
      </c>
      <c r="K129" s="394">
        <v>155816.63</v>
      </c>
      <c r="L129" s="342">
        <v>363222.3</v>
      </c>
      <c r="M129" s="98"/>
      <c r="N129" s="98"/>
      <c r="O129" s="114">
        <f t="shared" si="2"/>
        <v>36973.93</v>
      </c>
      <c r="P129" s="114">
        <v>0</v>
      </c>
      <c r="Q129" s="394">
        <f t="shared" si="3"/>
        <v>155816.63</v>
      </c>
    </row>
    <row r="130" spans="1:17" x14ac:dyDescent="0.2">
      <c r="A130" s="19" t="s">
        <v>289</v>
      </c>
      <c r="B130" s="12" t="s">
        <v>285</v>
      </c>
      <c r="C130" s="55" t="s">
        <v>290</v>
      </c>
      <c r="D130" s="314">
        <v>9538.0500000000011</v>
      </c>
      <c r="E130" s="358">
        <v>17089.370000000003</v>
      </c>
      <c r="F130" s="114">
        <v>31998.89</v>
      </c>
      <c r="G130" s="114">
        <v>82964.58</v>
      </c>
      <c r="H130" s="30"/>
      <c r="I130" s="314">
        <v>14239.970000000001</v>
      </c>
      <c r="J130" s="428">
        <v>6826.37</v>
      </c>
      <c r="K130" s="394">
        <v>10699.19</v>
      </c>
      <c r="L130" s="342">
        <v>41692.19</v>
      </c>
      <c r="M130" s="98"/>
      <c r="N130" s="98"/>
      <c r="O130" s="114">
        <f t="shared" si="2"/>
        <v>14239.970000000001</v>
      </c>
      <c r="P130" s="114">
        <v>0</v>
      </c>
      <c r="Q130" s="394">
        <f t="shared" si="3"/>
        <v>10699.19</v>
      </c>
    </row>
    <row r="131" spans="1:17" x14ac:dyDescent="0.2">
      <c r="A131" s="19" t="s">
        <v>291</v>
      </c>
      <c r="B131" s="12" t="s">
        <v>285</v>
      </c>
      <c r="C131" s="55" t="s">
        <v>292</v>
      </c>
      <c r="D131" s="314">
        <v>26770.36</v>
      </c>
      <c r="E131" s="358">
        <v>44920.21</v>
      </c>
      <c r="F131" s="114">
        <v>101576.16</v>
      </c>
      <c r="G131" s="114">
        <v>264376.95</v>
      </c>
      <c r="H131" s="30"/>
      <c r="I131" s="314">
        <v>25614.49</v>
      </c>
      <c r="J131" s="428">
        <v>41853.35</v>
      </c>
      <c r="K131" s="394">
        <v>94870.64</v>
      </c>
      <c r="L131" s="342">
        <v>217548.33</v>
      </c>
      <c r="M131" s="98"/>
      <c r="N131" s="98"/>
      <c r="O131" s="114">
        <f t="shared" si="2"/>
        <v>25614.49</v>
      </c>
      <c r="P131" s="114">
        <v>0</v>
      </c>
      <c r="Q131" s="394">
        <f t="shared" si="3"/>
        <v>94870.64</v>
      </c>
    </row>
    <row r="132" spans="1:17" x14ac:dyDescent="0.2">
      <c r="A132" s="19" t="s">
        <v>293</v>
      </c>
      <c r="B132" s="12" t="s">
        <v>285</v>
      </c>
      <c r="C132" s="55" t="s">
        <v>294</v>
      </c>
      <c r="D132" s="314">
        <v>33879.83</v>
      </c>
      <c r="E132" s="358">
        <v>53404.280000000006</v>
      </c>
      <c r="F132" s="114">
        <v>144774.75</v>
      </c>
      <c r="G132" s="114">
        <v>190372.65999999997</v>
      </c>
      <c r="H132" s="30"/>
      <c r="I132" s="314">
        <v>17411.169999999998</v>
      </c>
      <c r="J132" s="428">
        <v>28660.739999999998</v>
      </c>
      <c r="K132" s="394">
        <v>71097.72</v>
      </c>
      <c r="L132" s="342">
        <v>133291.89000000001</v>
      </c>
      <c r="M132" s="98"/>
      <c r="N132" s="98"/>
      <c r="O132" s="114">
        <f t="shared" si="2"/>
        <v>17411.169999999998</v>
      </c>
      <c r="P132" s="114">
        <v>0</v>
      </c>
      <c r="Q132" s="394">
        <f t="shared" si="3"/>
        <v>71097.72</v>
      </c>
    </row>
    <row r="133" spans="1:17" x14ac:dyDescent="0.2">
      <c r="A133" s="19" t="s">
        <v>295</v>
      </c>
      <c r="B133" s="12" t="s">
        <v>285</v>
      </c>
      <c r="C133" s="55" t="s">
        <v>296</v>
      </c>
      <c r="D133" s="314">
        <v>11727.75</v>
      </c>
      <c r="E133" s="358">
        <v>19703.79</v>
      </c>
      <c r="F133" s="114">
        <v>47552.7</v>
      </c>
      <c r="G133" s="114">
        <v>167052.87</v>
      </c>
      <c r="H133" s="30"/>
      <c r="I133" s="314">
        <v>11237.140000000001</v>
      </c>
      <c r="J133" s="428">
        <v>18510.55</v>
      </c>
      <c r="K133" s="394">
        <v>44020.67</v>
      </c>
      <c r="L133" s="342">
        <v>184799.26</v>
      </c>
      <c r="M133" s="98"/>
      <c r="N133" s="98"/>
      <c r="O133" s="114">
        <f t="shared" si="2"/>
        <v>11237.140000000001</v>
      </c>
      <c r="P133" s="114">
        <v>0</v>
      </c>
      <c r="Q133" s="394">
        <f t="shared" si="3"/>
        <v>44020.67</v>
      </c>
    </row>
    <row r="134" spans="1:17" x14ac:dyDescent="0.2">
      <c r="A134" s="19" t="s">
        <v>297</v>
      </c>
      <c r="B134" s="12" t="s">
        <v>298</v>
      </c>
      <c r="C134" s="55" t="s">
        <v>299</v>
      </c>
      <c r="D134" s="314">
        <v>6454.92</v>
      </c>
      <c r="E134" s="358">
        <v>11230.09</v>
      </c>
      <c r="F134" s="114">
        <v>27229.43</v>
      </c>
      <c r="G134" s="114">
        <v>326884.96000000002</v>
      </c>
      <c r="H134" s="30"/>
      <c r="I134" s="314">
        <v>8144.5</v>
      </c>
      <c r="J134" s="428">
        <v>10916.67</v>
      </c>
      <c r="K134" s="394">
        <v>24449.360000000001</v>
      </c>
      <c r="L134" s="342">
        <v>56971.549999999996</v>
      </c>
      <c r="M134" s="98"/>
      <c r="N134" s="98"/>
      <c r="O134" s="114">
        <f t="shared" si="2"/>
        <v>8144.5</v>
      </c>
      <c r="P134" s="114">
        <v>0</v>
      </c>
      <c r="Q134" s="394">
        <f t="shared" si="3"/>
        <v>24449.360000000001</v>
      </c>
    </row>
    <row r="135" spans="1:17" x14ac:dyDescent="0.2">
      <c r="A135" s="19" t="s">
        <v>300</v>
      </c>
      <c r="B135" s="12" t="s">
        <v>298</v>
      </c>
      <c r="C135" s="55" t="s">
        <v>301</v>
      </c>
      <c r="D135" s="314">
        <v>45243.71</v>
      </c>
      <c r="E135" s="358">
        <v>66272.800000000003</v>
      </c>
      <c r="F135" s="114">
        <v>173220.01</v>
      </c>
      <c r="G135" s="114">
        <v>258298.47000000006</v>
      </c>
      <c r="H135" s="30"/>
      <c r="I135" s="314">
        <v>53135.63</v>
      </c>
      <c r="J135" s="428">
        <v>77864.709999999992</v>
      </c>
      <c r="K135" s="394">
        <v>205614.72</v>
      </c>
      <c r="L135" s="342">
        <v>270287.64999999997</v>
      </c>
      <c r="M135" s="98"/>
      <c r="N135" s="98"/>
      <c r="O135" s="114">
        <f t="shared" si="2"/>
        <v>53135.63</v>
      </c>
      <c r="P135" s="114">
        <v>0</v>
      </c>
      <c r="Q135" s="394">
        <f t="shared" si="3"/>
        <v>205614.72</v>
      </c>
    </row>
    <row r="136" spans="1:17" x14ac:dyDescent="0.2">
      <c r="A136" s="19" t="s">
        <v>302</v>
      </c>
      <c r="B136" s="12" t="s">
        <v>303</v>
      </c>
      <c r="C136" s="55" t="s">
        <v>304</v>
      </c>
      <c r="D136" s="314">
        <v>205649.37</v>
      </c>
      <c r="E136" s="358">
        <v>266787.53000000003</v>
      </c>
      <c r="F136" s="114">
        <v>685876.83</v>
      </c>
      <c r="G136" s="114">
        <v>497666.36000000004</v>
      </c>
      <c r="H136" s="30"/>
      <c r="I136" s="314">
        <v>229596.08000000002</v>
      </c>
      <c r="J136" s="428">
        <v>348967.08999999997</v>
      </c>
      <c r="K136" s="394">
        <v>925673.1</v>
      </c>
      <c r="L136" s="342">
        <v>968189.74999999988</v>
      </c>
      <c r="M136" s="98"/>
      <c r="N136" s="98"/>
      <c r="O136" s="114">
        <f t="shared" si="2"/>
        <v>229596.08000000002</v>
      </c>
      <c r="P136" s="114">
        <v>0</v>
      </c>
      <c r="Q136" s="394">
        <f t="shared" si="3"/>
        <v>925673.1</v>
      </c>
    </row>
    <row r="137" spans="1:17" x14ac:dyDescent="0.2">
      <c r="A137" s="19" t="s">
        <v>305</v>
      </c>
      <c r="B137" s="12" t="s">
        <v>303</v>
      </c>
      <c r="C137" s="55" t="s">
        <v>306</v>
      </c>
      <c r="D137" s="314">
        <v>0</v>
      </c>
      <c r="E137" s="358">
        <v>0</v>
      </c>
      <c r="F137" s="114">
        <v>0</v>
      </c>
      <c r="G137" s="114">
        <v>323683.76999999996</v>
      </c>
      <c r="H137" s="30"/>
      <c r="I137" s="314">
        <v>51290.51</v>
      </c>
      <c r="J137" s="428">
        <v>89227.05</v>
      </c>
      <c r="K137" s="394">
        <v>239522.72</v>
      </c>
      <c r="L137" s="342">
        <v>273979.2</v>
      </c>
      <c r="M137" s="98"/>
      <c r="N137" s="98"/>
      <c r="O137" s="114">
        <f t="shared" si="2"/>
        <v>51290.51</v>
      </c>
      <c r="P137" s="114">
        <v>0</v>
      </c>
      <c r="Q137" s="394">
        <f t="shared" si="3"/>
        <v>239522.72</v>
      </c>
    </row>
    <row r="138" spans="1:17" x14ac:dyDescent="0.2">
      <c r="A138" s="19" t="s">
        <v>307</v>
      </c>
      <c r="B138" s="12" t="s">
        <v>308</v>
      </c>
      <c r="C138" s="55" t="s">
        <v>309</v>
      </c>
      <c r="D138" s="314">
        <v>52895.85</v>
      </c>
      <c r="E138" s="358">
        <v>82063.509999999995</v>
      </c>
      <c r="F138" s="114">
        <v>203069</v>
      </c>
      <c r="G138" s="114">
        <v>317318.68999999994</v>
      </c>
      <c r="H138" s="30"/>
      <c r="I138" s="314">
        <v>56382.1</v>
      </c>
      <c r="J138" s="428">
        <v>89759.13</v>
      </c>
      <c r="K138" s="394">
        <v>220717.78</v>
      </c>
      <c r="L138" s="342">
        <v>369327.14999999997</v>
      </c>
      <c r="M138" s="98"/>
      <c r="N138" s="98"/>
      <c r="O138" s="114">
        <f t="shared" ref="O138:O201" si="4">I138</f>
        <v>56382.1</v>
      </c>
      <c r="P138" s="114">
        <v>0</v>
      </c>
      <c r="Q138" s="394">
        <f t="shared" ref="Q138:Q201" si="5">K138</f>
        <v>220717.78</v>
      </c>
    </row>
    <row r="139" spans="1:17" x14ac:dyDescent="0.2">
      <c r="A139" s="19" t="s">
        <v>310</v>
      </c>
      <c r="B139" s="12" t="s">
        <v>308</v>
      </c>
      <c r="C139" s="55" t="s">
        <v>311</v>
      </c>
      <c r="D139" s="314">
        <v>34179.29</v>
      </c>
      <c r="E139" s="358">
        <v>56719.67</v>
      </c>
      <c r="F139" s="114">
        <v>143809.26</v>
      </c>
      <c r="G139" s="114">
        <v>241246.97000000003</v>
      </c>
      <c r="H139" s="30"/>
      <c r="I139" s="314">
        <v>40092.240000000005</v>
      </c>
      <c r="J139" s="428">
        <v>58782.840000000004</v>
      </c>
      <c r="K139" s="394">
        <v>142171.39000000001</v>
      </c>
      <c r="L139" s="342">
        <v>181531.36000000002</v>
      </c>
      <c r="M139" s="98"/>
      <c r="N139" s="98"/>
      <c r="O139" s="114">
        <f t="shared" si="4"/>
        <v>40092.240000000005</v>
      </c>
      <c r="P139" s="114">
        <v>0</v>
      </c>
      <c r="Q139" s="394">
        <f t="shared" si="5"/>
        <v>142171.39000000001</v>
      </c>
    </row>
    <row r="140" spans="1:17" x14ac:dyDescent="0.2">
      <c r="A140" s="19" t="s">
        <v>312</v>
      </c>
      <c r="B140" s="12" t="s">
        <v>313</v>
      </c>
      <c r="C140" s="55" t="s">
        <v>314</v>
      </c>
      <c r="D140" s="314">
        <v>0</v>
      </c>
      <c r="E140" s="358">
        <v>0</v>
      </c>
      <c r="F140" s="114">
        <v>0</v>
      </c>
      <c r="G140" s="114">
        <v>1822972.61</v>
      </c>
      <c r="H140" s="30"/>
      <c r="I140" s="314">
        <v>235930.71</v>
      </c>
      <c r="J140" s="428">
        <v>333389.28000000003</v>
      </c>
      <c r="K140" s="394">
        <v>904944.38</v>
      </c>
      <c r="L140" s="342">
        <v>3403571.87</v>
      </c>
      <c r="M140" s="98"/>
      <c r="N140" s="98"/>
      <c r="O140" s="114">
        <f t="shared" si="4"/>
        <v>235930.71</v>
      </c>
      <c r="P140" s="114">
        <v>0</v>
      </c>
      <c r="Q140" s="394">
        <f t="shared" si="5"/>
        <v>904944.38</v>
      </c>
    </row>
    <row r="141" spans="1:17" x14ac:dyDescent="0.2">
      <c r="A141" s="19" t="s">
        <v>315</v>
      </c>
      <c r="B141" s="12" t="s">
        <v>316</v>
      </c>
      <c r="C141" s="55" t="s">
        <v>317</v>
      </c>
      <c r="D141" s="314">
        <v>19630.02</v>
      </c>
      <c r="E141" s="358">
        <v>32326.13</v>
      </c>
      <c r="F141" s="114">
        <v>79377.61</v>
      </c>
      <c r="G141" s="114">
        <v>128434.64000000001</v>
      </c>
      <c r="H141" s="30"/>
      <c r="I141" s="314">
        <v>16820.62</v>
      </c>
      <c r="J141" s="428">
        <v>26367.43</v>
      </c>
      <c r="K141" s="394">
        <v>59686.34</v>
      </c>
      <c r="L141" s="342">
        <v>138027.19</v>
      </c>
      <c r="M141" s="98"/>
      <c r="N141" s="98"/>
      <c r="O141" s="114">
        <f t="shared" si="4"/>
        <v>16820.62</v>
      </c>
      <c r="P141" s="114">
        <v>0</v>
      </c>
      <c r="Q141" s="394">
        <f t="shared" si="5"/>
        <v>59686.34</v>
      </c>
    </row>
    <row r="142" spans="1:17" x14ac:dyDescent="0.2">
      <c r="A142" s="19" t="s">
        <v>318</v>
      </c>
      <c r="B142" s="12" t="s">
        <v>316</v>
      </c>
      <c r="C142" s="55" t="s">
        <v>319</v>
      </c>
      <c r="D142" s="314">
        <v>48494.61</v>
      </c>
      <c r="E142" s="358">
        <v>81735.87</v>
      </c>
      <c r="F142" s="114">
        <v>198306.02</v>
      </c>
      <c r="G142" s="114">
        <v>429824.24999999994</v>
      </c>
      <c r="H142" s="30"/>
      <c r="I142" s="314">
        <v>49462.180000000008</v>
      </c>
      <c r="J142" s="428">
        <v>71366.880000000005</v>
      </c>
      <c r="K142" s="394">
        <v>167864.83</v>
      </c>
      <c r="L142" s="342">
        <v>397382.24999999994</v>
      </c>
      <c r="M142" s="98"/>
      <c r="N142" s="98"/>
      <c r="O142" s="114">
        <f t="shared" si="4"/>
        <v>49462.180000000008</v>
      </c>
      <c r="P142" s="114">
        <v>0</v>
      </c>
      <c r="Q142" s="394">
        <f t="shared" si="5"/>
        <v>167864.83</v>
      </c>
    </row>
    <row r="143" spans="1:17" x14ac:dyDescent="0.2">
      <c r="A143" s="19" t="s">
        <v>320</v>
      </c>
      <c r="B143" s="12" t="s">
        <v>316</v>
      </c>
      <c r="C143" s="55" t="s">
        <v>321</v>
      </c>
      <c r="D143" s="314">
        <v>49186.17</v>
      </c>
      <c r="E143" s="358">
        <v>76555.19</v>
      </c>
      <c r="F143" s="114">
        <v>186099.01</v>
      </c>
      <c r="G143" s="114">
        <v>455098.39999999997</v>
      </c>
      <c r="H143" s="30"/>
      <c r="I143" s="314">
        <v>0</v>
      </c>
      <c r="J143" s="428">
        <v>0</v>
      </c>
      <c r="K143" s="394">
        <v>0</v>
      </c>
      <c r="L143" s="342">
        <v>204893.28</v>
      </c>
      <c r="M143" s="98"/>
      <c r="N143" s="98"/>
      <c r="O143" s="114">
        <f t="shared" si="4"/>
        <v>0</v>
      </c>
      <c r="P143" s="114">
        <v>0</v>
      </c>
      <c r="Q143" s="394">
        <f t="shared" si="5"/>
        <v>0</v>
      </c>
    </row>
    <row r="144" spans="1:17" x14ac:dyDescent="0.2">
      <c r="A144" s="19" t="s">
        <v>322</v>
      </c>
      <c r="B144" s="12" t="s">
        <v>316</v>
      </c>
      <c r="C144" s="55" t="s">
        <v>323</v>
      </c>
      <c r="D144" s="314">
        <v>15750.54</v>
      </c>
      <c r="E144" s="358">
        <v>24790.99</v>
      </c>
      <c r="F144" s="114">
        <v>62938.33</v>
      </c>
      <c r="G144" s="114">
        <v>376099.99</v>
      </c>
      <c r="H144" s="30"/>
      <c r="I144" s="314">
        <v>17154.3</v>
      </c>
      <c r="J144" s="428">
        <v>26727.14</v>
      </c>
      <c r="K144" s="394">
        <v>65670.55</v>
      </c>
      <c r="L144" s="342">
        <v>147169.15</v>
      </c>
      <c r="M144" s="98"/>
      <c r="N144" s="98"/>
      <c r="O144" s="114">
        <f t="shared" si="4"/>
        <v>17154.3</v>
      </c>
      <c r="P144" s="114">
        <v>0</v>
      </c>
      <c r="Q144" s="394">
        <f t="shared" si="5"/>
        <v>65670.55</v>
      </c>
    </row>
    <row r="145" spans="1:17" x14ac:dyDescent="0.2">
      <c r="A145" s="19" t="s">
        <v>324</v>
      </c>
      <c r="B145" s="12" t="s">
        <v>325</v>
      </c>
      <c r="C145" s="55" t="s">
        <v>326</v>
      </c>
      <c r="D145" s="314">
        <v>609314.10000000009</v>
      </c>
      <c r="E145" s="358">
        <v>1022563.96</v>
      </c>
      <c r="F145" s="114">
        <v>3089488.06</v>
      </c>
      <c r="G145" s="114">
        <v>3400583.4700000007</v>
      </c>
      <c r="H145" s="30"/>
      <c r="I145" s="314">
        <v>608022.88</v>
      </c>
      <c r="J145" s="428">
        <v>953640.01</v>
      </c>
      <c r="K145" s="394">
        <v>2889992.35</v>
      </c>
      <c r="L145" s="342">
        <v>3019247.01</v>
      </c>
      <c r="M145" s="98"/>
      <c r="N145" s="98"/>
      <c r="O145" s="114">
        <f t="shared" si="4"/>
        <v>608022.88</v>
      </c>
      <c r="P145" s="114">
        <v>0</v>
      </c>
      <c r="Q145" s="394">
        <f t="shared" si="5"/>
        <v>2889992.35</v>
      </c>
    </row>
    <row r="146" spans="1:17" x14ac:dyDescent="0.2">
      <c r="A146" s="19" t="s">
        <v>327</v>
      </c>
      <c r="B146" s="12" t="s">
        <v>325</v>
      </c>
      <c r="C146" s="55" t="s">
        <v>328</v>
      </c>
      <c r="D146" s="314">
        <v>852026.08</v>
      </c>
      <c r="E146" s="358">
        <v>1430346.78</v>
      </c>
      <c r="F146" s="114">
        <v>3838980.6</v>
      </c>
      <c r="G146" s="114">
        <v>4001848.2300000009</v>
      </c>
      <c r="H146" s="30"/>
      <c r="I146" s="314">
        <v>848422.49</v>
      </c>
      <c r="J146" s="428">
        <v>1336743.3600000001</v>
      </c>
      <c r="K146" s="394">
        <v>3523358.5</v>
      </c>
      <c r="L146" s="342">
        <v>3769935.9699999997</v>
      </c>
      <c r="M146" s="98"/>
      <c r="N146" s="98"/>
      <c r="O146" s="114">
        <f t="shared" si="4"/>
        <v>848422.49</v>
      </c>
      <c r="P146" s="114">
        <v>0</v>
      </c>
      <c r="Q146" s="394">
        <f t="shared" si="5"/>
        <v>3523358.5</v>
      </c>
    </row>
    <row r="147" spans="1:17" x14ac:dyDescent="0.2">
      <c r="A147" s="19" t="s">
        <v>329</v>
      </c>
      <c r="B147" s="12" t="s">
        <v>330</v>
      </c>
      <c r="C147" s="55" t="s">
        <v>331</v>
      </c>
      <c r="D147" s="314">
        <v>56093.41</v>
      </c>
      <c r="E147" s="358">
        <v>93004.75</v>
      </c>
      <c r="F147" s="114">
        <v>231600.97</v>
      </c>
      <c r="G147" s="114">
        <v>438801.64000000007</v>
      </c>
      <c r="H147" s="30"/>
      <c r="I147" s="314">
        <v>60135.14</v>
      </c>
      <c r="J147" s="428">
        <v>95185.079999999987</v>
      </c>
      <c r="K147" s="394">
        <v>239506.02</v>
      </c>
      <c r="L147" s="342">
        <v>309179.96999999997</v>
      </c>
      <c r="M147" s="98"/>
      <c r="N147" s="98"/>
      <c r="O147" s="114">
        <f t="shared" si="4"/>
        <v>60135.14</v>
      </c>
      <c r="P147" s="114">
        <v>0</v>
      </c>
      <c r="Q147" s="394">
        <f t="shared" si="5"/>
        <v>239506.02</v>
      </c>
    </row>
    <row r="148" spans="1:17" x14ac:dyDescent="0.2">
      <c r="A148" s="19" t="s">
        <v>332</v>
      </c>
      <c r="B148" s="12" t="s">
        <v>330</v>
      </c>
      <c r="C148" s="55" t="s">
        <v>333</v>
      </c>
      <c r="D148" s="314">
        <v>58167.200000000004</v>
      </c>
      <c r="E148" s="358">
        <v>97738.75</v>
      </c>
      <c r="F148" s="114">
        <v>250325.03</v>
      </c>
      <c r="G148" s="114">
        <v>441453.02</v>
      </c>
      <c r="H148" s="30"/>
      <c r="I148" s="314">
        <v>59012.95</v>
      </c>
      <c r="J148" s="428">
        <v>91893.609999999986</v>
      </c>
      <c r="K148" s="394">
        <v>222638.09</v>
      </c>
      <c r="L148" s="342">
        <v>404887.49000000005</v>
      </c>
      <c r="M148" s="98"/>
      <c r="N148" s="98"/>
      <c r="O148" s="114">
        <f t="shared" si="4"/>
        <v>59012.95</v>
      </c>
      <c r="P148" s="114">
        <v>0</v>
      </c>
      <c r="Q148" s="394">
        <f t="shared" si="5"/>
        <v>222638.09</v>
      </c>
    </row>
    <row r="149" spans="1:17" x14ac:dyDescent="0.2">
      <c r="A149" s="19" t="s">
        <v>334</v>
      </c>
      <c r="B149" s="12" t="s">
        <v>335</v>
      </c>
      <c r="C149" s="55" t="s">
        <v>336</v>
      </c>
      <c r="D149" s="314">
        <v>39249.57</v>
      </c>
      <c r="E149" s="358">
        <v>65232.35</v>
      </c>
      <c r="F149" s="114">
        <v>150149.59</v>
      </c>
      <c r="G149" s="114">
        <v>228921</v>
      </c>
      <c r="H149" s="30"/>
      <c r="I149" s="314">
        <v>35974.65</v>
      </c>
      <c r="J149" s="428">
        <v>56934.78</v>
      </c>
      <c r="K149" s="394">
        <v>133297.85999999999</v>
      </c>
      <c r="L149" s="342">
        <v>357412.05</v>
      </c>
      <c r="M149" s="98"/>
      <c r="N149" s="98"/>
      <c r="O149" s="114">
        <f t="shared" si="4"/>
        <v>35974.65</v>
      </c>
      <c r="P149" s="114">
        <v>0</v>
      </c>
      <c r="Q149" s="394">
        <f t="shared" si="5"/>
        <v>133297.85999999999</v>
      </c>
    </row>
    <row r="150" spans="1:17" x14ac:dyDescent="0.2">
      <c r="A150" s="19" t="s">
        <v>337</v>
      </c>
      <c r="B150" s="12" t="s">
        <v>335</v>
      </c>
      <c r="C150" s="55" t="s">
        <v>338</v>
      </c>
      <c r="D150" s="314">
        <v>39498.799999999996</v>
      </c>
      <c r="E150" s="358">
        <v>64705.77</v>
      </c>
      <c r="F150" s="114">
        <v>177439.55</v>
      </c>
      <c r="G150" s="114">
        <v>386425.29999999993</v>
      </c>
      <c r="H150" s="30"/>
      <c r="I150" s="314">
        <v>47453.729999999996</v>
      </c>
      <c r="J150" s="428">
        <v>68183.48000000001</v>
      </c>
      <c r="K150" s="394">
        <v>180874.01</v>
      </c>
      <c r="L150" s="342">
        <v>410469.23999999993</v>
      </c>
      <c r="M150" s="98"/>
      <c r="N150" s="98"/>
      <c r="O150" s="114">
        <f t="shared" si="4"/>
        <v>47453.729999999996</v>
      </c>
      <c r="P150" s="114">
        <v>0</v>
      </c>
      <c r="Q150" s="394">
        <f t="shared" si="5"/>
        <v>180874.01</v>
      </c>
    </row>
    <row r="151" spans="1:17" x14ac:dyDescent="0.2">
      <c r="A151" s="19" t="s">
        <v>339</v>
      </c>
      <c r="B151" s="12" t="s">
        <v>335</v>
      </c>
      <c r="C151" s="55" t="s">
        <v>340</v>
      </c>
      <c r="D151" s="314">
        <v>17041.150000000001</v>
      </c>
      <c r="E151" s="358">
        <v>30502.1</v>
      </c>
      <c r="F151" s="114">
        <v>77339.490000000005</v>
      </c>
      <c r="G151" s="114">
        <v>273761.69999999995</v>
      </c>
      <c r="H151" s="30"/>
      <c r="I151" s="314">
        <v>24451.78</v>
      </c>
      <c r="J151" s="428">
        <v>29058.370000000003</v>
      </c>
      <c r="K151" s="394">
        <v>69601</v>
      </c>
      <c r="L151" s="342">
        <v>155063.26</v>
      </c>
      <c r="M151" s="98"/>
      <c r="N151" s="98"/>
      <c r="O151" s="114">
        <f t="shared" si="4"/>
        <v>24451.78</v>
      </c>
      <c r="P151" s="114">
        <v>0</v>
      </c>
      <c r="Q151" s="394">
        <f t="shared" si="5"/>
        <v>69601</v>
      </c>
    </row>
    <row r="152" spans="1:17" x14ac:dyDescent="0.2">
      <c r="A152" s="19" t="s">
        <v>341</v>
      </c>
      <c r="B152" s="12" t="s">
        <v>342</v>
      </c>
      <c r="C152" s="55" t="s">
        <v>343</v>
      </c>
      <c r="D152" s="314">
        <v>38464.5</v>
      </c>
      <c r="E152" s="358">
        <v>65299.44</v>
      </c>
      <c r="F152" s="114">
        <v>172514.54</v>
      </c>
      <c r="G152" s="114">
        <v>219693.52</v>
      </c>
      <c r="H152" s="30"/>
      <c r="I152" s="314">
        <v>41319.850000000006</v>
      </c>
      <c r="J152" s="428">
        <v>65145.2</v>
      </c>
      <c r="K152" s="394">
        <v>169807.11</v>
      </c>
      <c r="L152" s="342">
        <v>604144.83999999985</v>
      </c>
      <c r="M152" s="98"/>
      <c r="N152" s="98"/>
      <c r="O152" s="114">
        <f t="shared" si="4"/>
        <v>41319.850000000006</v>
      </c>
      <c r="P152" s="114">
        <v>0</v>
      </c>
      <c r="Q152" s="394">
        <f t="shared" si="5"/>
        <v>169807.11</v>
      </c>
    </row>
    <row r="153" spans="1:17" x14ac:dyDescent="0.2">
      <c r="A153" s="19" t="s">
        <v>344</v>
      </c>
      <c r="B153" s="12" t="s">
        <v>342</v>
      </c>
      <c r="C153" s="55" t="s">
        <v>345</v>
      </c>
      <c r="D153" s="314">
        <v>195442.69</v>
      </c>
      <c r="E153" s="358">
        <v>332202.63</v>
      </c>
      <c r="F153" s="114">
        <v>910633.03</v>
      </c>
      <c r="G153" s="114">
        <v>1437308.1800000002</v>
      </c>
      <c r="H153" s="30"/>
      <c r="I153" s="314">
        <v>211769.38</v>
      </c>
      <c r="J153" s="428">
        <v>327093</v>
      </c>
      <c r="K153" s="394">
        <v>888506.47</v>
      </c>
      <c r="L153" s="342">
        <v>3869971.63</v>
      </c>
      <c r="M153" s="98"/>
      <c r="N153" s="98"/>
      <c r="O153" s="114">
        <f t="shared" si="4"/>
        <v>211769.38</v>
      </c>
      <c r="P153" s="114">
        <v>0</v>
      </c>
      <c r="Q153" s="394">
        <f t="shared" si="5"/>
        <v>888506.47</v>
      </c>
    </row>
    <row r="154" spans="1:17" x14ac:dyDescent="0.2">
      <c r="A154" s="19" t="s">
        <v>346</v>
      </c>
      <c r="B154" s="12" t="s">
        <v>342</v>
      </c>
      <c r="C154" s="55" t="s">
        <v>347</v>
      </c>
      <c r="D154" s="314">
        <v>69927.740000000005</v>
      </c>
      <c r="E154" s="358">
        <v>113142.84</v>
      </c>
      <c r="F154" s="114">
        <v>301446.90000000002</v>
      </c>
      <c r="G154" s="114">
        <v>557206.69999999995</v>
      </c>
      <c r="H154" s="30"/>
      <c r="I154" s="314">
        <v>43829.4</v>
      </c>
      <c r="J154" s="428">
        <v>61782.61</v>
      </c>
      <c r="K154" s="394">
        <v>152724.14000000001</v>
      </c>
      <c r="L154" s="342">
        <v>625426.27</v>
      </c>
      <c r="M154" s="98"/>
      <c r="N154" s="98"/>
      <c r="O154" s="114">
        <f t="shared" si="4"/>
        <v>43829.4</v>
      </c>
      <c r="P154" s="114">
        <v>0</v>
      </c>
      <c r="Q154" s="394">
        <f t="shared" si="5"/>
        <v>152724.14000000001</v>
      </c>
    </row>
    <row r="155" spans="1:17" x14ac:dyDescent="0.2">
      <c r="A155" s="19" t="s">
        <v>348</v>
      </c>
      <c r="B155" s="12" t="s">
        <v>349</v>
      </c>
      <c r="C155" s="55" t="s">
        <v>350</v>
      </c>
      <c r="D155" s="314">
        <v>42578.28</v>
      </c>
      <c r="E155" s="358">
        <v>69137.759999999995</v>
      </c>
      <c r="F155" s="114">
        <v>157316.26</v>
      </c>
      <c r="G155" s="114">
        <v>209485.18999999997</v>
      </c>
      <c r="H155" s="30"/>
      <c r="I155" s="314">
        <v>32169.79</v>
      </c>
      <c r="J155" s="428">
        <v>50286.01</v>
      </c>
      <c r="K155" s="394">
        <v>125893.87</v>
      </c>
      <c r="L155" s="342">
        <v>178551.59</v>
      </c>
      <c r="M155" s="98"/>
      <c r="N155" s="98"/>
      <c r="O155" s="114">
        <f t="shared" si="4"/>
        <v>32169.79</v>
      </c>
      <c r="P155" s="114">
        <v>0</v>
      </c>
      <c r="Q155" s="394">
        <f t="shared" si="5"/>
        <v>125893.87</v>
      </c>
    </row>
    <row r="156" spans="1:17" x14ac:dyDescent="0.2">
      <c r="A156" s="19" t="s">
        <v>351</v>
      </c>
      <c r="B156" s="12" t="s">
        <v>349</v>
      </c>
      <c r="C156" s="55" t="s">
        <v>352</v>
      </c>
      <c r="D156" s="314">
        <v>39879.479999999996</v>
      </c>
      <c r="E156" s="358">
        <v>67445.08</v>
      </c>
      <c r="F156" s="114">
        <v>177652.68</v>
      </c>
      <c r="G156" s="114">
        <v>258436.59999999998</v>
      </c>
      <c r="H156" s="30"/>
      <c r="I156" s="314">
        <v>41137.760000000002</v>
      </c>
      <c r="J156" s="428">
        <v>66073.47</v>
      </c>
      <c r="K156" s="394">
        <v>161788.94</v>
      </c>
      <c r="L156" s="342">
        <v>243038.27</v>
      </c>
      <c r="M156" s="98"/>
      <c r="N156" s="98"/>
      <c r="O156" s="114">
        <f t="shared" si="4"/>
        <v>41137.760000000002</v>
      </c>
      <c r="P156" s="114">
        <v>0</v>
      </c>
      <c r="Q156" s="394">
        <f t="shared" si="5"/>
        <v>161788.94</v>
      </c>
    </row>
    <row r="157" spans="1:17" x14ac:dyDescent="0.2">
      <c r="A157" s="19" t="s">
        <v>353</v>
      </c>
      <c r="B157" s="12" t="s">
        <v>349</v>
      </c>
      <c r="C157" s="55" t="s">
        <v>354</v>
      </c>
      <c r="D157" s="314">
        <v>41904.199999999997</v>
      </c>
      <c r="E157" s="358">
        <v>70069.78</v>
      </c>
      <c r="F157" s="114">
        <v>170875.8</v>
      </c>
      <c r="G157" s="114">
        <v>344811.62</v>
      </c>
      <c r="H157" s="30"/>
      <c r="I157" s="314">
        <v>41016.33</v>
      </c>
      <c r="J157" s="428">
        <v>63787.32</v>
      </c>
      <c r="K157" s="394">
        <v>159328.78</v>
      </c>
      <c r="L157" s="342">
        <v>359383.18</v>
      </c>
      <c r="M157" s="98"/>
      <c r="N157" s="98"/>
      <c r="O157" s="114">
        <f t="shared" si="4"/>
        <v>41016.33</v>
      </c>
      <c r="P157" s="114">
        <v>0</v>
      </c>
      <c r="Q157" s="394">
        <f t="shared" si="5"/>
        <v>159328.78</v>
      </c>
    </row>
    <row r="158" spans="1:17" x14ac:dyDescent="0.2">
      <c r="A158" s="19" t="s">
        <v>355</v>
      </c>
      <c r="B158" s="12" t="s">
        <v>356</v>
      </c>
      <c r="C158" s="55" t="s">
        <v>357</v>
      </c>
      <c r="D158" s="314">
        <v>0</v>
      </c>
      <c r="E158" s="358">
        <v>0</v>
      </c>
      <c r="F158" s="114">
        <v>0</v>
      </c>
      <c r="G158" s="114">
        <v>23103.34</v>
      </c>
      <c r="H158" s="30"/>
      <c r="I158" s="314">
        <v>0</v>
      </c>
      <c r="J158" s="428">
        <v>0</v>
      </c>
      <c r="K158" s="394">
        <v>0</v>
      </c>
      <c r="L158" s="342">
        <v>21709.66</v>
      </c>
      <c r="M158" s="98"/>
      <c r="N158" s="98"/>
      <c r="O158" s="114">
        <f t="shared" si="4"/>
        <v>0</v>
      </c>
      <c r="P158" s="114">
        <v>0</v>
      </c>
      <c r="Q158" s="394">
        <f t="shared" si="5"/>
        <v>0</v>
      </c>
    </row>
    <row r="159" spans="1:17" x14ac:dyDescent="0.2">
      <c r="A159" s="19" t="s">
        <v>358</v>
      </c>
      <c r="B159" s="12" t="s">
        <v>359</v>
      </c>
      <c r="C159" s="55" t="s">
        <v>360</v>
      </c>
      <c r="D159" s="314">
        <v>52444.94</v>
      </c>
      <c r="E159" s="358">
        <v>83619.759999999995</v>
      </c>
      <c r="F159" s="114">
        <v>228930.36</v>
      </c>
      <c r="G159" s="114">
        <v>422917.40999999992</v>
      </c>
      <c r="H159" s="30"/>
      <c r="I159" s="314">
        <v>30591.759999999998</v>
      </c>
      <c r="J159" s="428">
        <v>51079.19</v>
      </c>
      <c r="K159" s="394">
        <v>134939.82999999999</v>
      </c>
      <c r="L159" s="342">
        <v>349738.29999999993</v>
      </c>
      <c r="M159" s="98"/>
      <c r="N159" s="98"/>
      <c r="O159" s="114">
        <f t="shared" si="4"/>
        <v>30591.759999999998</v>
      </c>
      <c r="P159" s="114">
        <v>0</v>
      </c>
      <c r="Q159" s="394">
        <f t="shared" si="5"/>
        <v>134939.82999999999</v>
      </c>
    </row>
    <row r="160" spans="1:17" x14ac:dyDescent="0.2">
      <c r="A160" s="19" t="s">
        <v>361</v>
      </c>
      <c r="B160" s="12" t="s">
        <v>359</v>
      </c>
      <c r="C160" s="55" t="s">
        <v>362</v>
      </c>
      <c r="D160" s="314">
        <v>19422.580000000002</v>
      </c>
      <c r="E160" s="358">
        <v>31781.4</v>
      </c>
      <c r="F160" s="114">
        <v>79051.42</v>
      </c>
      <c r="G160" s="114">
        <v>277474.04000000004</v>
      </c>
      <c r="H160" s="30"/>
      <c r="I160" s="314">
        <v>20589.89</v>
      </c>
      <c r="J160" s="428">
        <v>32958.229999999996</v>
      </c>
      <c r="K160" s="394">
        <v>80418.679999999993</v>
      </c>
      <c r="L160" s="342">
        <v>155070.71999999997</v>
      </c>
      <c r="M160" s="98"/>
      <c r="N160" s="98"/>
      <c r="O160" s="114">
        <f t="shared" si="4"/>
        <v>20589.89</v>
      </c>
      <c r="P160" s="114">
        <v>0</v>
      </c>
      <c r="Q160" s="394">
        <f t="shared" si="5"/>
        <v>80418.679999999993</v>
      </c>
    </row>
    <row r="161" spans="1:17" x14ac:dyDescent="0.2">
      <c r="A161" s="19" t="s">
        <v>363</v>
      </c>
      <c r="B161" s="12" t="s">
        <v>364</v>
      </c>
      <c r="C161" s="55" t="s">
        <v>365</v>
      </c>
      <c r="D161" s="314">
        <v>11372.26</v>
      </c>
      <c r="E161" s="358">
        <v>17983.89</v>
      </c>
      <c r="F161" s="114">
        <v>39432.730000000003</v>
      </c>
      <c r="G161" s="114">
        <v>119922.78000000001</v>
      </c>
      <c r="H161" s="30"/>
      <c r="I161" s="314">
        <v>12523.66</v>
      </c>
      <c r="J161" s="428">
        <v>19297.63</v>
      </c>
      <c r="K161" s="394">
        <v>40649.660000000003</v>
      </c>
      <c r="L161" s="342">
        <v>80627.34</v>
      </c>
      <c r="M161" s="98"/>
      <c r="N161" s="98"/>
      <c r="O161" s="114">
        <f t="shared" si="4"/>
        <v>12523.66</v>
      </c>
      <c r="P161" s="114">
        <v>0</v>
      </c>
      <c r="Q161" s="394">
        <f t="shared" si="5"/>
        <v>40649.660000000003</v>
      </c>
    </row>
    <row r="162" spans="1:17" x14ac:dyDescent="0.2">
      <c r="A162" s="19" t="s">
        <v>366</v>
      </c>
      <c r="B162" s="12" t="s">
        <v>364</v>
      </c>
      <c r="C162" s="55" t="s">
        <v>367</v>
      </c>
      <c r="D162" s="314">
        <v>20014.489999999998</v>
      </c>
      <c r="E162" s="358">
        <v>32837.24</v>
      </c>
      <c r="F162" s="114">
        <v>74795.53</v>
      </c>
      <c r="G162" s="114">
        <v>228040.88</v>
      </c>
      <c r="H162" s="30"/>
      <c r="I162" s="314">
        <v>15952.3</v>
      </c>
      <c r="J162" s="428">
        <v>26022.9</v>
      </c>
      <c r="K162" s="394">
        <v>58180.24</v>
      </c>
      <c r="L162" s="342">
        <v>168616.96999999997</v>
      </c>
      <c r="M162" s="98"/>
      <c r="N162" s="98"/>
      <c r="O162" s="114">
        <f t="shared" si="4"/>
        <v>15952.3</v>
      </c>
      <c r="P162" s="114">
        <v>0</v>
      </c>
      <c r="Q162" s="394">
        <f t="shared" si="5"/>
        <v>58180.24</v>
      </c>
    </row>
    <row r="163" spans="1:17" x14ac:dyDescent="0.2">
      <c r="A163" s="19" t="s">
        <v>368</v>
      </c>
      <c r="B163" s="12" t="s">
        <v>369</v>
      </c>
      <c r="C163" s="55" t="s">
        <v>370</v>
      </c>
      <c r="D163" s="314">
        <v>368230.91</v>
      </c>
      <c r="E163" s="358">
        <v>602855</v>
      </c>
      <c r="F163" s="114">
        <v>1640777.33</v>
      </c>
      <c r="G163" s="114">
        <v>2196677.2600000002</v>
      </c>
      <c r="H163" s="30"/>
      <c r="I163" s="314">
        <v>300723.03000000003</v>
      </c>
      <c r="J163" s="428">
        <v>469663.44</v>
      </c>
      <c r="K163" s="394">
        <v>1265085.69</v>
      </c>
      <c r="L163" s="342">
        <v>2017453.22</v>
      </c>
      <c r="M163" s="98"/>
      <c r="N163" s="98"/>
      <c r="O163" s="114">
        <f t="shared" si="4"/>
        <v>300723.03000000003</v>
      </c>
      <c r="P163" s="114">
        <v>0</v>
      </c>
      <c r="Q163" s="394">
        <f t="shared" si="5"/>
        <v>1265085.69</v>
      </c>
    </row>
    <row r="164" spans="1:17" x14ac:dyDescent="0.2">
      <c r="A164" s="19" t="s">
        <v>371</v>
      </c>
      <c r="B164" s="12" t="s">
        <v>372</v>
      </c>
      <c r="C164" s="55" t="s">
        <v>373</v>
      </c>
      <c r="D164" s="314">
        <v>94372</v>
      </c>
      <c r="E164" s="358">
        <v>159345.84</v>
      </c>
      <c r="F164" s="114">
        <v>420408.14</v>
      </c>
      <c r="G164" s="114">
        <v>437477.29000000004</v>
      </c>
      <c r="H164" s="30"/>
      <c r="I164" s="314">
        <v>89633.77</v>
      </c>
      <c r="J164" s="428">
        <v>154536.33000000002</v>
      </c>
      <c r="K164" s="394">
        <v>390010.51</v>
      </c>
      <c r="L164" s="342">
        <v>418899.77</v>
      </c>
      <c r="M164" s="98"/>
      <c r="N164" s="98"/>
      <c r="O164" s="114">
        <f t="shared" si="4"/>
        <v>89633.77</v>
      </c>
      <c r="P164" s="114">
        <v>0</v>
      </c>
      <c r="Q164" s="394">
        <f t="shared" si="5"/>
        <v>390010.51</v>
      </c>
    </row>
    <row r="165" spans="1:17" x14ac:dyDescent="0.2">
      <c r="A165" s="19" t="s">
        <v>374</v>
      </c>
      <c r="B165" s="12" t="s">
        <v>372</v>
      </c>
      <c r="C165" s="55" t="s">
        <v>375</v>
      </c>
      <c r="D165" s="314">
        <v>244628.07</v>
      </c>
      <c r="E165" s="358">
        <v>395391.26</v>
      </c>
      <c r="F165" s="114">
        <v>1176709.3600000001</v>
      </c>
      <c r="G165" s="114">
        <v>1258952.9099999999</v>
      </c>
      <c r="H165" s="30"/>
      <c r="I165" s="314">
        <v>262469.05</v>
      </c>
      <c r="J165" s="428">
        <v>415110.17000000004</v>
      </c>
      <c r="K165" s="394">
        <v>1230940.04</v>
      </c>
      <c r="L165" s="342">
        <v>1345868.5999999999</v>
      </c>
      <c r="M165" s="98"/>
      <c r="N165" s="98"/>
      <c r="O165" s="114">
        <f t="shared" si="4"/>
        <v>262469.05</v>
      </c>
      <c r="P165" s="114">
        <v>0</v>
      </c>
      <c r="Q165" s="394">
        <f t="shared" si="5"/>
        <v>1230940.04</v>
      </c>
    </row>
    <row r="166" spans="1:17" x14ac:dyDescent="0.2">
      <c r="A166" s="19" t="s">
        <v>376</v>
      </c>
      <c r="B166" s="12" t="s">
        <v>377</v>
      </c>
      <c r="C166" s="55" t="s">
        <v>378</v>
      </c>
      <c r="D166" s="314">
        <v>63430.810000000005</v>
      </c>
      <c r="E166" s="358">
        <v>107304.42</v>
      </c>
      <c r="F166" s="114">
        <v>248543.39</v>
      </c>
      <c r="G166" s="114">
        <v>359488.48000000004</v>
      </c>
      <c r="H166" s="30"/>
      <c r="I166" s="314">
        <v>66293.25</v>
      </c>
      <c r="J166" s="428">
        <v>104817.32</v>
      </c>
      <c r="K166" s="394">
        <v>245659.03</v>
      </c>
      <c r="L166" s="342">
        <v>325777.07999999996</v>
      </c>
      <c r="M166" s="98"/>
      <c r="N166" s="98"/>
      <c r="O166" s="114">
        <f t="shared" si="4"/>
        <v>66293.25</v>
      </c>
      <c r="P166" s="114">
        <v>0</v>
      </c>
      <c r="Q166" s="394">
        <f t="shared" si="5"/>
        <v>245659.03</v>
      </c>
    </row>
    <row r="167" spans="1:17" x14ac:dyDescent="0.2">
      <c r="A167" s="19" t="s">
        <v>379</v>
      </c>
      <c r="B167" s="12" t="s">
        <v>377</v>
      </c>
      <c r="C167" s="55" t="s">
        <v>380</v>
      </c>
      <c r="D167" s="314">
        <v>30249.200000000001</v>
      </c>
      <c r="E167" s="358">
        <v>53265.08</v>
      </c>
      <c r="F167" s="114">
        <v>110267.13</v>
      </c>
      <c r="G167" s="114">
        <v>294734.90000000002</v>
      </c>
      <c r="H167" s="30"/>
      <c r="I167" s="314">
        <v>43156.2</v>
      </c>
      <c r="J167" s="428">
        <v>53747.33</v>
      </c>
      <c r="K167" s="394">
        <v>107343.29</v>
      </c>
      <c r="L167" s="342">
        <v>220398.82</v>
      </c>
      <c r="M167" s="98"/>
      <c r="N167" s="98"/>
      <c r="O167" s="114">
        <f t="shared" si="4"/>
        <v>43156.2</v>
      </c>
      <c r="P167" s="114">
        <v>0</v>
      </c>
      <c r="Q167" s="394">
        <f t="shared" si="5"/>
        <v>107343.29</v>
      </c>
    </row>
    <row r="168" spans="1:17" x14ac:dyDescent="0.2">
      <c r="A168" s="19" t="s">
        <v>381</v>
      </c>
      <c r="B168" s="12" t="s">
        <v>377</v>
      </c>
      <c r="C168" s="55" t="s">
        <v>382</v>
      </c>
      <c r="D168" s="314">
        <v>36768.79</v>
      </c>
      <c r="E168" s="358">
        <v>50833.020000000004</v>
      </c>
      <c r="F168" s="114">
        <v>129431.34</v>
      </c>
      <c r="G168" s="114">
        <v>552436.33000000007</v>
      </c>
      <c r="H168" s="30"/>
      <c r="I168" s="314">
        <v>40204.370000000003</v>
      </c>
      <c r="J168" s="428">
        <v>62393.08</v>
      </c>
      <c r="K168" s="394">
        <v>160799.60999999999</v>
      </c>
      <c r="L168" s="342">
        <v>209772.05000000005</v>
      </c>
      <c r="M168" s="98"/>
      <c r="N168" s="98"/>
      <c r="O168" s="114">
        <f t="shared" si="4"/>
        <v>40204.370000000003</v>
      </c>
      <c r="P168" s="114">
        <v>0</v>
      </c>
      <c r="Q168" s="394">
        <f t="shared" si="5"/>
        <v>160799.60999999999</v>
      </c>
    </row>
    <row r="169" spans="1:17" x14ac:dyDescent="0.2">
      <c r="A169" s="19" t="s">
        <v>383</v>
      </c>
      <c r="B169" s="12" t="s">
        <v>377</v>
      </c>
      <c r="C169" s="55" t="s">
        <v>384</v>
      </c>
      <c r="D169" s="314">
        <v>27977.45</v>
      </c>
      <c r="E169" s="358">
        <v>46423.89</v>
      </c>
      <c r="F169" s="114">
        <v>102416.7</v>
      </c>
      <c r="G169" s="114">
        <v>192070.93</v>
      </c>
      <c r="H169" s="30"/>
      <c r="I169" s="314">
        <v>25744.75</v>
      </c>
      <c r="J169" s="428">
        <v>40059.4</v>
      </c>
      <c r="K169" s="394">
        <v>84947.07</v>
      </c>
      <c r="L169" s="342">
        <v>177096.16999999998</v>
      </c>
      <c r="M169" s="98"/>
      <c r="N169" s="98"/>
      <c r="O169" s="114">
        <f t="shared" si="4"/>
        <v>25744.75</v>
      </c>
      <c r="P169" s="114">
        <v>0</v>
      </c>
      <c r="Q169" s="394">
        <f t="shared" si="5"/>
        <v>84947.07</v>
      </c>
    </row>
    <row r="170" spans="1:17" x14ac:dyDescent="0.2">
      <c r="A170" s="19" t="s">
        <v>385</v>
      </c>
      <c r="B170" s="12" t="s">
        <v>377</v>
      </c>
      <c r="C170" s="55" t="s">
        <v>386</v>
      </c>
      <c r="D170" s="314">
        <v>47424.07</v>
      </c>
      <c r="E170" s="358">
        <v>75040.61</v>
      </c>
      <c r="F170" s="114">
        <v>149442.73000000001</v>
      </c>
      <c r="G170" s="114">
        <v>184874.59000000003</v>
      </c>
      <c r="H170" s="30"/>
      <c r="I170" s="314">
        <v>52702.780000000006</v>
      </c>
      <c r="J170" s="428">
        <v>80474.070000000007</v>
      </c>
      <c r="K170" s="394">
        <v>166481.51999999999</v>
      </c>
      <c r="L170" s="342">
        <v>184913.31</v>
      </c>
      <c r="M170" s="98"/>
      <c r="N170" s="98"/>
      <c r="O170" s="114">
        <f t="shared" si="4"/>
        <v>52702.780000000006</v>
      </c>
      <c r="P170" s="114">
        <v>0</v>
      </c>
      <c r="Q170" s="394">
        <f t="shared" si="5"/>
        <v>166481.51999999999</v>
      </c>
    </row>
    <row r="171" spans="1:17" x14ac:dyDescent="0.2">
      <c r="A171" s="19" t="s">
        <v>387</v>
      </c>
      <c r="B171" s="12" t="s">
        <v>388</v>
      </c>
      <c r="C171" s="55" t="s">
        <v>389</v>
      </c>
      <c r="D171" s="314">
        <v>140388.17000000001</v>
      </c>
      <c r="E171" s="358">
        <v>238455.16</v>
      </c>
      <c r="F171" s="114">
        <v>625678.13</v>
      </c>
      <c r="G171" s="114">
        <v>958357.59999999974</v>
      </c>
      <c r="H171" s="30"/>
      <c r="I171" s="314">
        <v>151997.9</v>
      </c>
      <c r="J171" s="428">
        <v>238597.55</v>
      </c>
      <c r="K171" s="394">
        <v>567100.30000000005</v>
      </c>
      <c r="L171" s="342">
        <v>795628.39999999991</v>
      </c>
      <c r="M171" s="98"/>
      <c r="N171" s="98"/>
      <c r="O171" s="114">
        <f t="shared" si="4"/>
        <v>151997.9</v>
      </c>
      <c r="P171" s="114">
        <v>0</v>
      </c>
      <c r="Q171" s="394">
        <f t="shared" si="5"/>
        <v>567100.30000000005</v>
      </c>
    </row>
    <row r="172" spans="1:17" x14ac:dyDescent="0.2">
      <c r="A172" s="19" t="s">
        <v>390</v>
      </c>
      <c r="B172" s="12" t="s">
        <v>388</v>
      </c>
      <c r="C172" s="55" t="s">
        <v>391</v>
      </c>
      <c r="D172" s="314">
        <v>147315.56</v>
      </c>
      <c r="E172" s="358">
        <v>248262.06</v>
      </c>
      <c r="F172" s="114">
        <v>634448.42000000004</v>
      </c>
      <c r="G172" s="114">
        <v>857130.55</v>
      </c>
      <c r="H172" s="30"/>
      <c r="I172" s="314">
        <v>138772.42000000001</v>
      </c>
      <c r="J172" s="428">
        <v>237858.49000000002</v>
      </c>
      <c r="K172" s="394">
        <v>598308.02</v>
      </c>
      <c r="L172" s="342">
        <v>725292.31</v>
      </c>
      <c r="M172" s="98"/>
      <c r="N172" s="98"/>
      <c r="O172" s="114">
        <f t="shared" si="4"/>
        <v>138772.42000000001</v>
      </c>
      <c r="P172" s="114">
        <v>0</v>
      </c>
      <c r="Q172" s="394">
        <f t="shared" si="5"/>
        <v>598308.02</v>
      </c>
    </row>
    <row r="173" spans="1:17" x14ac:dyDescent="0.2">
      <c r="A173" s="19" t="s">
        <v>392</v>
      </c>
      <c r="B173" s="12" t="s">
        <v>388</v>
      </c>
      <c r="C173" s="55" t="s">
        <v>393</v>
      </c>
      <c r="D173" s="314">
        <v>263495.01</v>
      </c>
      <c r="E173" s="358">
        <v>442306.45</v>
      </c>
      <c r="F173" s="114">
        <v>1126900.83</v>
      </c>
      <c r="G173" s="114">
        <v>1850286.96</v>
      </c>
      <c r="H173" s="30"/>
      <c r="I173" s="314">
        <v>237051.26</v>
      </c>
      <c r="J173" s="428">
        <v>413127.23</v>
      </c>
      <c r="K173" s="394">
        <v>1048166.35</v>
      </c>
      <c r="L173" s="342">
        <v>1780213.16</v>
      </c>
      <c r="M173" s="98"/>
      <c r="N173" s="98"/>
      <c r="O173" s="114">
        <f t="shared" si="4"/>
        <v>237051.26</v>
      </c>
      <c r="P173" s="114">
        <v>0</v>
      </c>
      <c r="Q173" s="394">
        <f t="shared" si="5"/>
        <v>1048166.35</v>
      </c>
    </row>
    <row r="174" spans="1:17" x14ac:dyDescent="0.2">
      <c r="A174" s="19" t="s">
        <v>394</v>
      </c>
      <c r="B174" s="12" t="s">
        <v>388</v>
      </c>
      <c r="C174" s="55" t="s">
        <v>395</v>
      </c>
      <c r="D174" s="314">
        <v>686924.28</v>
      </c>
      <c r="E174" s="358">
        <v>1135575.21</v>
      </c>
      <c r="F174" s="114">
        <v>2945985.4</v>
      </c>
      <c r="G174" s="114">
        <v>3367806.85</v>
      </c>
      <c r="H174" s="30"/>
      <c r="I174" s="314">
        <v>613198.11</v>
      </c>
      <c r="J174" s="428">
        <v>953510.53</v>
      </c>
      <c r="K174" s="394">
        <v>2494903.71</v>
      </c>
      <c r="L174" s="342">
        <v>3041447.1</v>
      </c>
      <c r="M174" s="98"/>
      <c r="N174" s="98"/>
      <c r="O174" s="114">
        <f t="shared" si="4"/>
        <v>613198.11</v>
      </c>
      <c r="P174" s="114">
        <v>0</v>
      </c>
      <c r="Q174" s="394">
        <f t="shared" si="5"/>
        <v>2494903.71</v>
      </c>
    </row>
    <row r="175" spans="1:17" x14ac:dyDescent="0.2">
      <c r="A175" s="19" t="s">
        <v>396</v>
      </c>
      <c r="B175" s="12" t="s">
        <v>388</v>
      </c>
      <c r="C175" s="55" t="s">
        <v>397</v>
      </c>
      <c r="D175" s="314">
        <v>303162.86</v>
      </c>
      <c r="E175" s="358">
        <v>505786.42</v>
      </c>
      <c r="F175" s="114">
        <v>1322531.3</v>
      </c>
      <c r="G175" s="114">
        <v>1813084.3900000001</v>
      </c>
      <c r="H175" s="30"/>
      <c r="I175" s="314">
        <v>286134.03999999998</v>
      </c>
      <c r="J175" s="428">
        <v>440772.38</v>
      </c>
      <c r="K175" s="394">
        <v>1153266.8799999999</v>
      </c>
      <c r="L175" s="342">
        <v>1675824.1</v>
      </c>
      <c r="M175" s="98"/>
      <c r="N175" s="98"/>
      <c r="O175" s="114">
        <f t="shared" si="4"/>
        <v>286134.03999999998</v>
      </c>
      <c r="P175" s="114">
        <v>0</v>
      </c>
      <c r="Q175" s="394">
        <f t="shared" si="5"/>
        <v>1153266.8799999999</v>
      </c>
    </row>
    <row r="176" spans="1:17" x14ac:dyDescent="0.2">
      <c r="A176" s="19" t="s">
        <v>398</v>
      </c>
      <c r="B176" s="12" t="s">
        <v>388</v>
      </c>
      <c r="C176" s="55" t="s">
        <v>399</v>
      </c>
      <c r="D176" s="314">
        <v>1704258.97</v>
      </c>
      <c r="E176" s="358">
        <v>2777617.92</v>
      </c>
      <c r="F176" s="114">
        <v>7775954.4000000004</v>
      </c>
      <c r="G176" s="114">
        <v>9617241.1599999983</v>
      </c>
      <c r="H176" s="30"/>
      <c r="I176" s="314">
        <v>1350126</v>
      </c>
      <c r="J176" s="428">
        <v>2085269.39</v>
      </c>
      <c r="K176" s="394">
        <v>5791369.9699999997</v>
      </c>
      <c r="L176" s="342">
        <v>8324264.7100000018</v>
      </c>
      <c r="M176" s="98"/>
      <c r="N176" s="98"/>
      <c r="O176" s="114">
        <f t="shared" si="4"/>
        <v>1350126</v>
      </c>
      <c r="P176" s="114">
        <v>0</v>
      </c>
      <c r="Q176" s="394">
        <f t="shared" si="5"/>
        <v>5791369.9699999997</v>
      </c>
    </row>
    <row r="177" spans="1:17" x14ac:dyDescent="0.2">
      <c r="A177" s="19" t="s">
        <v>400</v>
      </c>
      <c r="B177" s="12" t="s">
        <v>388</v>
      </c>
      <c r="C177" s="55" t="s">
        <v>401</v>
      </c>
      <c r="D177" s="314">
        <v>0</v>
      </c>
      <c r="E177" s="358">
        <v>0</v>
      </c>
      <c r="F177" s="114">
        <v>0</v>
      </c>
      <c r="G177" s="114">
        <v>1000054.9799999997</v>
      </c>
      <c r="H177" s="30"/>
      <c r="I177" s="314">
        <v>0</v>
      </c>
      <c r="J177" s="428">
        <v>0</v>
      </c>
      <c r="K177" s="394">
        <v>0</v>
      </c>
      <c r="L177" s="342">
        <v>1047891.03</v>
      </c>
      <c r="M177" s="98"/>
      <c r="N177" s="98"/>
      <c r="O177" s="114">
        <f t="shared" si="4"/>
        <v>0</v>
      </c>
      <c r="P177" s="114">
        <v>0</v>
      </c>
      <c r="Q177" s="394">
        <f t="shared" si="5"/>
        <v>0</v>
      </c>
    </row>
    <row r="178" spans="1:17" x14ac:dyDescent="0.2">
      <c r="A178" s="19" t="s">
        <v>402</v>
      </c>
      <c r="B178" s="12" t="s">
        <v>388</v>
      </c>
      <c r="C178" s="55" t="s">
        <v>403</v>
      </c>
      <c r="D178" s="314">
        <v>325232.36</v>
      </c>
      <c r="E178" s="358">
        <v>529495.05999999994</v>
      </c>
      <c r="F178" s="114">
        <v>1407393.49</v>
      </c>
      <c r="G178" s="114">
        <v>1491908.12</v>
      </c>
      <c r="H178" s="30"/>
      <c r="I178" s="314">
        <v>246062.96000000002</v>
      </c>
      <c r="J178" s="428">
        <v>393908.41</v>
      </c>
      <c r="K178" s="394">
        <v>1017845.13</v>
      </c>
      <c r="L178" s="342">
        <v>1047010.8400000002</v>
      </c>
      <c r="M178" s="98"/>
      <c r="N178" s="98"/>
      <c r="O178" s="114">
        <f t="shared" si="4"/>
        <v>246062.96000000002</v>
      </c>
      <c r="P178" s="114">
        <v>0</v>
      </c>
      <c r="Q178" s="394">
        <f t="shared" si="5"/>
        <v>1017845.13</v>
      </c>
    </row>
    <row r="179" spans="1:17" x14ac:dyDescent="0.2">
      <c r="A179" s="19" t="s">
        <v>404</v>
      </c>
      <c r="B179" s="12" t="s">
        <v>388</v>
      </c>
      <c r="C179" s="55" t="s">
        <v>405</v>
      </c>
      <c r="D179" s="314">
        <v>153459.84</v>
      </c>
      <c r="E179" s="358">
        <v>278426.58999999997</v>
      </c>
      <c r="F179" s="114">
        <v>689993.89</v>
      </c>
      <c r="G179" s="114">
        <v>815417.24000000011</v>
      </c>
      <c r="H179" s="30"/>
      <c r="I179" s="314">
        <v>159404.06</v>
      </c>
      <c r="J179" s="428">
        <v>273256.08</v>
      </c>
      <c r="K179" s="394">
        <v>672467.93</v>
      </c>
      <c r="L179" s="342">
        <v>834935.65000000014</v>
      </c>
      <c r="M179" s="98"/>
      <c r="N179" s="98"/>
      <c r="O179" s="114">
        <f t="shared" si="4"/>
        <v>159404.06</v>
      </c>
      <c r="P179" s="114">
        <v>0</v>
      </c>
      <c r="Q179" s="394">
        <f t="shared" si="5"/>
        <v>672467.93</v>
      </c>
    </row>
    <row r="180" spans="1:17" x14ac:dyDescent="0.2">
      <c r="A180" s="19" t="s">
        <v>406</v>
      </c>
      <c r="B180" s="12" t="s">
        <v>388</v>
      </c>
      <c r="C180" s="55" t="s">
        <v>407</v>
      </c>
      <c r="D180" s="314">
        <v>0</v>
      </c>
      <c r="E180" s="358">
        <v>0</v>
      </c>
      <c r="F180" s="114">
        <v>0</v>
      </c>
      <c r="G180" s="114">
        <v>263856.31</v>
      </c>
      <c r="H180" s="30"/>
      <c r="I180" s="314">
        <v>0</v>
      </c>
      <c r="J180" s="428">
        <v>0</v>
      </c>
      <c r="K180" s="394">
        <v>0</v>
      </c>
      <c r="L180" s="342">
        <v>220931.72999999998</v>
      </c>
      <c r="M180" s="98"/>
      <c r="N180" s="98"/>
      <c r="O180" s="114">
        <f t="shared" si="4"/>
        <v>0</v>
      </c>
      <c r="P180" s="114">
        <v>0</v>
      </c>
      <c r="Q180" s="394">
        <f t="shared" si="5"/>
        <v>0</v>
      </c>
    </row>
    <row r="181" spans="1:17" x14ac:dyDescent="0.2">
      <c r="A181" s="19" t="s">
        <v>408</v>
      </c>
      <c r="B181" s="12" t="s">
        <v>388</v>
      </c>
      <c r="C181" s="55" t="s">
        <v>409</v>
      </c>
      <c r="D181" s="314">
        <v>35827.01</v>
      </c>
      <c r="E181" s="358">
        <v>60471.86</v>
      </c>
      <c r="F181" s="114">
        <v>129541.11</v>
      </c>
      <c r="G181" s="114">
        <v>392172.46</v>
      </c>
      <c r="H181" s="30"/>
      <c r="I181" s="314">
        <v>38709.270000000004</v>
      </c>
      <c r="J181" s="428">
        <v>60794.97</v>
      </c>
      <c r="K181" s="394">
        <v>150414.48000000001</v>
      </c>
      <c r="L181" s="342">
        <v>253166.16</v>
      </c>
      <c r="M181" s="98"/>
      <c r="N181" s="98"/>
      <c r="O181" s="114">
        <f t="shared" si="4"/>
        <v>38709.270000000004</v>
      </c>
      <c r="P181" s="114">
        <v>0</v>
      </c>
      <c r="Q181" s="394">
        <f t="shared" si="5"/>
        <v>150414.48000000001</v>
      </c>
    </row>
    <row r="182" spans="1:17" x14ac:dyDescent="0.2">
      <c r="A182" s="19" t="s">
        <v>410</v>
      </c>
      <c r="B182" s="12" t="s">
        <v>388</v>
      </c>
      <c r="C182" s="55" t="s">
        <v>411</v>
      </c>
      <c r="D182" s="314">
        <v>30853.25</v>
      </c>
      <c r="E182" s="358">
        <v>56295.95</v>
      </c>
      <c r="F182" s="114">
        <v>132761.44</v>
      </c>
      <c r="G182" s="114">
        <v>210370.64</v>
      </c>
      <c r="H182" s="30"/>
      <c r="I182" s="314">
        <v>32418.11</v>
      </c>
      <c r="J182" s="428">
        <v>55216.53</v>
      </c>
      <c r="K182" s="394">
        <v>127783.76</v>
      </c>
      <c r="L182" s="342">
        <v>196031.86</v>
      </c>
      <c r="M182" s="98"/>
      <c r="N182" s="98"/>
      <c r="O182" s="114">
        <f t="shared" si="4"/>
        <v>32418.11</v>
      </c>
      <c r="P182" s="114">
        <v>0</v>
      </c>
      <c r="Q182" s="394">
        <f t="shared" si="5"/>
        <v>127783.76</v>
      </c>
    </row>
    <row r="183" spans="1:17" x14ac:dyDescent="0.2">
      <c r="A183" s="23" t="s">
        <v>412</v>
      </c>
      <c r="B183" s="12" t="s">
        <v>413</v>
      </c>
      <c r="C183" s="55" t="s">
        <v>414</v>
      </c>
      <c r="D183" s="314">
        <v>53313.149999999994</v>
      </c>
      <c r="E183" s="358">
        <v>93281.39</v>
      </c>
      <c r="F183" s="114">
        <v>196488.42</v>
      </c>
      <c r="G183" s="114">
        <v>457935.16000000003</v>
      </c>
      <c r="H183" s="30"/>
      <c r="I183" s="314">
        <v>69621.56</v>
      </c>
      <c r="J183" s="428">
        <v>72283.450000000012</v>
      </c>
      <c r="K183" s="394">
        <v>150829.76999999999</v>
      </c>
      <c r="L183" s="342">
        <v>357145.63000000006</v>
      </c>
      <c r="M183" s="98"/>
      <c r="N183" s="98"/>
      <c r="O183" s="114">
        <f t="shared" si="4"/>
        <v>69621.56</v>
      </c>
      <c r="P183" s="114">
        <v>0</v>
      </c>
      <c r="Q183" s="394">
        <f t="shared" si="5"/>
        <v>150829.76999999999</v>
      </c>
    </row>
    <row r="184" spans="1:17" x14ac:dyDescent="0.2">
      <c r="A184" s="23" t="s">
        <v>415</v>
      </c>
      <c r="B184" s="12" t="s">
        <v>413</v>
      </c>
      <c r="C184" s="55" t="s">
        <v>416</v>
      </c>
      <c r="D184" s="314">
        <v>119853.74</v>
      </c>
      <c r="E184" s="358">
        <v>199357.03</v>
      </c>
      <c r="F184" s="114">
        <v>484704.78</v>
      </c>
      <c r="G184" s="114">
        <v>871726.43</v>
      </c>
      <c r="H184" s="30"/>
      <c r="I184" s="314">
        <v>110404.76999999999</v>
      </c>
      <c r="J184" s="428">
        <v>174997.09</v>
      </c>
      <c r="K184" s="394">
        <v>409571.69</v>
      </c>
      <c r="L184" s="342">
        <v>596441.06000000006</v>
      </c>
      <c r="M184" s="98"/>
      <c r="N184" s="98"/>
      <c r="O184" s="114">
        <f t="shared" si="4"/>
        <v>110404.76999999999</v>
      </c>
      <c r="P184" s="114">
        <v>0</v>
      </c>
      <c r="Q184" s="394">
        <f t="shared" si="5"/>
        <v>409571.69</v>
      </c>
    </row>
    <row r="185" spans="1:17" x14ac:dyDescent="0.2">
      <c r="A185" s="23" t="s">
        <v>417</v>
      </c>
      <c r="B185" s="12" t="s">
        <v>413</v>
      </c>
      <c r="C185" s="55" t="s">
        <v>418</v>
      </c>
      <c r="D185" s="314">
        <v>47825.479999999996</v>
      </c>
      <c r="E185" s="358">
        <v>81509.240000000005</v>
      </c>
      <c r="F185" s="114">
        <v>182651.09</v>
      </c>
      <c r="G185" s="114">
        <v>232216.76999999996</v>
      </c>
      <c r="H185" s="30"/>
      <c r="I185" s="314">
        <v>52656.180000000008</v>
      </c>
      <c r="J185" s="428">
        <v>79627.41</v>
      </c>
      <c r="K185" s="394">
        <v>182179.88</v>
      </c>
      <c r="L185" s="342">
        <v>221603.71000000002</v>
      </c>
      <c r="M185" s="98"/>
      <c r="N185" s="98"/>
      <c r="O185" s="114">
        <f t="shared" si="4"/>
        <v>52656.180000000008</v>
      </c>
      <c r="P185" s="114">
        <v>0</v>
      </c>
      <c r="Q185" s="394">
        <f t="shared" si="5"/>
        <v>182179.88</v>
      </c>
    </row>
    <row r="186" spans="1:17" x14ac:dyDescent="0.2">
      <c r="A186" s="23" t="s">
        <v>419</v>
      </c>
      <c r="B186" s="12" t="s">
        <v>413</v>
      </c>
      <c r="C186" s="55" t="s">
        <v>420</v>
      </c>
      <c r="D186" s="314">
        <v>20103.440000000002</v>
      </c>
      <c r="E186" s="358">
        <v>27793.47</v>
      </c>
      <c r="F186" s="114">
        <v>60383.79</v>
      </c>
      <c r="G186" s="114">
        <v>206049.52000000002</v>
      </c>
      <c r="H186" s="30"/>
      <c r="I186" s="314">
        <v>21652.36</v>
      </c>
      <c r="J186" s="428">
        <v>34113.61</v>
      </c>
      <c r="K186" s="394">
        <v>76885.460000000006</v>
      </c>
      <c r="L186" s="342">
        <v>106086.20000000001</v>
      </c>
      <c r="M186" s="98"/>
      <c r="N186" s="98"/>
      <c r="O186" s="114">
        <f t="shared" si="4"/>
        <v>21652.36</v>
      </c>
      <c r="P186" s="114">
        <v>0</v>
      </c>
      <c r="Q186" s="394">
        <f t="shared" si="5"/>
        <v>76885.460000000006</v>
      </c>
    </row>
    <row r="187" spans="1:17" x14ac:dyDescent="0.2">
      <c r="A187" s="23" t="s">
        <v>421</v>
      </c>
      <c r="B187" s="12"/>
      <c r="C187" s="55" t="s">
        <v>422</v>
      </c>
      <c r="D187" s="314">
        <v>446230</v>
      </c>
      <c r="E187" s="358">
        <v>714092.88</v>
      </c>
      <c r="F187" s="114">
        <v>1968962.86</v>
      </c>
      <c r="G187" s="114">
        <v>3706435.35</v>
      </c>
      <c r="H187" s="30"/>
      <c r="I187" s="314">
        <v>491738</v>
      </c>
      <c r="J187" s="428">
        <v>757209.99</v>
      </c>
      <c r="K187" s="394">
        <v>1991743.67</v>
      </c>
      <c r="L187" s="342">
        <v>3091544.68</v>
      </c>
      <c r="M187" s="98"/>
      <c r="N187" s="98"/>
      <c r="O187" s="114">
        <f t="shared" si="4"/>
        <v>491738</v>
      </c>
      <c r="P187" s="114">
        <v>0</v>
      </c>
      <c r="Q187" s="394">
        <f t="shared" si="5"/>
        <v>1991743.67</v>
      </c>
    </row>
    <row r="188" spans="1:17" x14ac:dyDescent="0.2">
      <c r="A188" s="41" t="s">
        <v>423</v>
      </c>
      <c r="B188" s="42"/>
      <c r="C188" s="42" t="s">
        <v>424</v>
      </c>
      <c r="D188" s="314">
        <v>0</v>
      </c>
      <c r="E188" s="358" t="s">
        <v>626</v>
      </c>
      <c r="F188" s="114" t="s">
        <v>626</v>
      </c>
      <c r="G188" s="114">
        <v>0</v>
      </c>
      <c r="H188" s="30"/>
      <c r="I188" s="314">
        <v>0</v>
      </c>
      <c r="J188" s="428" t="s">
        <v>644</v>
      </c>
      <c r="K188" s="426" t="s">
        <v>644</v>
      </c>
      <c r="L188" s="342">
        <v>0</v>
      </c>
      <c r="M188" s="98"/>
      <c r="N188" s="98"/>
      <c r="O188" s="114">
        <f t="shared" si="4"/>
        <v>0</v>
      </c>
      <c r="P188" s="114">
        <v>0</v>
      </c>
      <c r="Q188" s="394" t="str">
        <f t="shared" si="5"/>
        <v>-</v>
      </c>
    </row>
    <row r="189" spans="1:17" x14ac:dyDescent="0.2">
      <c r="A189" s="41" t="s">
        <v>425</v>
      </c>
      <c r="B189" s="42"/>
      <c r="C189" s="42" t="s">
        <v>426</v>
      </c>
      <c r="D189" s="314">
        <v>0</v>
      </c>
      <c r="E189" s="358" t="s">
        <v>626</v>
      </c>
      <c r="F189" s="114" t="s">
        <v>626</v>
      </c>
      <c r="G189" s="114">
        <v>0</v>
      </c>
      <c r="H189" s="30"/>
      <c r="I189" s="314">
        <v>0</v>
      </c>
      <c r="J189" s="428" t="s">
        <v>644</v>
      </c>
      <c r="K189" s="426" t="s">
        <v>644</v>
      </c>
      <c r="L189" s="342">
        <v>0</v>
      </c>
      <c r="M189" s="98"/>
      <c r="N189" s="98"/>
      <c r="O189" s="114">
        <f t="shared" si="4"/>
        <v>0</v>
      </c>
      <c r="P189" s="114">
        <v>0</v>
      </c>
      <c r="Q189" s="394" t="str">
        <f t="shared" si="5"/>
        <v>-</v>
      </c>
    </row>
    <row r="190" spans="1:17" x14ac:dyDescent="0.2">
      <c r="A190" s="41" t="s">
        <v>427</v>
      </c>
      <c r="B190" s="42"/>
      <c r="C190" s="42" t="s">
        <v>428</v>
      </c>
      <c r="D190" s="314">
        <v>0</v>
      </c>
      <c r="E190" s="358" t="s">
        <v>626</v>
      </c>
      <c r="F190" s="114" t="s">
        <v>626</v>
      </c>
      <c r="G190" s="114">
        <v>0</v>
      </c>
      <c r="H190" s="30"/>
      <c r="I190" s="314">
        <v>0</v>
      </c>
      <c r="J190" s="428" t="s">
        <v>644</v>
      </c>
      <c r="K190" s="426" t="s">
        <v>644</v>
      </c>
      <c r="L190" s="342">
        <v>0</v>
      </c>
      <c r="M190" s="98"/>
      <c r="N190" s="98"/>
      <c r="O190" s="114">
        <f t="shared" si="4"/>
        <v>0</v>
      </c>
      <c r="P190" s="114">
        <v>0</v>
      </c>
      <c r="Q190" s="394" t="str">
        <f t="shared" si="5"/>
        <v>-</v>
      </c>
    </row>
    <row r="191" spans="1:17" x14ac:dyDescent="0.2">
      <c r="A191" s="41" t="s">
        <v>429</v>
      </c>
      <c r="B191" s="42"/>
      <c r="C191" s="42" t="s">
        <v>430</v>
      </c>
      <c r="D191" s="314">
        <v>0</v>
      </c>
      <c r="E191" s="358" t="s">
        <v>626</v>
      </c>
      <c r="F191" s="114" t="s">
        <v>626</v>
      </c>
      <c r="G191" s="114">
        <v>0</v>
      </c>
      <c r="H191" s="30"/>
      <c r="I191" s="314">
        <v>0</v>
      </c>
      <c r="J191" s="428" t="s">
        <v>644</v>
      </c>
      <c r="K191" s="426" t="s">
        <v>644</v>
      </c>
      <c r="L191" s="342">
        <v>0</v>
      </c>
      <c r="M191" s="98"/>
      <c r="N191" s="98"/>
      <c r="O191" s="114">
        <f t="shared" si="4"/>
        <v>0</v>
      </c>
      <c r="P191" s="114">
        <v>0</v>
      </c>
      <c r="Q191" s="394" t="str">
        <f t="shared" si="5"/>
        <v>-</v>
      </c>
    </row>
    <row r="192" spans="1:17" x14ac:dyDescent="0.2">
      <c r="A192" s="41" t="s">
        <v>431</v>
      </c>
      <c r="B192" s="42"/>
      <c r="C192" s="42" t="s">
        <v>432</v>
      </c>
      <c r="D192" s="314">
        <v>0</v>
      </c>
      <c r="E192" s="358" t="s">
        <v>626</v>
      </c>
      <c r="F192" s="114" t="s">
        <v>626</v>
      </c>
      <c r="G192" s="114">
        <v>206.63</v>
      </c>
      <c r="H192" s="30"/>
      <c r="I192" s="314">
        <v>0</v>
      </c>
      <c r="J192" s="428" t="s">
        <v>644</v>
      </c>
      <c r="K192" s="426" t="s">
        <v>644</v>
      </c>
      <c r="L192" s="342">
        <v>338.44000000000005</v>
      </c>
      <c r="M192" s="98"/>
      <c r="N192" s="98"/>
      <c r="O192" s="114">
        <f t="shared" si="4"/>
        <v>0</v>
      </c>
      <c r="P192" s="114">
        <v>0</v>
      </c>
      <c r="Q192" s="394" t="str">
        <f t="shared" si="5"/>
        <v>-</v>
      </c>
    </row>
    <row r="193" spans="1:17" x14ac:dyDescent="0.2">
      <c r="A193" s="43" t="s">
        <v>433</v>
      </c>
      <c r="B193" s="42"/>
      <c r="C193" s="42" t="s">
        <v>434</v>
      </c>
      <c r="D193" s="314">
        <v>0</v>
      </c>
      <c r="E193" s="358" t="s">
        <v>626</v>
      </c>
      <c r="F193" s="114" t="s">
        <v>626</v>
      </c>
      <c r="G193" s="114">
        <v>0</v>
      </c>
      <c r="H193" s="30"/>
      <c r="I193" s="314">
        <v>0</v>
      </c>
      <c r="J193" s="428" t="s">
        <v>644</v>
      </c>
      <c r="K193" s="426" t="s">
        <v>644</v>
      </c>
      <c r="L193" s="342">
        <v>0</v>
      </c>
      <c r="M193" s="98"/>
      <c r="N193" s="98"/>
      <c r="O193" s="114">
        <f t="shared" si="4"/>
        <v>0</v>
      </c>
      <c r="P193" s="114">
        <v>0</v>
      </c>
      <c r="Q193" s="394" t="str">
        <f t="shared" si="5"/>
        <v>-</v>
      </c>
    </row>
    <row r="194" spans="1:17" x14ac:dyDescent="0.2">
      <c r="A194" s="41" t="s">
        <v>435</v>
      </c>
      <c r="B194" s="42"/>
      <c r="C194" s="42" t="s">
        <v>436</v>
      </c>
      <c r="D194" s="314">
        <v>0</v>
      </c>
      <c r="E194" s="358" t="s">
        <v>626</v>
      </c>
      <c r="F194" s="114" t="s">
        <v>626</v>
      </c>
      <c r="G194" s="114">
        <v>85068.76999999999</v>
      </c>
      <c r="H194" s="30"/>
      <c r="I194" s="314">
        <v>0</v>
      </c>
      <c r="J194" s="428" t="s">
        <v>644</v>
      </c>
      <c r="K194" s="426" t="s">
        <v>644</v>
      </c>
      <c r="L194" s="342">
        <v>4111.82</v>
      </c>
      <c r="M194" s="98"/>
      <c r="N194" s="98"/>
      <c r="O194" s="114">
        <f t="shared" si="4"/>
        <v>0</v>
      </c>
      <c r="P194" s="114">
        <v>0</v>
      </c>
      <c r="Q194" s="394" t="str">
        <f t="shared" si="5"/>
        <v>-</v>
      </c>
    </row>
    <row r="195" spans="1:17" x14ac:dyDescent="0.2">
      <c r="A195" s="41" t="s">
        <v>437</v>
      </c>
      <c r="B195" s="42"/>
      <c r="C195" s="42" t="s">
        <v>438</v>
      </c>
      <c r="D195" s="314">
        <v>0</v>
      </c>
      <c r="E195" s="358" t="s">
        <v>626</v>
      </c>
      <c r="F195" s="114" t="s">
        <v>626</v>
      </c>
      <c r="G195" s="114">
        <v>0</v>
      </c>
      <c r="H195" s="30"/>
      <c r="I195" s="314">
        <v>0</v>
      </c>
      <c r="J195" s="428" t="s">
        <v>644</v>
      </c>
      <c r="K195" s="426" t="s">
        <v>644</v>
      </c>
      <c r="L195" s="342">
        <v>0</v>
      </c>
      <c r="M195" s="98"/>
      <c r="N195" s="98"/>
      <c r="O195" s="114">
        <f t="shared" si="4"/>
        <v>0</v>
      </c>
      <c r="P195" s="114">
        <v>0</v>
      </c>
      <c r="Q195" s="394" t="str">
        <f t="shared" si="5"/>
        <v>-</v>
      </c>
    </row>
    <row r="196" spans="1:17" x14ac:dyDescent="0.2">
      <c r="A196" s="41" t="s">
        <v>439</v>
      </c>
      <c r="B196" s="42"/>
      <c r="C196" s="42" t="s">
        <v>440</v>
      </c>
      <c r="D196" s="314">
        <v>0</v>
      </c>
      <c r="E196" s="358" t="s">
        <v>626</v>
      </c>
      <c r="F196" s="114" t="s">
        <v>626</v>
      </c>
      <c r="G196" s="114">
        <v>0</v>
      </c>
      <c r="H196" s="30"/>
      <c r="I196" s="314">
        <v>0</v>
      </c>
      <c r="J196" s="428" t="s">
        <v>644</v>
      </c>
      <c r="K196" s="426" t="s">
        <v>644</v>
      </c>
      <c r="L196" s="342">
        <v>0</v>
      </c>
      <c r="M196" s="98"/>
      <c r="N196" s="98"/>
      <c r="O196" s="114">
        <f t="shared" si="4"/>
        <v>0</v>
      </c>
      <c r="P196" s="114">
        <v>0</v>
      </c>
      <c r="Q196" s="394" t="str">
        <f t="shared" si="5"/>
        <v>-</v>
      </c>
    </row>
    <row r="197" spans="1:17" x14ac:dyDescent="0.2">
      <c r="A197" s="41" t="s">
        <v>441</v>
      </c>
      <c r="B197" s="42"/>
      <c r="C197" s="42" t="s">
        <v>442</v>
      </c>
      <c r="D197" s="314">
        <v>0</v>
      </c>
      <c r="E197" s="358" t="s">
        <v>626</v>
      </c>
      <c r="F197" s="114" t="s">
        <v>626</v>
      </c>
      <c r="G197" s="114">
        <v>0</v>
      </c>
      <c r="H197" s="30"/>
      <c r="I197" s="314">
        <v>0</v>
      </c>
      <c r="J197" s="428" t="s">
        <v>644</v>
      </c>
      <c r="K197" s="426" t="s">
        <v>644</v>
      </c>
      <c r="L197" s="342">
        <v>0</v>
      </c>
      <c r="M197" s="98"/>
      <c r="N197" s="98"/>
      <c r="O197" s="114">
        <f t="shared" si="4"/>
        <v>0</v>
      </c>
      <c r="P197" s="114">
        <v>0</v>
      </c>
      <c r="Q197" s="394" t="str">
        <f t="shared" si="5"/>
        <v>-</v>
      </c>
    </row>
    <row r="198" spans="1:17" x14ac:dyDescent="0.2">
      <c r="A198" s="41" t="s">
        <v>443</v>
      </c>
      <c r="B198" s="42"/>
      <c r="C198" s="42" t="s">
        <v>444</v>
      </c>
      <c r="D198" s="314">
        <v>0</v>
      </c>
      <c r="E198" s="358" t="s">
        <v>626</v>
      </c>
      <c r="F198" s="114" t="s">
        <v>626</v>
      </c>
      <c r="G198" s="114">
        <v>0</v>
      </c>
      <c r="H198" s="30"/>
      <c r="I198" s="314">
        <v>0</v>
      </c>
      <c r="J198" s="428" t="s">
        <v>644</v>
      </c>
      <c r="K198" s="426" t="s">
        <v>644</v>
      </c>
      <c r="L198" s="342">
        <v>0</v>
      </c>
      <c r="M198" s="98"/>
      <c r="N198" s="98"/>
      <c r="O198" s="114">
        <f t="shared" si="4"/>
        <v>0</v>
      </c>
      <c r="P198" s="114">
        <v>0</v>
      </c>
      <c r="Q198" s="394" t="str">
        <f t="shared" si="5"/>
        <v>-</v>
      </c>
    </row>
    <row r="199" spans="1:17" x14ac:dyDescent="0.2">
      <c r="A199" s="41" t="s">
        <v>445</v>
      </c>
      <c r="B199" s="42"/>
      <c r="C199" s="42" t="s">
        <v>446</v>
      </c>
      <c r="D199" s="314">
        <v>0</v>
      </c>
      <c r="E199" s="358" t="s">
        <v>626</v>
      </c>
      <c r="F199" s="114" t="s">
        <v>626</v>
      </c>
      <c r="G199" s="114">
        <v>0</v>
      </c>
      <c r="H199" s="30"/>
      <c r="I199" s="314">
        <v>0</v>
      </c>
      <c r="J199" s="428" t="s">
        <v>644</v>
      </c>
      <c r="K199" s="426" t="s">
        <v>644</v>
      </c>
      <c r="L199" s="342">
        <v>0</v>
      </c>
      <c r="M199" s="98"/>
      <c r="N199" s="98"/>
      <c r="O199" s="114">
        <f t="shared" si="4"/>
        <v>0</v>
      </c>
      <c r="P199" s="114">
        <v>0</v>
      </c>
      <c r="Q199" s="394" t="str">
        <f t="shared" si="5"/>
        <v>-</v>
      </c>
    </row>
    <row r="200" spans="1:17" x14ac:dyDescent="0.2">
      <c r="A200" s="2" t="s">
        <v>447</v>
      </c>
      <c r="B200" s="42"/>
      <c r="C200" s="42" t="s">
        <v>448</v>
      </c>
      <c r="D200" s="314">
        <v>0</v>
      </c>
      <c r="E200" s="358" t="s">
        <v>626</v>
      </c>
      <c r="F200" s="114" t="s">
        <v>626</v>
      </c>
      <c r="G200" s="114">
        <v>0</v>
      </c>
      <c r="H200" s="30"/>
      <c r="I200" s="314">
        <v>0</v>
      </c>
      <c r="J200" s="428" t="s">
        <v>644</v>
      </c>
      <c r="K200" s="426" t="s">
        <v>644</v>
      </c>
      <c r="L200" s="342">
        <v>0</v>
      </c>
      <c r="M200" s="98"/>
      <c r="N200" s="98"/>
      <c r="O200" s="114">
        <f t="shared" si="4"/>
        <v>0</v>
      </c>
      <c r="P200" s="114">
        <v>0</v>
      </c>
      <c r="Q200" s="394" t="str">
        <f t="shared" si="5"/>
        <v>-</v>
      </c>
    </row>
    <row r="201" spans="1:17" x14ac:dyDescent="0.2">
      <c r="A201" s="2" t="s">
        <v>449</v>
      </c>
      <c r="B201" s="42"/>
      <c r="C201" s="42" t="s">
        <v>450</v>
      </c>
      <c r="D201" s="314">
        <v>0</v>
      </c>
      <c r="E201" s="358" t="s">
        <v>626</v>
      </c>
      <c r="F201" s="114" t="s">
        <v>626</v>
      </c>
      <c r="G201" s="114">
        <v>0</v>
      </c>
      <c r="H201" s="30"/>
      <c r="I201" s="314">
        <v>0</v>
      </c>
      <c r="J201" s="428" t="s">
        <v>644</v>
      </c>
      <c r="K201" s="426" t="s">
        <v>644</v>
      </c>
      <c r="L201" s="342">
        <v>0</v>
      </c>
      <c r="M201" s="98"/>
      <c r="N201" s="98"/>
      <c r="O201" s="114">
        <f t="shared" si="4"/>
        <v>0</v>
      </c>
      <c r="P201" s="114">
        <v>0</v>
      </c>
      <c r="Q201" s="394" t="str">
        <f t="shared" si="5"/>
        <v>-</v>
      </c>
    </row>
    <row r="202" spans="1:17" x14ac:dyDescent="0.2">
      <c r="A202" s="41" t="s">
        <v>451</v>
      </c>
      <c r="B202" s="42"/>
      <c r="C202" s="42" t="s">
        <v>452</v>
      </c>
      <c r="D202" s="314">
        <v>0</v>
      </c>
      <c r="E202" s="358" t="s">
        <v>626</v>
      </c>
      <c r="F202" s="114" t="s">
        <v>626</v>
      </c>
      <c r="G202" s="114">
        <v>0</v>
      </c>
      <c r="H202" s="30"/>
      <c r="I202" s="314">
        <v>0</v>
      </c>
      <c r="J202" s="428" t="s">
        <v>644</v>
      </c>
      <c r="K202" s="426" t="s">
        <v>644</v>
      </c>
      <c r="L202" s="342">
        <v>0</v>
      </c>
      <c r="M202" s="98"/>
      <c r="N202" s="98"/>
      <c r="O202" s="114">
        <f t="shared" ref="O202:O208" si="6">I202</f>
        <v>0</v>
      </c>
      <c r="P202" s="114">
        <v>0</v>
      </c>
      <c r="Q202" s="394" t="str">
        <f t="shared" ref="Q202:Q208" si="7">K202</f>
        <v>-</v>
      </c>
    </row>
    <row r="203" spans="1:17" x14ac:dyDescent="0.2">
      <c r="A203" s="41" t="s">
        <v>453</v>
      </c>
      <c r="B203" s="42"/>
      <c r="C203" s="42" t="s">
        <v>454</v>
      </c>
      <c r="D203" s="314">
        <v>0</v>
      </c>
      <c r="E203" s="358" t="s">
        <v>626</v>
      </c>
      <c r="F203" s="114" t="s">
        <v>626</v>
      </c>
      <c r="G203" s="114">
        <v>0</v>
      </c>
      <c r="H203" s="30"/>
      <c r="I203" s="314">
        <v>0</v>
      </c>
      <c r="J203" s="428" t="s">
        <v>644</v>
      </c>
      <c r="K203" s="426" t="s">
        <v>644</v>
      </c>
      <c r="L203" s="342">
        <v>0</v>
      </c>
      <c r="M203" s="98"/>
      <c r="N203" s="98"/>
      <c r="O203" s="114">
        <f t="shared" si="6"/>
        <v>0</v>
      </c>
      <c r="P203" s="114">
        <v>0</v>
      </c>
      <c r="Q203" s="394" t="str">
        <f t="shared" si="7"/>
        <v>-</v>
      </c>
    </row>
    <row r="204" spans="1:17" x14ac:dyDescent="0.2">
      <c r="A204" s="41" t="s">
        <v>455</v>
      </c>
      <c r="B204" s="42"/>
      <c r="C204" s="42" t="s">
        <v>456</v>
      </c>
      <c r="D204" s="314">
        <v>0</v>
      </c>
      <c r="E204" s="358" t="s">
        <v>626</v>
      </c>
      <c r="F204" s="114" t="s">
        <v>626</v>
      </c>
      <c r="G204" s="114">
        <v>0</v>
      </c>
      <c r="H204" s="30"/>
      <c r="I204" s="314">
        <v>0</v>
      </c>
      <c r="J204" s="428" t="s">
        <v>644</v>
      </c>
      <c r="K204" s="426" t="s">
        <v>644</v>
      </c>
      <c r="L204" s="342">
        <v>0</v>
      </c>
      <c r="M204" s="98"/>
      <c r="N204" s="98"/>
      <c r="O204" s="114">
        <f t="shared" si="6"/>
        <v>0</v>
      </c>
      <c r="P204" s="114">
        <v>0</v>
      </c>
      <c r="Q204" s="394" t="str">
        <f t="shared" si="7"/>
        <v>-</v>
      </c>
    </row>
    <row r="205" spans="1:17" x14ac:dyDescent="0.2">
      <c r="A205" s="43" t="s">
        <v>457</v>
      </c>
      <c r="B205" s="42"/>
      <c r="C205" s="42" t="s">
        <v>458</v>
      </c>
      <c r="D205" s="314">
        <v>0</v>
      </c>
      <c r="E205" s="358" t="s">
        <v>626</v>
      </c>
      <c r="F205" s="114" t="s">
        <v>626</v>
      </c>
      <c r="G205" s="114">
        <v>0</v>
      </c>
      <c r="H205" s="30"/>
      <c r="I205" s="314">
        <v>0</v>
      </c>
      <c r="J205" s="428" t="s">
        <v>644</v>
      </c>
      <c r="K205" s="426" t="s">
        <v>644</v>
      </c>
      <c r="L205" s="342">
        <v>0</v>
      </c>
      <c r="M205" s="98"/>
      <c r="N205" s="98"/>
      <c r="O205" s="114">
        <f t="shared" si="6"/>
        <v>0</v>
      </c>
      <c r="P205" s="114">
        <v>0</v>
      </c>
      <c r="Q205" s="394" t="str">
        <f t="shared" si="7"/>
        <v>-</v>
      </c>
    </row>
    <row r="206" spans="1:17" x14ac:dyDescent="0.2">
      <c r="A206" s="43" t="s">
        <v>459</v>
      </c>
      <c r="B206" s="42"/>
      <c r="C206" s="42" t="s">
        <v>460</v>
      </c>
      <c r="D206" s="314">
        <v>0</v>
      </c>
      <c r="E206" s="358" t="s">
        <v>626</v>
      </c>
      <c r="F206" s="114" t="s">
        <v>626</v>
      </c>
      <c r="G206" s="114">
        <v>0</v>
      </c>
      <c r="H206" s="30"/>
      <c r="I206" s="314">
        <v>0</v>
      </c>
      <c r="J206" s="428" t="s">
        <v>644</v>
      </c>
      <c r="K206" s="426" t="s">
        <v>644</v>
      </c>
      <c r="L206" s="342">
        <v>0</v>
      </c>
      <c r="M206" s="98"/>
      <c r="N206" s="98"/>
      <c r="O206" s="114">
        <f t="shared" si="6"/>
        <v>0</v>
      </c>
      <c r="P206" s="114">
        <v>0</v>
      </c>
      <c r="Q206" s="394" t="str">
        <f t="shared" si="7"/>
        <v>-</v>
      </c>
    </row>
    <row r="207" spans="1:17" x14ac:dyDescent="0.2">
      <c r="A207" s="43" t="s">
        <v>548</v>
      </c>
      <c r="B207" s="42"/>
      <c r="C207" s="42" t="s">
        <v>554</v>
      </c>
      <c r="D207" s="314">
        <v>0</v>
      </c>
      <c r="E207" s="358" t="s">
        <v>626</v>
      </c>
      <c r="F207" s="114" t="s">
        <v>626</v>
      </c>
      <c r="G207" s="114">
        <v>0</v>
      </c>
      <c r="H207" s="30"/>
      <c r="I207" s="314">
        <v>0</v>
      </c>
      <c r="J207" s="428" t="s">
        <v>644</v>
      </c>
      <c r="K207" s="426" t="s">
        <v>644</v>
      </c>
      <c r="L207" s="342">
        <v>0</v>
      </c>
      <c r="M207" s="98"/>
      <c r="N207" s="98"/>
      <c r="O207" s="114">
        <f t="shared" si="6"/>
        <v>0</v>
      </c>
      <c r="P207" s="114">
        <v>0</v>
      </c>
      <c r="Q207" s="394" t="str">
        <f t="shared" si="7"/>
        <v>-</v>
      </c>
    </row>
    <row r="208" spans="1:17" ht="13.5" thickBot="1" x14ac:dyDescent="0.25">
      <c r="A208" s="50" t="s">
        <v>565</v>
      </c>
      <c r="B208" s="42"/>
      <c r="C208" s="12" t="s">
        <v>566</v>
      </c>
      <c r="D208" s="314">
        <v>0</v>
      </c>
      <c r="E208" s="358" t="s">
        <v>626</v>
      </c>
      <c r="F208" s="114" t="s">
        <v>626</v>
      </c>
      <c r="G208" s="114">
        <v>202260.74000000002</v>
      </c>
      <c r="H208" s="30"/>
      <c r="I208" s="314">
        <v>0</v>
      </c>
      <c r="J208" s="428" t="s">
        <v>644</v>
      </c>
      <c r="K208" s="426" t="s">
        <v>644</v>
      </c>
      <c r="L208" s="342">
        <v>207233.52</v>
      </c>
      <c r="M208" s="98"/>
      <c r="N208" s="98"/>
      <c r="O208" s="114">
        <f t="shared" si="6"/>
        <v>0</v>
      </c>
      <c r="P208" s="114">
        <v>0</v>
      </c>
      <c r="Q208" s="394" t="str">
        <f t="shared" si="7"/>
        <v>-</v>
      </c>
    </row>
    <row r="209" spans="1:17" ht="13.5" thickBot="1" x14ac:dyDescent="0.25">
      <c r="A209" s="90"/>
      <c r="B209" s="91"/>
      <c r="C209" s="51"/>
      <c r="D209" s="319">
        <f>SUM(D9:D208)</f>
        <v>75629968.170000017</v>
      </c>
      <c r="E209" s="427">
        <f>SUM(E9:E208)</f>
        <v>125743960.71000007</v>
      </c>
      <c r="F209" s="427">
        <f>SUM(F9:F208)</f>
        <v>343819585.60999984</v>
      </c>
      <c r="G209" s="427">
        <f>SUM(G9:G208)</f>
        <v>421459702.16999996</v>
      </c>
      <c r="H209" s="37"/>
      <c r="I209" s="319">
        <f>SUM(I9:I208)</f>
        <v>74404440.990000069</v>
      </c>
      <c r="J209" s="427">
        <f>SUM(J9:J208)</f>
        <v>115901091.17000002</v>
      </c>
      <c r="K209" s="429">
        <f>SUM(K9:K208)</f>
        <v>314202701.72000015</v>
      </c>
      <c r="L209" s="427">
        <f>SUM(L9:L208)</f>
        <v>397005600.92999977</v>
      </c>
      <c r="M209" s="98"/>
      <c r="N209" s="98"/>
      <c r="O209" s="427">
        <f>SUM(O9:O208)</f>
        <v>74404440.990000069</v>
      </c>
      <c r="P209" s="427">
        <f>SUM(P9:P208)</f>
        <v>0</v>
      </c>
      <c r="Q209" s="429">
        <f>SUM(Q9:Q208)</f>
        <v>314202701.72000015</v>
      </c>
    </row>
    <row r="210" spans="1:17" x14ac:dyDescent="0.2">
      <c r="O210" s="132" t="s">
        <v>626</v>
      </c>
    </row>
  </sheetData>
  <mergeCells count="3">
    <mergeCell ref="D5:G5"/>
    <mergeCell ref="I5:L5"/>
    <mergeCell ref="O7:Q7"/>
  </mergeCells>
  <phoneticPr fontId="9" type="noConversion"/>
  <conditionalFormatting sqref="O9:Q208">
    <cfRule type="cellIs" dxfId="13" priority="1" stopIfTrue="1" operator="equal">
      <formula>0</formula>
    </cfRule>
  </conditionalFormatting>
  <pageMargins left="0.75" right="0.75" top="1" bottom="1" header="0.5" footer="0.5"/>
  <pageSetup scale="50" fitToHeight="0" orientation="landscape" r:id="rId1"/>
  <headerFooter alignWithMargins="0">
    <oddFooter>&amp;LCDE, Public School Finance&amp;C&amp;P&amp;R&amp;D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6"/>
  <sheetViews>
    <sheetView workbookViewId="0">
      <pane ySplit="4" topLeftCell="A185" activePane="bottomLeft" state="frozen"/>
      <selection activeCell="B1" sqref="B1"/>
      <selection pane="bottomLeft" activeCell="D5" sqref="D5:F204"/>
    </sheetView>
  </sheetViews>
  <sheetFormatPr defaultRowHeight="12.75" x14ac:dyDescent="0.2"/>
  <cols>
    <col min="1" max="1" width="10" style="1" bestFit="1" customWidth="1"/>
    <col min="2" max="2" width="14.42578125" style="1" bestFit="1" customWidth="1"/>
    <col min="3" max="3" width="45.42578125" style="1" bestFit="1" customWidth="1"/>
    <col min="4" max="4" width="14.42578125" customWidth="1"/>
    <col min="5" max="5" width="2.42578125" customWidth="1"/>
    <col min="6" max="6" width="14.42578125" customWidth="1"/>
  </cols>
  <sheetData>
    <row r="1" spans="1:7" x14ac:dyDescent="0.2">
      <c r="C1" s="95"/>
      <c r="D1" s="130"/>
      <c r="F1" s="130"/>
    </row>
    <row r="2" spans="1:7" ht="13.5" thickBot="1" x14ac:dyDescent="0.25">
      <c r="C2" s="95"/>
      <c r="D2" s="451"/>
      <c r="F2" s="130"/>
    </row>
    <row r="3" spans="1:7" x14ac:dyDescent="0.2">
      <c r="A3" s="7"/>
      <c r="B3" s="8"/>
      <c r="C3" s="8"/>
      <c r="D3" s="4" t="s">
        <v>652</v>
      </c>
      <c r="E3" s="80"/>
      <c r="F3" s="4" t="s">
        <v>640</v>
      </c>
    </row>
    <row r="4" spans="1:7" ht="54" customHeight="1" thickBot="1" x14ac:dyDescent="0.25">
      <c r="A4" s="38" t="s">
        <v>0</v>
      </c>
      <c r="B4" s="39" t="s">
        <v>1</v>
      </c>
      <c r="C4" s="39" t="s">
        <v>2</v>
      </c>
      <c r="D4" s="15" t="s">
        <v>605</v>
      </c>
      <c r="E4" s="81"/>
      <c r="F4" s="15" t="s">
        <v>605</v>
      </c>
      <c r="G4" s="128"/>
    </row>
    <row r="5" spans="1:7" x14ac:dyDescent="0.2">
      <c r="A5" s="19" t="s">
        <v>3</v>
      </c>
      <c r="B5" s="12" t="s">
        <v>4</v>
      </c>
      <c r="C5" s="55" t="s">
        <v>5</v>
      </c>
      <c r="D5" s="114">
        <v>0</v>
      </c>
      <c r="E5" s="115"/>
      <c r="F5" s="114">
        <v>0</v>
      </c>
    </row>
    <row r="6" spans="1:7" x14ac:dyDescent="0.2">
      <c r="A6" s="19" t="s">
        <v>6</v>
      </c>
      <c r="B6" s="12" t="s">
        <v>4</v>
      </c>
      <c r="C6" s="55" t="s">
        <v>7</v>
      </c>
      <c r="D6" s="114">
        <v>0</v>
      </c>
      <c r="E6" s="115"/>
      <c r="F6" s="114">
        <v>0</v>
      </c>
    </row>
    <row r="7" spans="1:7" x14ac:dyDescent="0.2">
      <c r="A7" s="19" t="s">
        <v>8</v>
      </c>
      <c r="B7" s="12" t="s">
        <v>4</v>
      </c>
      <c r="C7" s="55" t="s">
        <v>9</v>
      </c>
      <c r="D7" s="114">
        <v>0</v>
      </c>
      <c r="E7" s="115"/>
      <c r="F7" s="114">
        <v>0</v>
      </c>
    </row>
    <row r="8" spans="1:7" x14ac:dyDescent="0.2">
      <c r="A8" s="19" t="s">
        <v>10</v>
      </c>
      <c r="B8" s="12" t="s">
        <v>4</v>
      </c>
      <c r="C8" s="55" t="s">
        <v>11</v>
      </c>
      <c r="D8" s="114">
        <v>0</v>
      </c>
      <c r="E8" s="115"/>
      <c r="F8" s="114">
        <v>0</v>
      </c>
    </row>
    <row r="9" spans="1:7" x14ac:dyDescent="0.2">
      <c r="A9" s="19" t="s">
        <v>12</v>
      </c>
      <c r="B9" s="12" t="s">
        <v>4</v>
      </c>
      <c r="C9" s="55" t="s">
        <v>13</v>
      </c>
      <c r="D9" s="114">
        <v>0</v>
      </c>
      <c r="E9" s="115"/>
      <c r="F9" s="114">
        <v>0</v>
      </c>
    </row>
    <row r="10" spans="1:7" x14ac:dyDescent="0.2">
      <c r="A10" s="19" t="s">
        <v>14</v>
      </c>
      <c r="B10" s="12" t="s">
        <v>4</v>
      </c>
      <c r="C10" s="55" t="s">
        <v>15</v>
      </c>
      <c r="D10" s="114">
        <v>0</v>
      </c>
      <c r="E10" s="115"/>
      <c r="F10" s="114">
        <v>0</v>
      </c>
    </row>
    <row r="11" spans="1:7" x14ac:dyDescent="0.2">
      <c r="A11" s="19" t="s">
        <v>16</v>
      </c>
      <c r="B11" s="12" t="s">
        <v>4</v>
      </c>
      <c r="C11" s="55" t="s">
        <v>17</v>
      </c>
      <c r="D11" s="114">
        <v>0</v>
      </c>
      <c r="E11" s="115"/>
      <c r="F11" s="114">
        <v>0</v>
      </c>
    </row>
    <row r="12" spans="1:7" x14ac:dyDescent="0.2">
      <c r="A12" s="19" t="s">
        <v>18</v>
      </c>
      <c r="B12" s="12" t="s">
        <v>19</v>
      </c>
      <c r="C12" s="55" t="s">
        <v>20</v>
      </c>
      <c r="D12" s="114">
        <v>0</v>
      </c>
      <c r="E12" s="115"/>
      <c r="F12" s="114">
        <v>0</v>
      </c>
    </row>
    <row r="13" spans="1:7" x14ac:dyDescent="0.2">
      <c r="A13" s="19" t="s">
        <v>21</v>
      </c>
      <c r="B13" s="12" t="s">
        <v>19</v>
      </c>
      <c r="C13" s="55" t="s">
        <v>22</v>
      </c>
      <c r="D13" s="114">
        <v>0</v>
      </c>
      <c r="E13" s="115"/>
      <c r="F13" s="114">
        <v>0</v>
      </c>
    </row>
    <row r="14" spans="1:7" x14ac:dyDescent="0.2">
      <c r="A14" s="19" t="s">
        <v>23</v>
      </c>
      <c r="B14" s="12" t="s">
        <v>24</v>
      </c>
      <c r="C14" s="55" t="s">
        <v>25</v>
      </c>
      <c r="D14" s="114">
        <v>0</v>
      </c>
      <c r="E14" s="115"/>
      <c r="F14" s="114">
        <v>0</v>
      </c>
    </row>
    <row r="15" spans="1:7" x14ac:dyDescent="0.2">
      <c r="A15" s="19" t="s">
        <v>26</v>
      </c>
      <c r="B15" s="12" t="s">
        <v>24</v>
      </c>
      <c r="C15" s="55" t="s">
        <v>27</v>
      </c>
      <c r="D15" s="114">
        <v>0</v>
      </c>
      <c r="E15" s="115"/>
      <c r="F15" s="114">
        <v>0</v>
      </c>
    </row>
    <row r="16" spans="1:7" x14ac:dyDescent="0.2">
      <c r="A16" s="19" t="s">
        <v>28</v>
      </c>
      <c r="B16" s="12" t="s">
        <v>24</v>
      </c>
      <c r="C16" s="55" t="s">
        <v>29</v>
      </c>
      <c r="D16" s="114">
        <v>0</v>
      </c>
      <c r="E16" s="115"/>
      <c r="F16" s="114">
        <v>0</v>
      </c>
    </row>
    <row r="17" spans="1:6" x14ac:dyDescent="0.2">
      <c r="A17" s="19" t="s">
        <v>30</v>
      </c>
      <c r="B17" s="12" t="s">
        <v>24</v>
      </c>
      <c r="C17" s="55" t="s">
        <v>31</v>
      </c>
      <c r="D17" s="114">
        <v>0</v>
      </c>
      <c r="E17" s="115"/>
      <c r="F17" s="114">
        <v>0</v>
      </c>
    </row>
    <row r="18" spans="1:6" x14ac:dyDescent="0.2">
      <c r="A18" s="19" t="s">
        <v>32</v>
      </c>
      <c r="B18" s="12" t="s">
        <v>24</v>
      </c>
      <c r="C18" s="55" t="s">
        <v>33</v>
      </c>
      <c r="D18" s="114">
        <v>0</v>
      </c>
      <c r="E18" s="115"/>
      <c r="F18" s="114">
        <v>0</v>
      </c>
    </row>
    <row r="19" spans="1:6" x14ac:dyDescent="0.2">
      <c r="A19" s="19" t="s">
        <v>34</v>
      </c>
      <c r="B19" s="12" t="s">
        <v>24</v>
      </c>
      <c r="C19" s="55" t="s">
        <v>35</v>
      </c>
      <c r="D19" s="114">
        <v>0</v>
      </c>
      <c r="E19" s="115"/>
      <c r="F19" s="114">
        <v>0</v>
      </c>
    </row>
    <row r="20" spans="1:6" x14ac:dyDescent="0.2">
      <c r="A20" s="19" t="s">
        <v>36</v>
      </c>
      <c r="B20" s="12" t="s">
        <v>24</v>
      </c>
      <c r="C20" s="55" t="s">
        <v>37</v>
      </c>
      <c r="D20" s="114">
        <v>0</v>
      </c>
      <c r="E20" s="115"/>
      <c r="F20" s="114">
        <v>0</v>
      </c>
    </row>
    <row r="21" spans="1:6" x14ac:dyDescent="0.2">
      <c r="A21" s="19" t="s">
        <v>38</v>
      </c>
      <c r="B21" s="12" t="s">
        <v>39</v>
      </c>
      <c r="C21" s="55" t="s">
        <v>40</v>
      </c>
      <c r="D21" s="114">
        <v>0</v>
      </c>
      <c r="E21" s="115"/>
      <c r="F21" s="114">
        <v>0</v>
      </c>
    </row>
    <row r="22" spans="1:6" x14ac:dyDescent="0.2">
      <c r="A22" s="19" t="s">
        <v>41</v>
      </c>
      <c r="B22" s="12" t="s">
        <v>42</v>
      </c>
      <c r="C22" s="55" t="s">
        <v>43</v>
      </c>
      <c r="D22" s="114">
        <v>0</v>
      </c>
      <c r="E22" s="115"/>
      <c r="F22" s="114">
        <v>0</v>
      </c>
    </row>
    <row r="23" spans="1:6" x14ac:dyDescent="0.2">
      <c r="A23" s="19" t="s">
        <v>44</v>
      </c>
      <c r="B23" s="12" t="s">
        <v>42</v>
      </c>
      <c r="C23" s="55" t="s">
        <v>45</v>
      </c>
      <c r="D23" s="114">
        <v>0</v>
      </c>
      <c r="E23" s="115"/>
      <c r="F23" s="114">
        <v>0</v>
      </c>
    </row>
    <row r="24" spans="1:6" x14ac:dyDescent="0.2">
      <c r="A24" s="19" t="s">
        <v>46</v>
      </c>
      <c r="B24" s="12" t="s">
        <v>42</v>
      </c>
      <c r="C24" s="55" t="s">
        <v>47</v>
      </c>
      <c r="D24" s="114">
        <v>0</v>
      </c>
      <c r="E24" s="115"/>
      <c r="F24" s="114">
        <v>0</v>
      </c>
    </row>
    <row r="25" spans="1:6" x14ac:dyDescent="0.2">
      <c r="A25" s="19" t="s">
        <v>48</v>
      </c>
      <c r="B25" s="12" t="s">
        <v>42</v>
      </c>
      <c r="C25" s="55" t="s">
        <v>49</v>
      </c>
      <c r="D25" s="114">
        <v>0</v>
      </c>
      <c r="E25" s="115"/>
      <c r="F25" s="114">
        <v>0</v>
      </c>
    </row>
    <row r="26" spans="1:6" x14ac:dyDescent="0.2">
      <c r="A26" s="19" t="s">
        <v>50</v>
      </c>
      <c r="B26" s="12" t="s">
        <v>42</v>
      </c>
      <c r="C26" s="55" t="s">
        <v>51</v>
      </c>
      <c r="D26" s="114">
        <v>0</v>
      </c>
      <c r="E26" s="115"/>
      <c r="F26" s="114">
        <v>0</v>
      </c>
    </row>
    <row r="27" spans="1:6" x14ac:dyDescent="0.2">
      <c r="A27" s="19" t="s">
        <v>52</v>
      </c>
      <c r="B27" s="12" t="s">
        <v>53</v>
      </c>
      <c r="C27" s="55" t="s">
        <v>54</v>
      </c>
      <c r="D27" s="114">
        <v>0</v>
      </c>
      <c r="E27" s="115"/>
      <c r="F27" s="114">
        <v>0</v>
      </c>
    </row>
    <row r="28" spans="1:6" x14ac:dyDescent="0.2">
      <c r="A28" s="19" t="s">
        <v>55</v>
      </c>
      <c r="B28" s="12" t="s">
        <v>53</v>
      </c>
      <c r="C28" s="55" t="s">
        <v>56</v>
      </c>
      <c r="D28" s="114">
        <v>0</v>
      </c>
      <c r="E28" s="115"/>
      <c r="F28" s="114">
        <v>0</v>
      </c>
    </row>
    <row r="29" spans="1:6" x14ac:dyDescent="0.2">
      <c r="A29" s="19" t="s">
        <v>57</v>
      </c>
      <c r="B29" s="12" t="s">
        <v>58</v>
      </c>
      <c r="C29" s="55" t="s">
        <v>59</v>
      </c>
      <c r="D29" s="114">
        <v>0</v>
      </c>
      <c r="E29" s="115"/>
      <c r="F29" s="114">
        <v>0</v>
      </c>
    </row>
    <row r="30" spans="1:6" x14ac:dyDescent="0.2">
      <c r="A30" s="19" t="s">
        <v>60</v>
      </c>
      <c r="B30" s="12" t="s">
        <v>58</v>
      </c>
      <c r="C30" s="55" t="s">
        <v>61</v>
      </c>
      <c r="D30" s="114">
        <v>0</v>
      </c>
      <c r="E30" s="115"/>
      <c r="F30" s="114">
        <v>0</v>
      </c>
    </row>
    <row r="31" spans="1:6" x14ac:dyDescent="0.2">
      <c r="A31" s="19" t="s">
        <v>62</v>
      </c>
      <c r="B31" s="12" t="s">
        <v>63</v>
      </c>
      <c r="C31" s="55" t="s">
        <v>64</v>
      </c>
      <c r="D31" s="114">
        <v>0</v>
      </c>
      <c r="E31" s="115"/>
      <c r="F31" s="114">
        <v>0</v>
      </c>
    </row>
    <row r="32" spans="1:6" x14ac:dyDescent="0.2">
      <c r="A32" s="19" t="s">
        <v>65</v>
      </c>
      <c r="B32" s="12" t="s">
        <v>63</v>
      </c>
      <c r="C32" s="55" t="s">
        <v>66</v>
      </c>
      <c r="D32" s="114">
        <v>0</v>
      </c>
      <c r="E32" s="115"/>
      <c r="F32" s="114">
        <v>0</v>
      </c>
    </row>
    <row r="33" spans="1:6" x14ac:dyDescent="0.2">
      <c r="A33" s="19" t="s">
        <v>67</v>
      </c>
      <c r="B33" s="12" t="s">
        <v>68</v>
      </c>
      <c r="C33" s="55" t="s">
        <v>69</v>
      </c>
      <c r="D33" s="114">
        <v>0</v>
      </c>
      <c r="E33" s="115"/>
      <c r="F33" s="114">
        <v>0</v>
      </c>
    </row>
    <row r="34" spans="1:6" x14ac:dyDescent="0.2">
      <c r="A34" s="19" t="s">
        <v>70</v>
      </c>
      <c r="B34" s="12" t="s">
        <v>68</v>
      </c>
      <c r="C34" s="55" t="s">
        <v>71</v>
      </c>
      <c r="D34" s="114">
        <v>0</v>
      </c>
      <c r="E34" s="115"/>
      <c r="F34" s="114">
        <v>0</v>
      </c>
    </row>
    <row r="35" spans="1:6" x14ac:dyDescent="0.2">
      <c r="A35" s="19" t="s">
        <v>72</v>
      </c>
      <c r="B35" s="12" t="s">
        <v>73</v>
      </c>
      <c r="C35" s="55" t="s">
        <v>74</v>
      </c>
      <c r="D35" s="114">
        <v>0</v>
      </c>
      <c r="E35" s="115"/>
      <c r="F35" s="114">
        <v>0</v>
      </c>
    </row>
    <row r="36" spans="1:6" x14ac:dyDescent="0.2">
      <c r="A36" s="19" t="s">
        <v>75</v>
      </c>
      <c r="B36" s="12" t="s">
        <v>76</v>
      </c>
      <c r="C36" s="55" t="s">
        <v>77</v>
      </c>
      <c r="D36" s="114">
        <v>0</v>
      </c>
      <c r="E36" s="115"/>
      <c r="F36" s="114">
        <v>0</v>
      </c>
    </row>
    <row r="37" spans="1:6" x14ac:dyDescent="0.2">
      <c r="A37" s="19" t="s">
        <v>78</v>
      </c>
      <c r="B37" s="12" t="s">
        <v>76</v>
      </c>
      <c r="C37" s="55" t="s">
        <v>79</v>
      </c>
      <c r="D37" s="114">
        <v>0</v>
      </c>
      <c r="E37" s="115"/>
      <c r="F37" s="114">
        <v>0</v>
      </c>
    </row>
    <row r="38" spans="1:6" x14ac:dyDescent="0.2">
      <c r="A38" s="19" t="s">
        <v>80</v>
      </c>
      <c r="B38" s="12" t="s">
        <v>76</v>
      </c>
      <c r="C38" s="55" t="s">
        <v>81</v>
      </c>
      <c r="D38" s="114">
        <v>0</v>
      </c>
      <c r="E38" s="115"/>
      <c r="F38" s="114">
        <v>0</v>
      </c>
    </row>
    <row r="39" spans="1:6" x14ac:dyDescent="0.2">
      <c r="A39" s="19" t="s">
        <v>82</v>
      </c>
      <c r="B39" s="12" t="s">
        <v>83</v>
      </c>
      <c r="C39" s="55" t="s">
        <v>84</v>
      </c>
      <c r="D39" s="114">
        <v>0</v>
      </c>
      <c r="E39" s="115"/>
      <c r="F39" s="114">
        <v>0</v>
      </c>
    </row>
    <row r="40" spans="1:6" x14ac:dyDescent="0.2">
      <c r="A40" s="19" t="s">
        <v>85</v>
      </c>
      <c r="B40" s="12" t="s">
        <v>83</v>
      </c>
      <c r="C40" s="55" t="s">
        <v>86</v>
      </c>
      <c r="D40" s="114">
        <v>0</v>
      </c>
      <c r="E40" s="115"/>
      <c r="F40" s="114">
        <v>0</v>
      </c>
    </row>
    <row r="41" spans="1:6" x14ac:dyDescent="0.2">
      <c r="A41" s="19" t="s">
        <v>87</v>
      </c>
      <c r="B41" s="12" t="s">
        <v>88</v>
      </c>
      <c r="C41" s="55" t="s">
        <v>89</v>
      </c>
      <c r="D41" s="114">
        <v>0</v>
      </c>
      <c r="E41" s="115"/>
      <c r="F41" s="114">
        <v>0</v>
      </c>
    </row>
    <row r="42" spans="1:6" x14ac:dyDescent="0.2">
      <c r="A42" s="19" t="s">
        <v>90</v>
      </c>
      <c r="B42" s="12" t="s">
        <v>91</v>
      </c>
      <c r="C42" s="1" t="s">
        <v>92</v>
      </c>
      <c r="D42" s="114">
        <v>0</v>
      </c>
      <c r="E42" s="115"/>
      <c r="F42" s="114">
        <v>0</v>
      </c>
    </row>
    <row r="43" spans="1:6" x14ac:dyDescent="0.2">
      <c r="A43" s="19" t="s">
        <v>93</v>
      </c>
      <c r="B43" s="12" t="s">
        <v>94</v>
      </c>
      <c r="C43" s="55" t="s">
        <v>95</v>
      </c>
      <c r="D43" s="114">
        <v>0</v>
      </c>
      <c r="E43" s="115"/>
      <c r="F43" s="114">
        <v>0</v>
      </c>
    </row>
    <row r="44" spans="1:6" x14ac:dyDescent="0.2">
      <c r="A44" s="19" t="s">
        <v>96</v>
      </c>
      <c r="B44" s="12" t="s">
        <v>97</v>
      </c>
      <c r="C44" s="55" t="s">
        <v>98</v>
      </c>
      <c r="D44" s="114">
        <v>0</v>
      </c>
      <c r="E44" s="115"/>
      <c r="F44" s="114">
        <v>0</v>
      </c>
    </row>
    <row r="45" spans="1:6" x14ac:dyDescent="0.2">
      <c r="A45" s="19" t="s">
        <v>99</v>
      </c>
      <c r="B45" s="12" t="s">
        <v>100</v>
      </c>
      <c r="C45" s="55" t="s">
        <v>101</v>
      </c>
      <c r="D45" s="114">
        <v>0</v>
      </c>
      <c r="E45" s="115"/>
      <c r="F45" s="114">
        <v>0</v>
      </c>
    </row>
    <row r="46" spans="1:6" x14ac:dyDescent="0.2">
      <c r="A46" s="19" t="s">
        <v>102</v>
      </c>
      <c r="B46" s="12" t="s">
        <v>103</v>
      </c>
      <c r="C46" s="55" t="s">
        <v>104</v>
      </c>
      <c r="D46" s="114">
        <v>0</v>
      </c>
      <c r="E46" s="115"/>
      <c r="F46" s="114">
        <v>0</v>
      </c>
    </row>
    <row r="47" spans="1:6" x14ac:dyDescent="0.2">
      <c r="A47" s="19" t="s">
        <v>105</v>
      </c>
      <c r="B47" s="12" t="s">
        <v>106</v>
      </c>
      <c r="C47" s="55" t="s">
        <v>107</v>
      </c>
      <c r="D47" s="114">
        <v>0</v>
      </c>
      <c r="E47" s="115"/>
      <c r="F47" s="114">
        <v>0</v>
      </c>
    </row>
    <row r="48" spans="1:6" x14ac:dyDescent="0.2">
      <c r="A48" s="22" t="s">
        <v>108</v>
      </c>
      <c r="B48" s="12" t="s">
        <v>109</v>
      </c>
      <c r="C48" s="55" t="s">
        <v>110</v>
      </c>
      <c r="D48" s="114">
        <v>0</v>
      </c>
      <c r="E48" s="115"/>
      <c r="F48" s="114">
        <v>0</v>
      </c>
    </row>
    <row r="49" spans="1:6" x14ac:dyDescent="0.2">
      <c r="A49" s="19" t="s">
        <v>111</v>
      </c>
      <c r="B49" s="12" t="s">
        <v>109</v>
      </c>
      <c r="C49" s="55" t="s">
        <v>112</v>
      </c>
      <c r="D49" s="114">
        <v>0</v>
      </c>
      <c r="E49" s="115"/>
      <c r="F49" s="114">
        <v>0</v>
      </c>
    </row>
    <row r="50" spans="1:6" x14ac:dyDescent="0.2">
      <c r="A50" s="19" t="s">
        <v>113</v>
      </c>
      <c r="B50" s="12" t="s">
        <v>109</v>
      </c>
      <c r="C50" s="55" t="s">
        <v>114</v>
      </c>
      <c r="D50" s="114">
        <v>0</v>
      </c>
      <c r="E50" s="115"/>
      <c r="F50" s="114">
        <v>0</v>
      </c>
    </row>
    <row r="51" spans="1:6" x14ac:dyDescent="0.2">
      <c r="A51" s="19" t="s">
        <v>115</v>
      </c>
      <c r="B51" s="12" t="s">
        <v>109</v>
      </c>
      <c r="C51" s="55" t="s">
        <v>116</v>
      </c>
      <c r="D51" s="114">
        <v>0</v>
      </c>
      <c r="E51" s="115"/>
      <c r="F51" s="114">
        <v>0</v>
      </c>
    </row>
    <row r="52" spans="1:6" x14ac:dyDescent="0.2">
      <c r="A52" s="19" t="s">
        <v>117</v>
      </c>
      <c r="B52" s="12" t="s">
        <v>109</v>
      </c>
      <c r="C52" s="55" t="s">
        <v>118</v>
      </c>
      <c r="D52" s="114">
        <v>0</v>
      </c>
      <c r="E52" s="115"/>
      <c r="F52" s="114">
        <v>0</v>
      </c>
    </row>
    <row r="53" spans="1:6" x14ac:dyDescent="0.2">
      <c r="A53" s="19" t="s">
        <v>119</v>
      </c>
      <c r="B53" s="12" t="s">
        <v>120</v>
      </c>
      <c r="C53" s="55" t="s">
        <v>121</v>
      </c>
      <c r="D53" s="114">
        <v>0</v>
      </c>
      <c r="E53" s="115"/>
      <c r="F53" s="114">
        <v>0</v>
      </c>
    </row>
    <row r="54" spans="1:6" x14ac:dyDescent="0.2">
      <c r="A54" s="19" t="s">
        <v>122</v>
      </c>
      <c r="B54" s="12" t="s">
        <v>120</v>
      </c>
      <c r="C54" s="55" t="s">
        <v>123</v>
      </c>
      <c r="D54" s="114">
        <v>0</v>
      </c>
      <c r="E54" s="115"/>
      <c r="F54" s="114">
        <v>0</v>
      </c>
    </row>
    <row r="55" spans="1:6" x14ac:dyDescent="0.2">
      <c r="A55" s="19" t="s">
        <v>124</v>
      </c>
      <c r="B55" s="12" t="s">
        <v>120</v>
      </c>
      <c r="C55" s="55" t="s">
        <v>125</v>
      </c>
      <c r="D55" s="114">
        <v>0</v>
      </c>
      <c r="E55" s="115"/>
      <c r="F55" s="114">
        <v>0</v>
      </c>
    </row>
    <row r="56" spans="1:6" x14ac:dyDescent="0.2">
      <c r="A56" s="19" t="s">
        <v>126</v>
      </c>
      <c r="B56" s="12" t="s">
        <v>120</v>
      </c>
      <c r="C56" s="55" t="s">
        <v>127</v>
      </c>
      <c r="D56" s="114">
        <v>0</v>
      </c>
      <c r="E56" s="115"/>
      <c r="F56" s="114">
        <v>0</v>
      </c>
    </row>
    <row r="57" spans="1:6" x14ac:dyDescent="0.2">
      <c r="A57" s="19" t="s">
        <v>128</v>
      </c>
      <c r="B57" s="12" t="s">
        <v>120</v>
      </c>
      <c r="C57" s="55" t="s">
        <v>129</v>
      </c>
      <c r="D57" s="114">
        <v>0</v>
      </c>
      <c r="E57" s="115"/>
      <c r="F57" s="114">
        <v>0</v>
      </c>
    </row>
    <row r="58" spans="1:6" x14ac:dyDescent="0.2">
      <c r="A58" s="19" t="s">
        <v>130</v>
      </c>
      <c r="B58" s="12" t="s">
        <v>120</v>
      </c>
      <c r="C58" s="55" t="s">
        <v>131</v>
      </c>
      <c r="D58" s="114">
        <v>0</v>
      </c>
      <c r="E58" s="115"/>
      <c r="F58" s="114">
        <v>0</v>
      </c>
    </row>
    <row r="59" spans="1:6" x14ac:dyDescent="0.2">
      <c r="A59" s="19" t="s">
        <v>132</v>
      </c>
      <c r="B59" s="12" t="s">
        <v>120</v>
      </c>
      <c r="C59" s="55" t="s">
        <v>133</v>
      </c>
      <c r="D59" s="114">
        <v>0</v>
      </c>
      <c r="E59" s="115"/>
      <c r="F59" s="114">
        <v>0</v>
      </c>
    </row>
    <row r="60" spans="1:6" x14ac:dyDescent="0.2">
      <c r="A60" s="19" t="s">
        <v>134</v>
      </c>
      <c r="B60" s="12" t="s">
        <v>120</v>
      </c>
      <c r="C60" s="55" t="s">
        <v>135</v>
      </c>
      <c r="D60" s="114">
        <v>0</v>
      </c>
      <c r="E60" s="115"/>
      <c r="F60" s="114">
        <v>0</v>
      </c>
    </row>
    <row r="61" spans="1:6" x14ac:dyDescent="0.2">
      <c r="A61" s="19" t="s">
        <v>136</v>
      </c>
      <c r="B61" s="12" t="s">
        <v>120</v>
      </c>
      <c r="C61" s="55" t="s">
        <v>137</v>
      </c>
      <c r="D61" s="114">
        <v>0</v>
      </c>
      <c r="E61" s="115"/>
      <c r="F61" s="114">
        <v>0</v>
      </c>
    </row>
    <row r="62" spans="1:6" x14ac:dyDescent="0.2">
      <c r="A62" s="19" t="s">
        <v>138</v>
      </c>
      <c r="B62" s="12" t="s">
        <v>120</v>
      </c>
      <c r="C62" s="55" t="s">
        <v>139</v>
      </c>
      <c r="D62" s="114">
        <v>0</v>
      </c>
      <c r="E62" s="115"/>
      <c r="F62" s="114">
        <v>0</v>
      </c>
    </row>
    <row r="63" spans="1:6" x14ac:dyDescent="0.2">
      <c r="A63" s="19" t="s">
        <v>140</v>
      </c>
      <c r="B63" s="12" t="s">
        <v>120</v>
      </c>
      <c r="C63" s="55" t="s">
        <v>141</v>
      </c>
      <c r="D63" s="114">
        <v>0</v>
      </c>
      <c r="E63" s="115"/>
      <c r="F63" s="114">
        <v>0</v>
      </c>
    </row>
    <row r="64" spans="1:6" x14ac:dyDescent="0.2">
      <c r="A64" s="19" t="s">
        <v>142</v>
      </c>
      <c r="B64" s="12" t="s">
        <v>120</v>
      </c>
      <c r="C64" s="55" t="s">
        <v>143</v>
      </c>
      <c r="D64" s="114">
        <v>0</v>
      </c>
      <c r="E64" s="115"/>
      <c r="F64" s="114">
        <v>0</v>
      </c>
    </row>
    <row r="65" spans="1:6" x14ac:dyDescent="0.2">
      <c r="A65" s="19" t="s">
        <v>144</v>
      </c>
      <c r="B65" s="12" t="s">
        <v>120</v>
      </c>
      <c r="C65" s="55" t="s">
        <v>145</v>
      </c>
      <c r="D65" s="114">
        <v>0</v>
      </c>
      <c r="E65" s="115"/>
      <c r="F65" s="114">
        <v>0</v>
      </c>
    </row>
    <row r="66" spans="1:6" x14ac:dyDescent="0.2">
      <c r="A66" s="19" t="s">
        <v>146</v>
      </c>
      <c r="B66" s="12" t="s">
        <v>120</v>
      </c>
      <c r="C66" s="55" t="s">
        <v>147</v>
      </c>
      <c r="D66" s="114">
        <v>0</v>
      </c>
      <c r="E66" s="115"/>
      <c r="F66" s="114">
        <v>0</v>
      </c>
    </row>
    <row r="67" spans="1:6" x14ac:dyDescent="0.2">
      <c r="A67" s="19" t="s">
        <v>148</v>
      </c>
      <c r="B67" s="12" t="s">
        <v>120</v>
      </c>
      <c r="C67" s="55" t="s">
        <v>149</v>
      </c>
      <c r="D67" s="114">
        <v>0</v>
      </c>
      <c r="E67" s="115"/>
      <c r="F67" s="114">
        <v>0</v>
      </c>
    </row>
    <row r="68" spans="1:6" x14ac:dyDescent="0.2">
      <c r="A68" s="19" t="s">
        <v>150</v>
      </c>
      <c r="B68" s="12" t="s">
        <v>151</v>
      </c>
      <c r="C68" s="55" t="s">
        <v>152</v>
      </c>
      <c r="D68" s="114">
        <v>0</v>
      </c>
      <c r="E68" s="115"/>
      <c r="F68" s="114">
        <v>0</v>
      </c>
    </row>
    <row r="69" spans="1:6" x14ac:dyDescent="0.2">
      <c r="A69" s="19" t="s">
        <v>153</v>
      </c>
      <c r="B69" s="12" t="s">
        <v>151</v>
      </c>
      <c r="C69" s="55" t="s">
        <v>154</v>
      </c>
      <c r="D69" s="114">
        <v>0</v>
      </c>
      <c r="E69" s="115"/>
      <c r="F69" s="114">
        <v>0</v>
      </c>
    </row>
    <row r="70" spans="1:6" x14ac:dyDescent="0.2">
      <c r="A70" s="19" t="s">
        <v>155</v>
      </c>
      <c r="B70" s="12" t="s">
        <v>151</v>
      </c>
      <c r="C70" s="55" t="s">
        <v>156</v>
      </c>
      <c r="D70" s="114">
        <v>0</v>
      </c>
      <c r="E70" s="115"/>
      <c r="F70" s="114">
        <v>0</v>
      </c>
    </row>
    <row r="71" spans="1:6" x14ac:dyDescent="0.2">
      <c r="A71" s="19" t="s">
        <v>157</v>
      </c>
      <c r="B71" s="12" t="s">
        <v>158</v>
      </c>
      <c r="C71" s="55" t="s">
        <v>159</v>
      </c>
      <c r="D71" s="114">
        <v>0</v>
      </c>
      <c r="E71" s="115"/>
      <c r="F71" s="114">
        <v>0</v>
      </c>
    </row>
    <row r="72" spans="1:6" x14ac:dyDescent="0.2">
      <c r="A72" s="19" t="s">
        <v>160</v>
      </c>
      <c r="B72" s="12" t="s">
        <v>158</v>
      </c>
      <c r="C72" s="55" t="s">
        <v>161</v>
      </c>
      <c r="D72" s="114">
        <v>0</v>
      </c>
      <c r="E72" s="115"/>
      <c r="F72" s="114">
        <v>0</v>
      </c>
    </row>
    <row r="73" spans="1:6" x14ac:dyDescent="0.2">
      <c r="A73" s="19" t="s">
        <v>162</v>
      </c>
      <c r="B73" s="12" t="s">
        <v>158</v>
      </c>
      <c r="C73" s="55" t="s">
        <v>478</v>
      </c>
      <c r="D73" s="114">
        <v>0</v>
      </c>
      <c r="E73" s="115"/>
      <c r="F73" s="114">
        <v>0</v>
      </c>
    </row>
    <row r="74" spans="1:6" x14ac:dyDescent="0.2">
      <c r="A74" s="19" t="s">
        <v>163</v>
      </c>
      <c r="B74" s="12" t="s">
        <v>164</v>
      </c>
      <c r="C74" s="55" t="s">
        <v>165</v>
      </c>
      <c r="D74" s="114">
        <v>0</v>
      </c>
      <c r="E74" s="115"/>
      <c r="F74" s="114">
        <v>0</v>
      </c>
    </row>
    <row r="75" spans="1:6" x14ac:dyDescent="0.2">
      <c r="A75" s="19" t="s">
        <v>166</v>
      </c>
      <c r="B75" s="12" t="s">
        <v>167</v>
      </c>
      <c r="C75" s="55" t="s">
        <v>168</v>
      </c>
      <c r="D75" s="114">
        <v>0</v>
      </c>
      <c r="E75" s="115"/>
      <c r="F75" s="114">
        <v>0</v>
      </c>
    </row>
    <row r="76" spans="1:6" x14ac:dyDescent="0.2">
      <c r="A76" s="19" t="s">
        <v>169</v>
      </c>
      <c r="B76" s="12" t="s">
        <v>167</v>
      </c>
      <c r="C76" s="55" t="s">
        <v>170</v>
      </c>
      <c r="D76" s="114">
        <v>0</v>
      </c>
      <c r="E76" s="115"/>
      <c r="F76" s="114">
        <v>0</v>
      </c>
    </row>
    <row r="77" spans="1:6" x14ac:dyDescent="0.2">
      <c r="A77" s="19" t="s">
        <v>171</v>
      </c>
      <c r="B77" s="12" t="s">
        <v>172</v>
      </c>
      <c r="C77" s="55" t="s">
        <v>173</v>
      </c>
      <c r="D77" s="114">
        <v>138364.37</v>
      </c>
      <c r="E77" s="115"/>
      <c r="F77" s="114">
        <v>164725.19</v>
      </c>
    </row>
    <row r="78" spans="1:6" x14ac:dyDescent="0.2">
      <c r="A78" s="19" t="s">
        <v>174</v>
      </c>
      <c r="B78" s="12" t="s">
        <v>175</v>
      </c>
      <c r="C78" s="55" t="s">
        <v>176</v>
      </c>
      <c r="D78" s="114">
        <v>0</v>
      </c>
      <c r="E78" s="115"/>
      <c r="F78" s="114">
        <v>0</v>
      </c>
    </row>
    <row r="79" spans="1:6" x14ac:dyDescent="0.2">
      <c r="A79" s="19" t="s">
        <v>177</v>
      </c>
      <c r="B79" s="12" t="s">
        <v>178</v>
      </c>
      <c r="C79" s="55" t="s">
        <v>179</v>
      </c>
      <c r="D79" s="114">
        <v>162797.03</v>
      </c>
      <c r="E79" s="115"/>
      <c r="F79" s="114">
        <v>167058.35</v>
      </c>
    </row>
    <row r="80" spans="1:6" x14ac:dyDescent="0.2">
      <c r="A80" s="19" t="s">
        <v>180</v>
      </c>
      <c r="B80" s="12" t="s">
        <v>178</v>
      </c>
      <c r="C80" s="55" t="s">
        <v>181</v>
      </c>
      <c r="D80" s="114">
        <v>0</v>
      </c>
      <c r="E80" s="115"/>
      <c r="F80" s="114">
        <v>0</v>
      </c>
    </row>
    <row r="81" spans="1:6" x14ac:dyDescent="0.2">
      <c r="A81" s="19" t="s">
        <v>182</v>
      </c>
      <c r="B81" s="12" t="s">
        <v>183</v>
      </c>
      <c r="C81" s="55" t="s">
        <v>184</v>
      </c>
      <c r="D81" s="114">
        <v>0</v>
      </c>
      <c r="E81" s="115"/>
      <c r="F81" s="114">
        <v>0</v>
      </c>
    </row>
    <row r="82" spans="1:6" x14ac:dyDescent="0.2">
      <c r="A82" s="19" t="s">
        <v>185</v>
      </c>
      <c r="B82" s="12" t="s">
        <v>186</v>
      </c>
      <c r="C82" s="55" t="s">
        <v>187</v>
      </c>
      <c r="D82" s="114">
        <v>0</v>
      </c>
      <c r="E82" s="115"/>
      <c r="F82" s="114">
        <v>0</v>
      </c>
    </row>
    <row r="83" spans="1:6" x14ac:dyDescent="0.2">
      <c r="A83" s="19" t="s">
        <v>188</v>
      </c>
      <c r="B83" s="12" t="s">
        <v>189</v>
      </c>
      <c r="C83" s="55" t="s">
        <v>190</v>
      </c>
      <c r="D83" s="114">
        <v>0</v>
      </c>
      <c r="E83" s="115"/>
      <c r="F83" s="114">
        <v>0</v>
      </c>
    </row>
    <row r="84" spans="1:6" x14ac:dyDescent="0.2">
      <c r="A84" s="19" t="s">
        <v>191</v>
      </c>
      <c r="B84" s="12" t="s">
        <v>189</v>
      </c>
      <c r="C84" s="55" t="s">
        <v>192</v>
      </c>
      <c r="D84" s="114">
        <v>0</v>
      </c>
      <c r="E84" s="115"/>
      <c r="F84" s="114">
        <v>0</v>
      </c>
    </row>
    <row r="85" spans="1:6" x14ac:dyDescent="0.2">
      <c r="A85" s="19" t="s">
        <v>193</v>
      </c>
      <c r="B85" s="12" t="s">
        <v>194</v>
      </c>
      <c r="C85" s="55" t="s">
        <v>195</v>
      </c>
      <c r="D85" s="114">
        <v>0</v>
      </c>
      <c r="E85" s="115"/>
      <c r="F85" s="114">
        <v>0</v>
      </c>
    </row>
    <row r="86" spans="1:6" x14ac:dyDescent="0.2">
      <c r="A86" s="19" t="s">
        <v>196</v>
      </c>
      <c r="B86" s="12" t="s">
        <v>194</v>
      </c>
      <c r="C86" s="55" t="s">
        <v>197</v>
      </c>
      <c r="D86" s="114">
        <v>0</v>
      </c>
      <c r="E86" s="115"/>
      <c r="F86" s="114">
        <v>0</v>
      </c>
    </row>
    <row r="87" spans="1:6" x14ac:dyDescent="0.2">
      <c r="A87" s="19" t="s">
        <v>198</v>
      </c>
      <c r="B87" s="12" t="s">
        <v>194</v>
      </c>
      <c r="C87" s="55" t="s">
        <v>199</v>
      </c>
      <c r="D87" s="114">
        <v>0</v>
      </c>
      <c r="E87" s="115"/>
      <c r="F87" s="114">
        <v>0</v>
      </c>
    </row>
    <row r="88" spans="1:6" x14ac:dyDescent="0.2">
      <c r="A88" s="19" t="s">
        <v>200</v>
      </c>
      <c r="B88" s="12" t="s">
        <v>194</v>
      </c>
      <c r="C88" s="55" t="s">
        <v>201</v>
      </c>
      <c r="D88" s="114">
        <v>0</v>
      </c>
      <c r="E88" s="115"/>
      <c r="F88" s="114">
        <v>0</v>
      </c>
    </row>
    <row r="89" spans="1:6" x14ac:dyDescent="0.2">
      <c r="A89" s="19" t="s">
        <v>202</v>
      </c>
      <c r="B89" s="12" t="s">
        <v>194</v>
      </c>
      <c r="C89" s="55" t="s">
        <v>203</v>
      </c>
      <c r="D89" s="114">
        <v>0</v>
      </c>
      <c r="E89" s="115"/>
      <c r="F89" s="114">
        <v>0</v>
      </c>
    </row>
    <row r="90" spans="1:6" x14ac:dyDescent="0.2">
      <c r="A90" s="19" t="s">
        <v>204</v>
      </c>
      <c r="B90" s="12" t="s">
        <v>205</v>
      </c>
      <c r="C90" s="55" t="s">
        <v>206</v>
      </c>
      <c r="D90" s="114">
        <v>0</v>
      </c>
      <c r="E90" s="115"/>
      <c r="F90" s="114">
        <v>0</v>
      </c>
    </row>
    <row r="91" spans="1:6" x14ac:dyDescent="0.2">
      <c r="A91" s="19" t="s">
        <v>207</v>
      </c>
      <c r="B91" s="12" t="s">
        <v>208</v>
      </c>
      <c r="C91" s="55" t="s">
        <v>209</v>
      </c>
      <c r="D91" s="114">
        <v>199707.62</v>
      </c>
      <c r="E91" s="115"/>
      <c r="F91" s="114">
        <v>190913.4</v>
      </c>
    </row>
    <row r="92" spans="1:6" x14ac:dyDescent="0.2">
      <c r="A92" s="19" t="s">
        <v>210</v>
      </c>
      <c r="B92" s="12" t="s">
        <v>208</v>
      </c>
      <c r="C92" s="55" t="s">
        <v>211</v>
      </c>
      <c r="D92" s="114">
        <v>0</v>
      </c>
      <c r="E92" s="115"/>
      <c r="F92" s="114">
        <v>0</v>
      </c>
    </row>
    <row r="93" spans="1:6" x14ac:dyDescent="0.2">
      <c r="A93" s="19" t="s">
        <v>212</v>
      </c>
      <c r="B93" s="12" t="s">
        <v>208</v>
      </c>
      <c r="C93" s="55" t="s">
        <v>213</v>
      </c>
      <c r="D93" s="114">
        <v>0</v>
      </c>
      <c r="E93" s="115"/>
      <c r="F93" s="114">
        <v>0</v>
      </c>
    </row>
    <row r="94" spans="1:6" x14ac:dyDescent="0.2">
      <c r="A94" s="19" t="s">
        <v>214</v>
      </c>
      <c r="B94" s="12" t="s">
        <v>215</v>
      </c>
      <c r="C94" s="55" t="s">
        <v>216</v>
      </c>
      <c r="D94" s="114">
        <v>195447.55</v>
      </c>
      <c r="E94" s="115"/>
      <c r="F94" s="114">
        <v>188648.06</v>
      </c>
    </row>
    <row r="95" spans="1:6" x14ac:dyDescent="0.2">
      <c r="A95" s="19" t="s">
        <v>217</v>
      </c>
      <c r="B95" s="12" t="s">
        <v>215</v>
      </c>
      <c r="C95" s="55" t="s">
        <v>218</v>
      </c>
      <c r="D95" s="114">
        <v>0</v>
      </c>
      <c r="E95" s="115"/>
      <c r="F95" s="114">
        <v>0</v>
      </c>
    </row>
    <row r="96" spans="1:6" x14ac:dyDescent="0.2">
      <c r="A96" s="19" t="s">
        <v>219</v>
      </c>
      <c r="B96" s="12" t="s">
        <v>215</v>
      </c>
      <c r="C96" s="55" t="s">
        <v>220</v>
      </c>
      <c r="D96" s="114">
        <v>0</v>
      </c>
      <c r="E96" s="115"/>
      <c r="F96" s="114">
        <v>0</v>
      </c>
    </row>
    <row r="97" spans="1:6" x14ac:dyDescent="0.2">
      <c r="A97" s="19" t="s">
        <v>221</v>
      </c>
      <c r="B97" s="12" t="s">
        <v>222</v>
      </c>
      <c r="C97" s="55" t="s">
        <v>223</v>
      </c>
      <c r="D97" s="114">
        <v>0</v>
      </c>
      <c r="E97" s="115"/>
      <c r="F97" s="114">
        <v>0</v>
      </c>
    </row>
    <row r="98" spans="1:6" x14ac:dyDescent="0.2">
      <c r="A98" s="19" t="s">
        <v>224</v>
      </c>
      <c r="B98" s="12" t="s">
        <v>222</v>
      </c>
      <c r="C98" s="55" t="s">
        <v>225</v>
      </c>
      <c r="D98" s="114">
        <v>0</v>
      </c>
      <c r="E98" s="115"/>
      <c r="F98" s="114">
        <v>0</v>
      </c>
    </row>
    <row r="99" spans="1:6" x14ac:dyDescent="0.2">
      <c r="A99" s="19" t="s">
        <v>226</v>
      </c>
      <c r="B99" s="12" t="s">
        <v>222</v>
      </c>
      <c r="C99" s="55" t="s">
        <v>227</v>
      </c>
      <c r="D99" s="114">
        <v>0</v>
      </c>
      <c r="E99" s="115"/>
      <c r="F99" s="114">
        <v>0</v>
      </c>
    </row>
    <row r="100" spans="1:6" x14ac:dyDescent="0.2">
      <c r="A100" s="19" t="s">
        <v>228</v>
      </c>
      <c r="B100" s="12" t="s">
        <v>222</v>
      </c>
      <c r="C100" s="55" t="s">
        <v>229</v>
      </c>
      <c r="D100" s="114">
        <v>0</v>
      </c>
      <c r="E100" s="115"/>
      <c r="F100" s="114">
        <v>0</v>
      </c>
    </row>
    <row r="101" spans="1:6" x14ac:dyDescent="0.2">
      <c r="A101" s="19" t="s">
        <v>230</v>
      </c>
      <c r="B101" s="12" t="s">
        <v>222</v>
      </c>
      <c r="C101" s="55" t="s">
        <v>231</v>
      </c>
      <c r="D101" s="114">
        <v>0</v>
      </c>
      <c r="E101" s="115"/>
      <c r="F101" s="114">
        <v>0</v>
      </c>
    </row>
    <row r="102" spans="1:6" x14ac:dyDescent="0.2">
      <c r="A102" s="19" t="s">
        <v>232</v>
      </c>
      <c r="B102" s="12" t="s">
        <v>222</v>
      </c>
      <c r="C102" s="55" t="s">
        <v>233</v>
      </c>
      <c r="D102" s="114">
        <v>0</v>
      </c>
      <c r="E102" s="115"/>
      <c r="F102" s="114">
        <v>0</v>
      </c>
    </row>
    <row r="103" spans="1:6" x14ac:dyDescent="0.2">
      <c r="A103" s="19" t="s">
        <v>234</v>
      </c>
      <c r="B103" s="12" t="s">
        <v>235</v>
      </c>
      <c r="C103" s="55" t="s">
        <v>236</v>
      </c>
      <c r="D103" s="114">
        <v>0</v>
      </c>
      <c r="E103" s="115"/>
      <c r="F103" s="114">
        <v>0</v>
      </c>
    </row>
    <row r="104" spans="1:6" x14ac:dyDescent="0.2">
      <c r="A104" s="19" t="s">
        <v>237</v>
      </c>
      <c r="B104" s="12" t="s">
        <v>235</v>
      </c>
      <c r="C104" s="55" t="s">
        <v>238</v>
      </c>
      <c r="D104" s="114">
        <v>0</v>
      </c>
      <c r="E104" s="115"/>
      <c r="F104" s="114">
        <v>0</v>
      </c>
    </row>
    <row r="105" spans="1:6" x14ac:dyDescent="0.2">
      <c r="A105" s="19" t="s">
        <v>239</v>
      </c>
      <c r="B105" s="12" t="s">
        <v>235</v>
      </c>
      <c r="C105" s="55" t="s">
        <v>240</v>
      </c>
      <c r="D105" s="114">
        <v>0</v>
      </c>
      <c r="E105" s="115"/>
      <c r="F105" s="114">
        <v>0</v>
      </c>
    </row>
    <row r="106" spans="1:6" x14ac:dyDescent="0.2">
      <c r="A106" s="19" t="s">
        <v>241</v>
      </c>
      <c r="B106" s="12" t="s">
        <v>242</v>
      </c>
      <c r="C106" s="55" t="s">
        <v>243</v>
      </c>
      <c r="D106" s="114">
        <v>336965.32</v>
      </c>
      <c r="E106" s="115"/>
      <c r="F106" s="114">
        <v>322736.92000000004</v>
      </c>
    </row>
    <row r="107" spans="1:6" x14ac:dyDescent="0.2">
      <c r="A107" s="19" t="s">
        <v>244</v>
      </c>
      <c r="B107" s="12" t="s">
        <v>242</v>
      </c>
      <c r="C107" s="55" t="s">
        <v>245</v>
      </c>
      <c r="D107" s="114">
        <v>0</v>
      </c>
      <c r="E107" s="115"/>
      <c r="F107" s="114">
        <v>0</v>
      </c>
    </row>
    <row r="108" spans="1:6" x14ac:dyDescent="0.2">
      <c r="A108" s="19" t="s">
        <v>246</v>
      </c>
      <c r="B108" s="12" t="s">
        <v>242</v>
      </c>
      <c r="C108" s="55" t="s">
        <v>247</v>
      </c>
      <c r="D108" s="114">
        <v>0</v>
      </c>
      <c r="E108" s="115"/>
      <c r="F108" s="114">
        <v>0</v>
      </c>
    </row>
    <row r="109" spans="1:6" x14ac:dyDescent="0.2">
      <c r="A109" s="19" t="s">
        <v>248</v>
      </c>
      <c r="B109" s="12" t="s">
        <v>242</v>
      </c>
      <c r="C109" s="55" t="s">
        <v>249</v>
      </c>
      <c r="D109" s="114">
        <v>0</v>
      </c>
      <c r="E109" s="115"/>
      <c r="F109" s="114">
        <v>0</v>
      </c>
    </row>
    <row r="110" spans="1:6" x14ac:dyDescent="0.2">
      <c r="A110" s="19" t="s">
        <v>250</v>
      </c>
      <c r="B110" s="12" t="s">
        <v>251</v>
      </c>
      <c r="C110" s="55" t="s">
        <v>252</v>
      </c>
      <c r="D110" s="114">
        <v>0</v>
      </c>
      <c r="E110" s="115"/>
      <c r="F110" s="114">
        <v>0</v>
      </c>
    </row>
    <row r="111" spans="1:6" x14ac:dyDescent="0.2">
      <c r="A111" s="19" t="s">
        <v>253</v>
      </c>
      <c r="B111" s="12" t="s">
        <v>251</v>
      </c>
      <c r="C111" s="55" t="s">
        <v>254</v>
      </c>
      <c r="D111" s="114">
        <v>0</v>
      </c>
      <c r="E111" s="115"/>
      <c r="F111" s="114">
        <v>0</v>
      </c>
    </row>
    <row r="112" spans="1:6" x14ac:dyDescent="0.2">
      <c r="A112" s="19" t="s">
        <v>255</v>
      </c>
      <c r="B112" s="12" t="s">
        <v>251</v>
      </c>
      <c r="C112" s="55" t="s">
        <v>256</v>
      </c>
      <c r="D112" s="114">
        <v>51853.27</v>
      </c>
      <c r="E112" s="115"/>
      <c r="F112" s="114">
        <v>78741.399999999994</v>
      </c>
    </row>
    <row r="113" spans="1:6" x14ac:dyDescent="0.2">
      <c r="A113" s="19" t="s">
        <v>257</v>
      </c>
      <c r="B113" s="12" t="s">
        <v>258</v>
      </c>
      <c r="C113" s="55" t="s">
        <v>259</v>
      </c>
      <c r="D113" s="114">
        <v>0</v>
      </c>
      <c r="E113" s="115"/>
      <c r="F113" s="114">
        <v>0</v>
      </c>
    </row>
    <row r="114" spans="1:6" x14ac:dyDescent="0.2">
      <c r="A114" s="19" t="s">
        <v>260</v>
      </c>
      <c r="B114" s="12" t="s">
        <v>261</v>
      </c>
      <c r="C114" s="55" t="s">
        <v>262</v>
      </c>
      <c r="D114" s="114">
        <v>48033.86</v>
      </c>
      <c r="E114" s="115"/>
      <c r="F114" s="114">
        <v>65646.06</v>
      </c>
    </row>
    <row r="115" spans="1:6" x14ac:dyDescent="0.2">
      <c r="A115" s="19" t="s">
        <v>263</v>
      </c>
      <c r="B115" s="12" t="s">
        <v>264</v>
      </c>
      <c r="C115" s="55" t="s">
        <v>265</v>
      </c>
      <c r="D115" s="114">
        <v>0</v>
      </c>
      <c r="E115" s="115"/>
      <c r="F115" s="114">
        <v>0</v>
      </c>
    </row>
    <row r="116" spans="1:6" x14ac:dyDescent="0.2">
      <c r="A116" s="19" t="s">
        <v>266</v>
      </c>
      <c r="B116" s="12" t="s">
        <v>264</v>
      </c>
      <c r="C116" s="55" t="s">
        <v>267</v>
      </c>
      <c r="D116" s="114">
        <v>0</v>
      </c>
      <c r="E116" s="115"/>
      <c r="F116" s="114">
        <v>0</v>
      </c>
    </row>
    <row r="117" spans="1:6" x14ac:dyDescent="0.2">
      <c r="A117" s="19" t="s">
        <v>268</v>
      </c>
      <c r="B117" s="12" t="s">
        <v>264</v>
      </c>
      <c r="C117" s="55" t="s">
        <v>269</v>
      </c>
      <c r="D117" s="114">
        <v>0</v>
      </c>
      <c r="E117" s="115"/>
      <c r="F117" s="114">
        <v>0</v>
      </c>
    </row>
    <row r="118" spans="1:6" x14ac:dyDescent="0.2">
      <c r="A118" s="19" t="s">
        <v>270</v>
      </c>
      <c r="B118" s="12" t="s">
        <v>271</v>
      </c>
      <c r="C118" s="55" t="s">
        <v>272</v>
      </c>
      <c r="D118" s="114">
        <v>0</v>
      </c>
      <c r="E118" s="115"/>
      <c r="F118" s="114">
        <v>0</v>
      </c>
    </row>
    <row r="119" spans="1:6" x14ac:dyDescent="0.2">
      <c r="A119" s="19" t="s">
        <v>273</v>
      </c>
      <c r="B119" s="12" t="s">
        <v>271</v>
      </c>
      <c r="C119" s="55" t="s">
        <v>274</v>
      </c>
      <c r="D119" s="114">
        <v>0</v>
      </c>
      <c r="E119" s="115"/>
      <c r="F119" s="114">
        <v>0</v>
      </c>
    </row>
    <row r="120" spans="1:6" x14ac:dyDescent="0.2">
      <c r="A120" s="19" t="s">
        <v>275</v>
      </c>
      <c r="B120" s="12" t="s">
        <v>276</v>
      </c>
      <c r="C120" s="55" t="s">
        <v>277</v>
      </c>
      <c r="D120" s="114">
        <v>0</v>
      </c>
      <c r="E120" s="115"/>
      <c r="F120" s="114">
        <v>0</v>
      </c>
    </row>
    <row r="121" spans="1:6" x14ac:dyDescent="0.2">
      <c r="A121" s="19" t="s">
        <v>278</v>
      </c>
      <c r="B121" s="12" t="s">
        <v>276</v>
      </c>
      <c r="C121" s="55" t="s">
        <v>279</v>
      </c>
      <c r="D121" s="114">
        <v>0</v>
      </c>
      <c r="E121" s="115"/>
      <c r="F121" s="114">
        <v>0</v>
      </c>
    </row>
    <row r="122" spans="1:6" x14ac:dyDescent="0.2">
      <c r="A122" s="19" t="s">
        <v>280</v>
      </c>
      <c r="B122" s="12" t="s">
        <v>276</v>
      </c>
      <c r="C122" s="55" t="s">
        <v>281</v>
      </c>
      <c r="D122" s="114">
        <v>0</v>
      </c>
      <c r="E122" s="115"/>
      <c r="F122" s="114">
        <v>0</v>
      </c>
    </row>
    <row r="123" spans="1:6" x14ac:dyDescent="0.2">
      <c r="A123" s="19" t="s">
        <v>282</v>
      </c>
      <c r="B123" s="12" t="s">
        <v>276</v>
      </c>
      <c r="C123" s="55" t="s">
        <v>283</v>
      </c>
      <c r="D123" s="114">
        <v>0</v>
      </c>
      <c r="E123" s="115"/>
      <c r="F123" s="114">
        <v>0</v>
      </c>
    </row>
    <row r="124" spans="1:6" x14ac:dyDescent="0.2">
      <c r="A124" s="19" t="s">
        <v>284</v>
      </c>
      <c r="B124" s="12" t="s">
        <v>285</v>
      </c>
      <c r="C124" s="55" t="s">
        <v>286</v>
      </c>
      <c r="D124" s="114">
        <v>0</v>
      </c>
      <c r="E124" s="115"/>
      <c r="F124" s="114">
        <v>0</v>
      </c>
    </row>
    <row r="125" spans="1:6" x14ac:dyDescent="0.2">
      <c r="A125" s="19" t="s">
        <v>287</v>
      </c>
      <c r="B125" s="12" t="s">
        <v>285</v>
      </c>
      <c r="C125" s="55" t="s">
        <v>288</v>
      </c>
      <c r="D125" s="114">
        <v>0</v>
      </c>
      <c r="E125" s="115"/>
      <c r="F125" s="114">
        <v>0</v>
      </c>
    </row>
    <row r="126" spans="1:6" x14ac:dyDescent="0.2">
      <c r="A126" s="19" t="s">
        <v>289</v>
      </c>
      <c r="B126" s="12" t="s">
        <v>285</v>
      </c>
      <c r="C126" s="55" t="s">
        <v>290</v>
      </c>
      <c r="D126" s="114">
        <v>0</v>
      </c>
      <c r="E126" s="115"/>
      <c r="F126" s="114">
        <v>0</v>
      </c>
    </row>
    <row r="127" spans="1:6" x14ac:dyDescent="0.2">
      <c r="A127" s="19" t="s">
        <v>291</v>
      </c>
      <c r="B127" s="12" t="s">
        <v>285</v>
      </c>
      <c r="C127" s="55" t="s">
        <v>292</v>
      </c>
      <c r="D127" s="114">
        <v>0</v>
      </c>
      <c r="E127" s="115"/>
      <c r="F127" s="114">
        <v>0</v>
      </c>
    </row>
    <row r="128" spans="1:6" x14ac:dyDescent="0.2">
      <c r="A128" s="19" t="s">
        <v>293</v>
      </c>
      <c r="B128" s="12" t="s">
        <v>285</v>
      </c>
      <c r="C128" s="55" t="s">
        <v>294</v>
      </c>
      <c r="D128" s="114">
        <v>0</v>
      </c>
      <c r="E128" s="115"/>
      <c r="F128" s="114">
        <v>0</v>
      </c>
    </row>
    <row r="129" spans="1:6" x14ac:dyDescent="0.2">
      <c r="A129" s="19" t="s">
        <v>295</v>
      </c>
      <c r="B129" s="12" t="s">
        <v>285</v>
      </c>
      <c r="C129" s="55" t="s">
        <v>296</v>
      </c>
      <c r="D129" s="114">
        <v>0</v>
      </c>
      <c r="E129" s="115"/>
      <c r="F129" s="114">
        <v>0</v>
      </c>
    </row>
    <row r="130" spans="1:6" x14ac:dyDescent="0.2">
      <c r="A130" s="19" t="s">
        <v>297</v>
      </c>
      <c r="B130" s="12" t="s">
        <v>298</v>
      </c>
      <c r="C130" s="55" t="s">
        <v>299</v>
      </c>
      <c r="D130" s="114">
        <v>0</v>
      </c>
      <c r="E130" s="115"/>
      <c r="F130" s="114">
        <v>0</v>
      </c>
    </row>
    <row r="131" spans="1:6" x14ac:dyDescent="0.2">
      <c r="A131" s="19" t="s">
        <v>300</v>
      </c>
      <c r="B131" s="12" t="s">
        <v>298</v>
      </c>
      <c r="C131" s="55" t="s">
        <v>301</v>
      </c>
      <c r="D131" s="114">
        <v>0</v>
      </c>
      <c r="E131" s="115"/>
      <c r="F131" s="114">
        <v>0</v>
      </c>
    </row>
    <row r="132" spans="1:6" x14ac:dyDescent="0.2">
      <c r="A132" s="19" t="s">
        <v>302</v>
      </c>
      <c r="B132" s="12" t="s">
        <v>303</v>
      </c>
      <c r="C132" s="55" t="s">
        <v>304</v>
      </c>
      <c r="D132" s="114">
        <v>0</v>
      </c>
      <c r="E132" s="115"/>
      <c r="F132" s="114">
        <v>0</v>
      </c>
    </row>
    <row r="133" spans="1:6" x14ac:dyDescent="0.2">
      <c r="A133" s="19" t="s">
        <v>305</v>
      </c>
      <c r="B133" s="12" t="s">
        <v>303</v>
      </c>
      <c r="C133" s="55" t="s">
        <v>306</v>
      </c>
      <c r="D133" s="114">
        <v>277778.78000000003</v>
      </c>
      <c r="E133" s="115"/>
      <c r="F133" s="114">
        <v>240731.48</v>
      </c>
    </row>
    <row r="134" spans="1:6" x14ac:dyDescent="0.2">
      <c r="A134" s="19" t="s">
        <v>307</v>
      </c>
      <c r="B134" s="12" t="s">
        <v>308</v>
      </c>
      <c r="C134" s="55" t="s">
        <v>309</v>
      </c>
      <c r="D134" s="114">
        <v>0</v>
      </c>
      <c r="E134" s="115"/>
      <c r="F134" s="114">
        <v>0</v>
      </c>
    </row>
    <row r="135" spans="1:6" x14ac:dyDescent="0.2">
      <c r="A135" s="19" t="s">
        <v>310</v>
      </c>
      <c r="B135" s="12" t="s">
        <v>308</v>
      </c>
      <c r="C135" s="55" t="s">
        <v>311</v>
      </c>
      <c r="D135" s="114">
        <v>0</v>
      </c>
      <c r="E135" s="115"/>
      <c r="F135" s="114">
        <v>0</v>
      </c>
    </row>
    <row r="136" spans="1:6" x14ac:dyDescent="0.2">
      <c r="A136" s="19" t="s">
        <v>312</v>
      </c>
      <c r="B136" s="12" t="s">
        <v>313</v>
      </c>
      <c r="C136" s="55" t="s">
        <v>314</v>
      </c>
      <c r="D136" s="114">
        <v>0</v>
      </c>
      <c r="E136" s="115"/>
      <c r="F136" s="114">
        <v>0</v>
      </c>
    </row>
    <row r="137" spans="1:6" x14ac:dyDescent="0.2">
      <c r="A137" s="19" t="s">
        <v>315</v>
      </c>
      <c r="B137" s="12" t="s">
        <v>316</v>
      </c>
      <c r="C137" s="55" t="s">
        <v>317</v>
      </c>
      <c r="D137" s="114">
        <v>0</v>
      </c>
      <c r="E137" s="115"/>
      <c r="F137" s="114">
        <v>0</v>
      </c>
    </row>
    <row r="138" spans="1:6" x14ac:dyDescent="0.2">
      <c r="A138" s="19" t="s">
        <v>318</v>
      </c>
      <c r="B138" s="12" t="s">
        <v>316</v>
      </c>
      <c r="C138" s="55" t="s">
        <v>319</v>
      </c>
      <c r="D138" s="114">
        <v>0</v>
      </c>
      <c r="E138" s="115"/>
      <c r="F138" s="114">
        <v>0</v>
      </c>
    </row>
    <row r="139" spans="1:6" x14ac:dyDescent="0.2">
      <c r="A139" s="19" t="s">
        <v>320</v>
      </c>
      <c r="B139" s="12" t="s">
        <v>316</v>
      </c>
      <c r="C139" s="55" t="s">
        <v>321</v>
      </c>
      <c r="D139" s="114">
        <v>0</v>
      </c>
      <c r="E139" s="115"/>
      <c r="F139" s="114">
        <v>0</v>
      </c>
    </row>
    <row r="140" spans="1:6" x14ac:dyDescent="0.2">
      <c r="A140" s="19" t="s">
        <v>322</v>
      </c>
      <c r="B140" s="12" t="s">
        <v>316</v>
      </c>
      <c r="C140" s="55" t="s">
        <v>323</v>
      </c>
      <c r="D140" s="114">
        <v>0</v>
      </c>
      <c r="E140" s="115"/>
      <c r="F140" s="114">
        <v>0</v>
      </c>
    </row>
    <row r="141" spans="1:6" x14ac:dyDescent="0.2">
      <c r="A141" s="19" t="s">
        <v>324</v>
      </c>
      <c r="B141" s="12" t="s">
        <v>325</v>
      </c>
      <c r="C141" s="55" t="s">
        <v>326</v>
      </c>
      <c r="D141" s="114">
        <v>0</v>
      </c>
      <c r="E141" s="115"/>
      <c r="F141" s="114">
        <v>0</v>
      </c>
    </row>
    <row r="142" spans="1:6" x14ac:dyDescent="0.2">
      <c r="A142" s="19" t="s">
        <v>327</v>
      </c>
      <c r="B142" s="12" t="s">
        <v>325</v>
      </c>
      <c r="C142" s="55" t="s">
        <v>328</v>
      </c>
      <c r="D142" s="114">
        <v>193411.16</v>
      </c>
      <c r="E142" s="115"/>
      <c r="F142" s="114">
        <v>180790.12</v>
      </c>
    </row>
    <row r="143" spans="1:6" x14ac:dyDescent="0.2">
      <c r="A143" s="19" t="s">
        <v>329</v>
      </c>
      <c r="B143" s="12" t="s">
        <v>330</v>
      </c>
      <c r="C143" s="55" t="s">
        <v>331</v>
      </c>
      <c r="D143" s="114">
        <v>0</v>
      </c>
      <c r="E143" s="115"/>
      <c r="F143" s="114">
        <v>0</v>
      </c>
    </row>
    <row r="144" spans="1:6" x14ac:dyDescent="0.2">
      <c r="A144" s="19" t="s">
        <v>332</v>
      </c>
      <c r="B144" s="12" t="s">
        <v>330</v>
      </c>
      <c r="C144" s="55" t="s">
        <v>333</v>
      </c>
      <c r="D144" s="114">
        <v>0</v>
      </c>
      <c r="E144" s="115"/>
      <c r="F144" s="114">
        <v>0</v>
      </c>
    </row>
    <row r="145" spans="1:6" x14ac:dyDescent="0.2">
      <c r="A145" s="19" t="s">
        <v>334</v>
      </c>
      <c r="B145" s="12" t="s">
        <v>335</v>
      </c>
      <c r="C145" s="55" t="s">
        <v>336</v>
      </c>
      <c r="D145" s="114">
        <v>0</v>
      </c>
      <c r="E145" s="115"/>
      <c r="F145" s="114">
        <v>0</v>
      </c>
    </row>
    <row r="146" spans="1:6" x14ac:dyDescent="0.2">
      <c r="A146" s="19" t="s">
        <v>337</v>
      </c>
      <c r="B146" s="12" t="s">
        <v>335</v>
      </c>
      <c r="C146" s="55" t="s">
        <v>338</v>
      </c>
      <c r="D146" s="114">
        <v>0</v>
      </c>
      <c r="E146" s="115"/>
      <c r="F146" s="114">
        <v>0</v>
      </c>
    </row>
    <row r="147" spans="1:6" x14ac:dyDescent="0.2">
      <c r="A147" s="19" t="s">
        <v>339</v>
      </c>
      <c r="B147" s="12" t="s">
        <v>335</v>
      </c>
      <c r="C147" s="55" t="s">
        <v>340</v>
      </c>
      <c r="D147" s="114">
        <v>0</v>
      </c>
      <c r="E147" s="115"/>
      <c r="F147" s="114">
        <v>0</v>
      </c>
    </row>
    <row r="148" spans="1:6" x14ac:dyDescent="0.2">
      <c r="A148" s="19" t="s">
        <v>341</v>
      </c>
      <c r="B148" s="12" t="s">
        <v>342</v>
      </c>
      <c r="C148" s="55" t="s">
        <v>343</v>
      </c>
      <c r="D148" s="114">
        <v>0</v>
      </c>
      <c r="E148" s="115"/>
      <c r="F148" s="114">
        <v>0</v>
      </c>
    </row>
    <row r="149" spans="1:6" x14ac:dyDescent="0.2">
      <c r="A149" s="19" t="s">
        <v>344</v>
      </c>
      <c r="B149" s="12" t="s">
        <v>342</v>
      </c>
      <c r="C149" s="55" t="s">
        <v>345</v>
      </c>
      <c r="D149" s="114">
        <v>0</v>
      </c>
      <c r="E149" s="115"/>
      <c r="F149" s="114">
        <v>0</v>
      </c>
    </row>
    <row r="150" spans="1:6" x14ac:dyDescent="0.2">
      <c r="A150" s="19" t="s">
        <v>346</v>
      </c>
      <c r="B150" s="12" t="s">
        <v>342</v>
      </c>
      <c r="C150" s="55" t="s">
        <v>347</v>
      </c>
      <c r="D150" s="114">
        <v>0</v>
      </c>
      <c r="E150" s="115"/>
      <c r="F150" s="114">
        <v>0</v>
      </c>
    </row>
    <row r="151" spans="1:6" x14ac:dyDescent="0.2">
      <c r="A151" s="19" t="s">
        <v>348</v>
      </c>
      <c r="B151" s="12" t="s">
        <v>349</v>
      </c>
      <c r="C151" s="55" t="s">
        <v>350</v>
      </c>
      <c r="D151" s="114">
        <v>0</v>
      </c>
      <c r="E151" s="115"/>
      <c r="F151" s="114">
        <v>0</v>
      </c>
    </row>
    <row r="152" spans="1:6" x14ac:dyDescent="0.2">
      <c r="A152" s="19" t="s">
        <v>351</v>
      </c>
      <c r="B152" s="12" t="s">
        <v>349</v>
      </c>
      <c r="C152" s="55" t="s">
        <v>352</v>
      </c>
      <c r="D152" s="114">
        <v>0</v>
      </c>
      <c r="E152" s="115"/>
      <c r="F152" s="114">
        <v>0</v>
      </c>
    </row>
    <row r="153" spans="1:6" x14ac:dyDescent="0.2">
      <c r="A153" s="19" t="s">
        <v>353</v>
      </c>
      <c r="B153" s="12" t="s">
        <v>349</v>
      </c>
      <c r="C153" s="55" t="s">
        <v>354</v>
      </c>
      <c r="D153" s="114">
        <v>0</v>
      </c>
      <c r="E153" s="115"/>
      <c r="F153" s="114">
        <v>0</v>
      </c>
    </row>
    <row r="154" spans="1:6" x14ac:dyDescent="0.2">
      <c r="A154" s="19" t="s">
        <v>355</v>
      </c>
      <c r="B154" s="12" t="s">
        <v>356</v>
      </c>
      <c r="C154" s="55" t="s">
        <v>357</v>
      </c>
      <c r="D154" s="114">
        <v>0</v>
      </c>
      <c r="E154" s="115"/>
      <c r="F154" s="114">
        <v>0</v>
      </c>
    </row>
    <row r="155" spans="1:6" x14ac:dyDescent="0.2">
      <c r="A155" s="19" t="s">
        <v>358</v>
      </c>
      <c r="B155" s="12" t="s">
        <v>359</v>
      </c>
      <c r="C155" s="55" t="s">
        <v>360</v>
      </c>
      <c r="D155" s="114">
        <v>0</v>
      </c>
      <c r="E155" s="115"/>
      <c r="F155" s="114">
        <v>0</v>
      </c>
    </row>
    <row r="156" spans="1:6" x14ac:dyDescent="0.2">
      <c r="A156" s="19" t="s">
        <v>361</v>
      </c>
      <c r="B156" s="12" t="s">
        <v>359</v>
      </c>
      <c r="C156" s="55" t="s">
        <v>362</v>
      </c>
      <c r="D156" s="114">
        <v>0</v>
      </c>
      <c r="E156" s="115"/>
      <c r="F156" s="114">
        <v>0</v>
      </c>
    </row>
    <row r="157" spans="1:6" x14ac:dyDescent="0.2">
      <c r="A157" s="19" t="s">
        <v>363</v>
      </c>
      <c r="B157" s="12" t="s">
        <v>364</v>
      </c>
      <c r="C157" s="55" t="s">
        <v>365</v>
      </c>
      <c r="D157" s="114">
        <v>0</v>
      </c>
      <c r="E157" s="115"/>
      <c r="F157" s="114">
        <v>0</v>
      </c>
    </row>
    <row r="158" spans="1:6" x14ac:dyDescent="0.2">
      <c r="A158" s="19" t="s">
        <v>366</v>
      </c>
      <c r="B158" s="12" t="s">
        <v>364</v>
      </c>
      <c r="C158" s="55" t="s">
        <v>367</v>
      </c>
      <c r="D158" s="114">
        <v>0</v>
      </c>
      <c r="E158" s="115"/>
      <c r="F158" s="114">
        <v>0</v>
      </c>
    </row>
    <row r="159" spans="1:6" x14ac:dyDescent="0.2">
      <c r="A159" s="19" t="s">
        <v>368</v>
      </c>
      <c r="B159" s="12" t="s">
        <v>369</v>
      </c>
      <c r="C159" s="55" t="s">
        <v>370</v>
      </c>
      <c r="D159" s="114">
        <v>0</v>
      </c>
      <c r="E159" s="115"/>
      <c r="F159" s="114">
        <v>0</v>
      </c>
    </row>
    <row r="160" spans="1:6" x14ac:dyDescent="0.2">
      <c r="A160" s="19" t="s">
        <v>371</v>
      </c>
      <c r="B160" s="12" t="s">
        <v>372</v>
      </c>
      <c r="C160" s="55" t="s">
        <v>373</v>
      </c>
      <c r="D160" s="114">
        <v>0</v>
      </c>
      <c r="E160" s="115"/>
      <c r="F160" s="114">
        <v>0</v>
      </c>
    </row>
    <row r="161" spans="1:6" x14ac:dyDescent="0.2">
      <c r="A161" s="19" t="s">
        <v>374</v>
      </c>
      <c r="B161" s="12" t="s">
        <v>372</v>
      </c>
      <c r="C161" s="55" t="s">
        <v>375</v>
      </c>
      <c r="D161" s="114">
        <v>0</v>
      </c>
      <c r="E161" s="115"/>
      <c r="F161" s="114">
        <v>0</v>
      </c>
    </row>
    <row r="162" spans="1:6" x14ac:dyDescent="0.2">
      <c r="A162" s="19" t="s">
        <v>376</v>
      </c>
      <c r="B162" s="12" t="s">
        <v>377</v>
      </c>
      <c r="C162" s="55" t="s">
        <v>378</v>
      </c>
      <c r="D162" s="114">
        <v>0</v>
      </c>
      <c r="E162" s="115"/>
      <c r="F162" s="114">
        <v>0</v>
      </c>
    </row>
    <row r="163" spans="1:6" x14ac:dyDescent="0.2">
      <c r="A163" s="19" t="s">
        <v>379</v>
      </c>
      <c r="B163" s="12" t="s">
        <v>377</v>
      </c>
      <c r="C163" s="55" t="s">
        <v>380</v>
      </c>
      <c r="D163" s="114">
        <v>0</v>
      </c>
      <c r="E163" s="115"/>
      <c r="F163" s="114">
        <v>0</v>
      </c>
    </row>
    <row r="164" spans="1:6" x14ac:dyDescent="0.2">
      <c r="A164" s="19" t="s">
        <v>381</v>
      </c>
      <c r="B164" s="12" t="s">
        <v>377</v>
      </c>
      <c r="C164" s="55" t="s">
        <v>382</v>
      </c>
      <c r="D164" s="114">
        <v>0</v>
      </c>
      <c r="E164" s="115"/>
      <c r="F164" s="114">
        <v>0</v>
      </c>
    </row>
    <row r="165" spans="1:6" x14ac:dyDescent="0.2">
      <c r="A165" s="19" t="s">
        <v>383</v>
      </c>
      <c r="B165" s="12" t="s">
        <v>377</v>
      </c>
      <c r="C165" s="55" t="s">
        <v>384</v>
      </c>
      <c r="D165" s="114">
        <v>0</v>
      </c>
      <c r="E165" s="115"/>
      <c r="F165" s="114">
        <v>0</v>
      </c>
    </row>
    <row r="166" spans="1:6" x14ac:dyDescent="0.2">
      <c r="A166" s="19" t="s">
        <v>385</v>
      </c>
      <c r="B166" s="12" t="s">
        <v>377</v>
      </c>
      <c r="C166" s="55" t="s">
        <v>386</v>
      </c>
      <c r="D166" s="114">
        <v>0</v>
      </c>
      <c r="E166" s="115"/>
      <c r="F166" s="114">
        <v>0</v>
      </c>
    </row>
    <row r="167" spans="1:6" x14ac:dyDescent="0.2">
      <c r="A167" s="19" t="s">
        <v>387</v>
      </c>
      <c r="B167" s="12" t="s">
        <v>388</v>
      </c>
      <c r="C167" s="55" t="s">
        <v>389</v>
      </c>
      <c r="D167" s="114">
        <v>0</v>
      </c>
      <c r="E167" s="115"/>
      <c r="F167" s="114">
        <v>0</v>
      </c>
    </row>
    <row r="168" spans="1:6" x14ac:dyDescent="0.2">
      <c r="A168" s="19" t="s">
        <v>390</v>
      </c>
      <c r="B168" s="12" t="s">
        <v>388</v>
      </c>
      <c r="C168" s="55" t="s">
        <v>391</v>
      </c>
      <c r="D168" s="114">
        <v>0</v>
      </c>
      <c r="E168" s="115"/>
      <c r="F168" s="114">
        <v>0</v>
      </c>
    </row>
    <row r="169" spans="1:6" x14ac:dyDescent="0.2">
      <c r="A169" s="19" t="s">
        <v>392</v>
      </c>
      <c r="B169" s="12" t="s">
        <v>388</v>
      </c>
      <c r="C169" s="55" t="s">
        <v>393</v>
      </c>
      <c r="D169" s="114">
        <v>0</v>
      </c>
      <c r="E169" s="115"/>
      <c r="F169" s="114">
        <v>0</v>
      </c>
    </row>
    <row r="170" spans="1:6" x14ac:dyDescent="0.2">
      <c r="A170" s="19" t="s">
        <v>394</v>
      </c>
      <c r="B170" s="12" t="s">
        <v>388</v>
      </c>
      <c r="C170" s="55" t="s">
        <v>395</v>
      </c>
      <c r="D170" s="114">
        <v>0</v>
      </c>
      <c r="E170" s="115"/>
      <c r="F170" s="114">
        <v>0</v>
      </c>
    </row>
    <row r="171" spans="1:6" x14ac:dyDescent="0.2">
      <c r="A171" s="19" t="s">
        <v>396</v>
      </c>
      <c r="B171" s="12" t="s">
        <v>388</v>
      </c>
      <c r="C171" s="55" t="s">
        <v>397</v>
      </c>
      <c r="D171" s="114">
        <v>0</v>
      </c>
      <c r="E171" s="115"/>
      <c r="F171" s="114">
        <v>0</v>
      </c>
    </row>
    <row r="172" spans="1:6" x14ac:dyDescent="0.2">
      <c r="A172" s="19" t="s">
        <v>398</v>
      </c>
      <c r="B172" s="12" t="s">
        <v>388</v>
      </c>
      <c r="C172" s="55" t="s">
        <v>399</v>
      </c>
      <c r="D172" s="114">
        <v>0</v>
      </c>
      <c r="E172" s="115"/>
      <c r="F172" s="114">
        <v>0</v>
      </c>
    </row>
    <row r="173" spans="1:6" x14ac:dyDescent="0.2">
      <c r="A173" s="19" t="s">
        <v>400</v>
      </c>
      <c r="B173" s="12" t="s">
        <v>388</v>
      </c>
      <c r="C173" s="55" t="s">
        <v>401</v>
      </c>
      <c r="D173" s="114">
        <v>0</v>
      </c>
      <c r="E173" s="115"/>
      <c r="F173" s="114">
        <v>0</v>
      </c>
    </row>
    <row r="174" spans="1:6" x14ac:dyDescent="0.2">
      <c r="A174" s="19" t="s">
        <v>402</v>
      </c>
      <c r="B174" s="12" t="s">
        <v>388</v>
      </c>
      <c r="C174" s="55" t="s">
        <v>403</v>
      </c>
      <c r="D174" s="114">
        <v>0</v>
      </c>
      <c r="E174" s="115"/>
      <c r="F174" s="114">
        <v>0</v>
      </c>
    </row>
    <row r="175" spans="1:6" x14ac:dyDescent="0.2">
      <c r="A175" s="19" t="s">
        <v>404</v>
      </c>
      <c r="B175" s="12" t="s">
        <v>388</v>
      </c>
      <c r="C175" s="55" t="s">
        <v>405</v>
      </c>
      <c r="D175" s="114">
        <v>0</v>
      </c>
      <c r="E175" s="115"/>
      <c r="F175" s="114">
        <v>0</v>
      </c>
    </row>
    <row r="176" spans="1:6" x14ac:dyDescent="0.2">
      <c r="A176" s="19" t="s">
        <v>406</v>
      </c>
      <c r="B176" s="12" t="s">
        <v>388</v>
      </c>
      <c r="C176" s="55" t="s">
        <v>407</v>
      </c>
      <c r="D176" s="114">
        <v>0</v>
      </c>
      <c r="E176" s="115"/>
      <c r="F176" s="114">
        <v>0</v>
      </c>
    </row>
    <row r="177" spans="1:6" x14ac:dyDescent="0.2">
      <c r="A177" s="19" t="s">
        <v>408</v>
      </c>
      <c r="B177" s="12" t="s">
        <v>388</v>
      </c>
      <c r="C177" s="55" t="s">
        <v>409</v>
      </c>
      <c r="D177" s="114">
        <v>0</v>
      </c>
      <c r="E177" s="115"/>
      <c r="F177" s="114">
        <v>0</v>
      </c>
    </row>
    <row r="178" spans="1:6" x14ac:dyDescent="0.2">
      <c r="A178" s="19" t="s">
        <v>410</v>
      </c>
      <c r="B178" s="12" t="s">
        <v>388</v>
      </c>
      <c r="C178" s="55" t="s">
        <v>411</v>
      </c>
      <c r="D178" s="114">
        <v>0</v>
      </c>
      <c r="E178" s="115"/>
      <c r="F178" s="114">
        <v>0</v>
      </c>
    </row>
    <row r="179" spans="1:6" x14ac:dyDescent="0.2">
      <c r="A179" s="23" t="s">
        <v>412</v>
      </c>
      <c r="B179" s="12" t="s">
        <v>413</v>
      </c>
      <c r="C179" s="55" t="s">
        <v>414</v>
      </c>
      <c r="D179" s="114">
        <v>0</v>
      </c>
      <c r="E179" s="115"/>
      <c r="F179" s="114">
        <v>0</v>
      </c>
    </row>
    <row r="180" spans="1:6" x14ac:dyDescent="0.2">
      <c r="A180" s="23" t="s">
        <v>415</v>
      </c>
      <c r="B180" s="12" t="s">
        <v>413</v>
      </c>
      <c r="C180" s="55" t="s">
        <v>416</v>
      </c>
      <c r="D180" s="114">
        <v>0</v>
      </c>
      <c r="E180" s="115"/>
      <c r="F180" s="114">
        <v>0</v>
      </c>
    </row>
    <row r="181" spans="1:6" x14ac:dyDescent="0.2">
      <c r="A181" s="23" t="s">
        <v>417</v>
      </c>
      <c r="B181" s="12" t="s">
        <v>413</v>
      </c>
      <c r="C181" s="55" t="s">
        <v>418</v>
      </c>
      <c r="D181" s="114">
        <v>0</v>
      </c>
      <c r="E181" s="115"/>
      <c r="F181" s="114">
        <v>0</v>
      </c>
    </row>
    <row r="182" spans="1:6" x14ac:dyDescent="0.2">
      <c r="A182" s="23" t="s">
        <v>419</v>
      </c>
      <c r="B182" s="12" t="s">
        <v>413</v>
      </c>
      <c r="C182" s="55" t="s">
        <v>420</v>
      </c>
      <c r="D182" s="114">
        <v>0</v>
      </c>
      <c r="E182" s="115"/>
      <c r="F182" s="114">
        <v>0</v>
      </c>
    </row>
    <row r="183" spans="1:6" x14ac:dyDescent="0.2">
      <c r="A183" s="23" t="s">
        <v>421</v>
      </c>
      <c r="B183" s="12"/>
      <c r="C183" s="55" t="s">
        <v>422</v>
      </c>
      <c r="D183" s="114">
        <v>0</v>
      </c>
      <c r="E183" s="115"/>
      <c r="F183" s="114">
        <v>0</v>
      </c>
    </row>
    <row r="184" spans="1:6" x14ac:dyDescent="0.2">
      <c r="A184" s="41" t="s">
        <v>423</v>
      </c>
      <c r="B184" s="42"/>
      <c r="C184" s="42" t="s">
        <v>424</v>
      </c>
      <c r="D184" s="114">
        <v>0</v>
      </c>
      <c r="E184" s="115"/>
      <c r="F184" s="114">
        <v>0</v>
      </c>
    </row>
    <row r="185" spans="1:6" x14ac:dyDescent="0.2">
      <c r="A185" s="41" t="s">
        <v>425</v>
      </c>
      <c r="B185" s="42"/>
      <c r="C185" s="42" t="s">
        <v>426</v>
      </c>
      <c r="D185" s="114">
        <v>0</v>
      </c>
      <c r="E185" s="115"/>
      <c r="F185" s="114">
        <v>0</v>
      </c>
    </row>
    <row r="186" spans="1:6" x14ac:dyDescent="0.2">
      <c r="A186" s="41" t="s">
        <v>427</v>
      </c>
      <c r="B186" s="42"/>
      <c r="C186" s="42" t="s">
        <v>428</v>
      </c>
      <c r="D186" s="114">
        <v>0</v>
      </c>
      <c r="E186" s="115"/>
      <c r="F186" s="114">
        <v>0</v>
      </c>
    </row>
    <row r="187" spans="1:6" x14ac:dyDescent="0.2">
      <c r="A187" s="41" t="s">
        <v>429</v>
      </c>
      <c r="B187" s="42"/>
      <c r="C187" s="42" t="s">
        <v>430</v>
      </c>
      <c r="D187" s="114">
        <v>0</v>
      </c>
      <c r="E187" s="115"/>
      <c r="F187" s="114">
        <v>0</v>
      </c>
    </row>
    <row r="188" spans="1:6" x14ac:dyDescent="0.2">
      <c r="A188" s="41" t="s">
        <v>431</v>
      </c>
      <c r="B188" s="42"/>
      <c r="C188" s="42" t="s">
        <v>432</v>
      </c>
      <c r="D188" s="114">
        <v>0</v>
      </c>
      <c r="E188" s="115"/>
      <c r="F188" s="114">
        <v>0</v>
      </c>
    </row>
    <row r="189" spans="1:6" x14ac:dyDescent="0.2">
      <c r="A189" s="43" t="s">
        <v>433</v>
      </c>
      <c r="B189" s="42"/>
      <c r="C189" s="42" t="s">
        <v>434</v>
      </c>
      <c r="D189" s="114">
        <v>0</v>
      </c>
      <c r="E189" s="115"/>
      <c r="F189" s="114">
        <v>0</v>
      </c>
    </row>
    <row r="190" spans="1:6" x14ac:dyDescent="0.2">
      <c r="A190" s="41" t="s">
        <v>435</v>
      </c>
      <c r="B190" s="42"/>
      <c r="C190" s="42" t="s">
        <v>436</v>
      </c>
      <c r="D190" s="114">
        <v>0</v>
      </c>
      <c r="E190" s="115"/>
      <c r="F190" s="114">
        <v>0</v>
      </c>
    </row>
    <row r="191" spans="1:6" x14ac:dyDescent="0.2">
      <c r="A191" s="41" t="s">
        <v>437</v>
      </c>
      <c r="B191" s="42"/>
      <c r="C191" s="42" t="s">
        <v>438</v>
      </c>
      <c r="D191" s="114">
        <v>0</v>
      </c>
      <c r="E191" s="115"/>
      <c r="F191" s="114">
        <v>0</v>
      </c>
    </row>
    <row r="192" spans="1:6" x14ac:dyDescent="0.2">
      <c r="A192" s="41" t="s">
        <v>439</v>
      </c>
      <c r="B192" s="42"/>
      <c r="C192" s="42" t="s">
        <v>440</v>
      </c>
      <c r="D192" s="114">
        <v>0</v>
      </c>
      <c r="E192" s="115"/>
      <c r="F192" s="114">
        <v>0</v>
      </c>
    </row>
    <row r="193" spans="1:6" x14ac:dyDescent="0.2">
      <c r="A193" s="41" t="s">
        <v>441</v>
      </c>
      <c r="B193" s="42"/>
      <c r="C193" s="42" t="s">
        <v>442</v>
      </c>
      <c r="D193" s="114">
        <v>0</v>
      </c>
      <c r="E193" s="115"/>
      <c r="F193" s="114">
        <v>0</v>
      </c>
    </row>
    <row r="194" spans="1:6" x14ac:dyDescent="0.2">
      <c r="A194" s="41" t="s">
        <v>443</v>
      </c>
      <c r="B194" s="42"/>
      <c r="C194" s="42" t="s">
        <v>444</v>
      </c>
      <c r="D194" s="114">
        <v>0</v>
      </c>
      <c r="E194" s="115"/>
      <c r="F194" s="114">
        <v>0</v>
      </c>
    </row>
    <row r="195" spans="1:6" x14ac:dyDescent="0.2">
      <c r="A195" s="41" t="s">
        <v>445</v>
      </c>
      <c r="B195" s="42"/>
      <c r="C195" s="42" t="s">
        <v>446</v>
      </c>
      <c r="D195" s="114">
        <v>0</v>
      </c>
      <c r="E195" s="115"/>
      <c r="F195" s="114">
        <v>0</v>
      </c>
    </row>
    <row r="196" spans="1:6" x14ac:dyDescent="0.2">
      <c r="A196" s="2" t="s">
        <v>447</v>
      </c>
      <c r="B196" s="42"/>
      <c r="C196" s="42" t="s">
        <v>448</v>
      </c>
      <c r="D196" s="114">
        <v>0</v>
      </c>
      <c r="E196" s="115"/>
      <c r="F196" s="114">
        <v>0</v>
      </c>
    </row>
    <row r="197" spans="1:6" x14ac:dyDescent="0.2">
      <c r="A197" s="2" t="s">
        <v>449</v>
      </c>
      <c r="B197" s="42"/>
      <c r="C197" s="42" t="s">
        <v>450</v>
      </c>
      <c r="D197" s="114">
        <v>0</v>
      </c>
      <c r="E197" s="115"/>
      <c r="F197" s="114">
        <v>0</v>
      </c>
    </row>
    <row r="198" spans="1:6" x14ac:dyDescent="0.2">
      <c r="A198" s="41" t="s">
        <v>451</v>
      </c>
      <c r="B198" s="42"/>
      <c r="C198" s="42" t="s">
        <v>452</v>
      </c>
      <c r="D198" s="114">
        <v>0</v>
      </c>
      <c r="E198" s="115"/>
      <c r="F198" s="114">
        <v>0</v>
      </c>
    </row>
    <row r="199" spans="1:6" x14ac:dyDescent="0.2">
      <c r="A199" s="41" t="s">
        <v>453</v>
      </c>
      <c r="B199" s="42"/>
      <c r="C199" s="42" t="s">
        <v>454</v>
      </c>
      <c r="D199" s="114">
        <v>0</v>
      </c>
      <c r="E199" s="115"/>
      <c r="F199" s="114">
        <v>0</v>
      </c>
    </row>
    <row r="200" spans="1:6" x14ac:dyDescent="0.2">
      <c r="A200" s="41" t="s">
        <v>455</v>
      </c>
      <c r="B200" s="42"/>
      <c r="C200" s="42" t="s">
        <v>456</v>
      </c>
      <c r="D200" s="114">
        <v>0</v>
      </c>
      <c r="E200" s="115"/>
      <c r="F200" s="114">
        <v>0</v>
      </c>
    </row>
    <row r="201" spans="1:6" x14ac:dyDescent="0.2">
      <c r="A201" s="43" t="s">
        <v>457</v>
      </c>
      <c r="B201" s="42"/>
      <c r="C201" s="42" t="s">
        <v>458</v>
      </c>
      <c r="D201" s="114">
        <v>0</v>
      </c>
      <c r="E201" s="115"/>
      <c r="F201" s="114">
        <v>0</v>
      </c>
    </row>
    <row r="202" spans="1:6" x14ac:dyDescent="0.2">
      <c r="A202" s="43" t="s">
        <v>459</v>
      </c>
      <c r="B202" s="42"/>
      <c r="C202" s="42" t="s">
        <v>460</v>
      </c>
      <c r="D202" s="114">
        <v>0</v>
      </c>
      <c r="E202" s="115"/>
      <c r="F202" s="114">
        <v>0</v>
      </c>
    </row>
    <row r="203" spans="1:6" x14ac:dyDescent="0.2">
      <c r="A203" s="43" t="s">
        <v>548</v>
      </c>
      <c r="B203" s="42"/>
      <c r="C203" s="42" t="s">
        <v>554</v>
      </c>
      <c r="D203" s="114">
        <v>0</v>
      </c>
      <c r="E203" s="115"/>
      <c r="F203" s="114">
        <v>0</v>
      </c>
    </row>
    <row r="204" spans="1:6" ht="13.5" thickBot="1" x14ac:dyDescent="0.25">
      <c r="A204" s="50" t="s">
        <v>565</v>
      </c>
      <c r="B204" s="42"/>
      <c r="C204" s="12" t="s">
        <v>566</v>
      </c>
      <c r="D204" s="114">
        <v>0</v>
      </c>
      <c r="E204" s="115"/>
      <c r="F204" s="114">
        <v>0</v>
      </c>
    </row>
    <row r="205" spans="1:6" ht="13.5" thickBot="1" x14ac:dyDescent="0.25">
      <c r="A205" s="24"/>
      <c r="B205" s="25"/>
      <c r="C205" s="25"/>
      <c r="D205" s="116">
        <f>SUM(D6:D204)</f>
        <v>1604358.9600000002</v>
      </c>
      <c r="E205" s="117"/>
      <c r="F205" s="116">
        <f>SUM(F6:F204)</f>
        <v>1599990.98</v>
      </c>
    </row>
    <row r="206" spans="1:6" x14ac:dyDescent="0.2">
      <c r="F206" s="127"/>
    </row>
  </sheetData>
  <autoFilter ref="A3:F205" xr:uid="{00000000-0009-0000-0000-000005000000}"/>
  <phoneticPr fontId="9" type="noConversion"/>
  <conditionalFormatting sqref="D5:D204">
    <cfRule type="cellIs" dxfId="12" priority="11" stopIfTrue="1" operator="equal">
      <formula>0</formula>
    </cfRule>
  </conditionalFormatting>
  <conditionalFormatting sqref="F5:F204">
    <cfRule type="cellIs" dxfId="11" priority="10" stopIfTrue="1" operator="equal">
      <formula>0</formula>
    </cfRule>
  </conditionalFormatting>
  <printOptions horizontalCentered="1"/>
  <pageMargins left="0.75" right="0.75" top="1" bottom="1" header="0.5" footer="0.5"/>
  <pageSetup orientation="landscape" r:id="rId1"/>
  <headerFooter alignWithMargins="0">
    <oddFooter>&amp;LCDE, Public School Finance&amp;C&amp;P&amp;R&amp;D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19"/>
  <sheetViews>
    <sheetView topLeftCell="A3" zoomScale="89" zoomScaleNormal="89" workbookViewId="0">
      <pane xSplit="3" ySplit="5" topLeftCell="D168" activePane="bottomRight" state="frozen"/>
      <selection activeCell="A3" sqref="A3"/>
      <selection pane="topRight" activeCell="D3" sqref="D3"/>
      <selection pane="bottomLeft" activeCell="A8" sqref="A8"/>
      <selection pane="bottomRight" activeCell="A220" sqref="A220:XFD235"/>
    </sheetView>
  </sheetViews>
  <sheetFormatPr defaultRowHeight="12.75" x14ac:dyDescent="0.2"/>
  <cols>
    <col min="1" max="1" width="10" style="1" bestFit="1" customWidth="1"/>
    <col min="2" max="2" width="14.42578125" style="1" bestFit="1" customWidth="1"/>
    <col min="3" max="3" width="45.42578125" style="1" bestFit="1" customWidth="1"/>
    <col min="4" max="4" width="15.5703125" style="82" customWidth="1"/>
    <col min="5" max="5" width="2.42578125" customWidth="1"/>
    <col min="6" max="10" width="15.5703125" style="3" customWidth="1"/>
    <col min="12" max="12" width="9.42578125" bestFit="1" customWidth="1"/>
    <col min="13" max="15" width="14.85546875" customWidth="1"/>
    <col min="16" max="16" width="15" bestFit="1" customWidth="1"/>
  </cols>
  <sheetData>
    <row r="1" spans="1:22" ht="89.25" x14ac:dyDescent="0.2">
      <c r="C1" s="137"/>
      <c r="D1" s="113" t="s">
        <v>562</v>
      </c>
      <c r="E1" s="101"/>
      <c r="F1" s="113" t="s">
        <v>562</v>
      </c>
      <c r="G1" s="102" t="s">
        <v>498</v>
      </c>
      <c r="H1" s="102"/>
      <c r="I1" s="113" t="s">
        <v>498</v>
      </c>
      <c r="J1" s="102" t="s">
        <v>498</v>
      </c>
      <c r="M1" s="86"/>
      <c r="N1" s="86"/>
      <c r="O1" s="86"/>
      <c r="T1" t="s">
        <v>567</v>
      </c>
      <c r="V1" t="s">
        <v>568</v>
      </c>
    </row>
    <row r="2" spans="1:22" x14ac:dyDescent="0.2">
      <c r="D2" s="121"/>
      <c r="E2" s="101"/>
      <c r="F2" s="103"/>
      <c r="G2" s="104" t="s">
        <v>499</v>
      </c>
      <c r="H2" s="104"/>
      <c r="I2" s="140" t="s">
        <v>398</v>
      </c>
      <c r="J2" s="104" t="s">
        <v>499</v>
      </c>
      <c r="M2" s="100"/>
      <c r="N2" s="100"/>
      <c r="O2" s="100"/>
      <c r="T2" t="s">
        <v>569</v>
      </c>
    </row>
    <row r="3" spans="1:22" ht="13.5" customHeight="1" thickBot="1" x14ac:dyDescent="0.25">
      <c r="G3" s="125"/>
      <c r="H3" s="303"/>
      <c r="J3" s="303"/>
      <c r="M3" s="100"/>
      <c r="N3" s="100"/>
      <c r="O3" s="100"/>
    </row>
    <row r="4" spans="1:22" ht="13.5" customHeight="1" thickBot="1" x14ac:dyDescent="0.25">
      <c r="D4" s="305" t="s">
        <v>585</v>
      </c>
      <c r="F4" s="485" t="s">
        <v>629</v>
      </c>
      <c r="G4" s="486"/>
      <c r="H4" s="303"/>
      <c r="I4" s="483" t="s">
        <v>630</v>
      </c>
      <c r="J4" s="484"/>
      <c r="M4" s="100"/>
      <c r="N4" s="100"/>
      <c r="O4" s="100"/>
    </row>
    <row r="5" spans="1:22" x14ac:dyDescent="0.2">
      <c r="A5" s="7"/>
      <c r="B5" s="8"/>
      <c r="C5" s="8"/>
      <c r="D5" s="52" t="s">
        <v>652</v>
      </c>
      <c r="E5" s="27"/>
      <c r="F5" s="391" t="s">
        <v>640</v>
      </c>
      <c r="G5" s="391" t="str">
        <f>+F5</f>
        <v>FY23-24</v>
      </c>
      <c r="H5" s="304"/>
      <c r="I5" s="410" t="str">
        <f>+F5</f>
        <v>FY23-24</v>
      </c>
      <c r="J5" s="410" t="str">
        <f>+F5</f>
        <v>FY23-24</v>
      </c>
      <c r="M5" s="478" t="s">
        <v>546</v>
      </c>
      <c r="N5" s="479"/>
      <c r="O5" s="487"/>
      <c r="P5" s="351"/>
      <c r="V5" t="s">
        <v>570</v>
      </c>
    </row>
    <row r="6" spans="1:22" ht="13.5" thickBot="1" x14ac:dyDescent="0.25">
      <c r="A6" s="10"/>
      <c r="B6" s="11"/>
      <c r="C6" s="11"/>
      <c r="D6" s="53" t="s">
        <v>398</v>
      </c>
      <c r="E6" s="28"/>
      <c r="F6" s="392" t="s">
        <v>398</v>
      </c>
      <c r="G6" s="163" t="s">
        <v>461</v>
      </c>
      <c r="H6" s="302"/>
      <c r="I6" s="411" t="s">
        <v>398</v>
      </c>
      <c r="J6" s="411" t="s">
        <v>461</v>
      </c>
      <c r="M6" s="355"/>
      <c r="N6" s="356"/>
      <c r="O6" s="357"/>
      <c r="P6" s="354"/>
    </row>
    <row r="7" spans="1:22" ht="72" customHeight="1" thickBot="1" x14ac:dyDescent="0.25">
      <c r="A7" s="13" t="s">
        <v>0</v>
      </c>
      <c r="B7" s="14" t="s">
        <v>1</v>
      </c>
      <c r="C7" s="14" t="s">
        <v>2</v>
      </c>
      <c r="D7" s="54" t="s">
        <v>606</v>
      </c>
      <c r="E7" s="29"/>
      <c r="F7" s="393" t="s">
        <v>491</v>
      </c>
      <c r="G7" s="180" t="s">
        <v>607</v>
      </c>
      <c r="H7" s="241"/>
      <c r="I7" s="182" t="s">
        <v>631</v>
      </c>
      <c r="J7" s="182" t="s">
        <v>607</v>
      </c>
      <c r="M7" s="300" t="s">
        <v>543</v>
      </c>
      <c r="N7" s="300" t="s">
        <v>544</v>
      </c>
      <c r="O7" s="182" t="s">
        <v>545</v>
      </c>
      <c r="P7" s="409" t="s">
        <v>622</v>
      </c>
    </row>
    <row r="8" spans="1:22" x14ac:dyDescent="0.2">
      <c r="A8" s="19" t="s">
        <v>3</v>
      </c>
      <c r="B8" s="12" t="s">
        <v>4</v>
      </c>
      <c r="C8" s="55" t="s">
        <v>5</v>
      </c>
      <c r="D8" s="398">
        <v>322163.19</v>
      </c>
      <c r="E8" s="399"/>
      <c r="F8" s="400" t="s">
        <v>626</v>
      </c>
      <c r="G8" s="314">
        <v>0</v>
      </c>
      <c r="I8" s="394">
        <v>248826.04</v>
      </c>
      <c r="J8" s="394">
        <v>0</v>
      </c>
      <c r="K8" s="98"/>
      <c r="L8" s="98"/>
      <c r="M8" s="314" t="str">
        <f t="shared" ref="M8:M39" si="0">F8</f>
        <v/>
      </c>
      <c r="N8" s="314">
        <f t="shared" ref="N8:N39" si="1">G8</f>
        <v>0</v>
      </c>
      <c r="O8" s="394">
        <f>+I8+J8</f>
        <v>248826.04</v>
      </c>
      <c r="P8" s="317">
        <f>+O8-SUM(M8:N8)</f>
        <v>248826.04</v>
      </c>
    </row>
    <row r="9" spans="1:22" x14ac:dyDescent="0.2">
      <c r="A9" s="19" t="s">
        <v>6</v>
      </c>
      <c r="B9" s="12" t="s">
        <v>4</v>
      </c>
      <c r="C9" s="55" t="s">
        <v>7</v>
      </c>
      <c r="D9" s="398">
        <v>2169606.6800000002</v>
      </c>
      <c r="E9" s="399"/>
      <c r="F9" s="400">
        <v>2209860</v>
      </c>
      <c r="G9" s="314">
        <v>265510.32</v>
      </c>
      <c r="I9" s="394">
        <v>7739417.8400000054</v>
      </c>
      <c r="J9" s="394">
        <v>265510.31999999995</v>
      </c>
      <c r="K9" s="98"/>
      <c r="L9" s="98"/>
      <c r="M9" s="314">
        <f t="shared" si="0"/>
        <v>2209860</v>
      </c>
      <c r="N9" s="314">
        <f t="shared" si="1"/>
        <v>265510.32</v>
      </c>
      <c r="O9" s="394">
        <f t="shared" ref="O9:O72" si="2">+I9+J9</f>
        <v>8004928.1600000057</v>
      </c>
      <c r="P9" s="317">
        <f t="shared" ref="P9:P72" si="3">+O9-SUM(M9:N9)</f>
        <v>5529557.8400000054</v>
      </c>
    </row>
    <row r="10" spans="1:22" x14ac:dyDescent="0.2">
      <c r="A10" s="19" t="s">
        <v>8</v>
      </c>
      <c r="B10" s="12" t="s">
        <v>4</v>
      </c>
      <c r="C10" s="55" t="s">
        <v>9</v>
      </c>
      <c r="D10" s="398">
        <v>140455.26999999999</v>
      </c>
      <c r="E10" s="399"/>
      <c r="F10" s="400">
        <v>93166</v>
      </c>
      <c r="G10" s="314">
        <v>65476.27</v>
      </c>
      <c r="I10" s="394">
        <v>896350.40000000014</v>
      </c>
      <c r="J10" s="394">
        <v>65476.270000000004</v>
      </c>
      <c r="K10" s="98"/>
      <c r="L10" s="98"/>
      <c r="M10" s="314">
        <f t="shared" si="0"/>
        <v>93166</v>
      </c>
      <c r="N10" s="314">
        <f t="shared" si="1"/>
        <v>65476.27</v>
      </c>
      <c r="O10" s="394">
        <f t="shared" si="2"/>
        <v>961826.67000000016</v>
      </c>
      <c r="P10" s="317">
        <f t="shared" si="3"/>
        <v>803184.40000000014</v>
      </c>
    </row>
    <row r="11" spans="1:22" x14ac:dyDescent="0.2">
      <c r="A11" s="19" t="s">
        <v>10</v>
      </c>
      <c r="B11" s="12" t="s">
        <v>4</v>
      </c>
      <c r="C11" s="55" t="s">
        <v>11</v>
      </c>
      <c r="D11" s="398">
        <v>771568.76</v>
      </c>
      <c r="E11" s="399"/>
      <c r="F11" s="400">
        <v>884043</v>
      </c>
      <c r="G11" s="314">
        <v>0</v>
      </c>
      <c r="I11" s="394">
        <v>4010358.6100000003</v>
      </c>
      <c r="J11" s="394">
        <v>109363.75</v>
      </c>
      <c r="K11" s="98"/>
      <c r="L11" s="98"/>
      <c r="M11" s="314">
        <f t="shared" si="0"/>
        <v>884043</v>
      </c>
      <c r="N11" s="314">
        <f t="shared" si="1"/>
        <v>0</v>
      </c>
      <c r="O11" s="394">
        <f t="shared" si="2"/>
        <v>4119722.3600000003</v>
      </c>
      <c r="P11" s="317">
        <f t="shared" si="3"/>
        <v>3235679.3600000003</v>
      </c>
    </row>
    <row r="12" spans="1:22" x14ac:dyDescent="0.2">
      <c r="A12" s="19" t="s">
        <v>12</v>
      </c>
      <c r="B12" s="12" t="s">
        <v>4</v>
      </c>
      <c r="C12" s="55" t="s">
        <v>13</v>
      </c>
      <c r="D12" s="398">
        <v>46704.91</v>
      </c>
      <c r="E12" s="399"/>
      <c r="F12" s="400">
        <v>48632</v>
      </c>
      <c r="G12" s="314">
        <v>0</v>
      </c>
      <c r="I12" s="394">
        <v>257509.93</v>
      </c>
      <c r="J12" s="394">
        <v>0</v>
      </c>
      <c r="K12" s="98"/>
      <c r="L12" s="98"/>
      <c r="M12" s="314">
        <f t="shared" si="0"/>
        <v>48632</v>
      </c>
      <c r="N12" s="314">
        <f t="shared" si="1"/>
        <v>0</v>
      </c>
      <c r="O12" s="394">
        <f t="shared" si="2"/>
        <v>257509.93</v>
      </c>
      <c r="P12" s="317">
        <f t="shared" si="3"/>
        <v>208877.93</v>
      </c>
    </row>
    <row r="13" spans="1:22" x14ac:dyDescent="0.2">
      <c r="A13" s="19" t="s">
        <v>14</v>
      </c>
      <c r="B13" s="12" t="s">
        <v>4</v>
      </c>
      <c r="C13" s="55" t="s">
        <v>15</v>
      </c>
      <c r="D13" s="398">
        <v>3357.81</v>
      </c>
      <c r="E13" s="399"/>
      <c r="F13" s="400" t="s">
        <v>626</v>
      </c>
      <c r="G13" s="314">
        <v>0</v>
      </c>
      <c r="I13" s="394">
        <v>0</v>
      </c>
      <c r="J13" s="394">
        <v>0</v>
      </c>
      <c r="K13" s="98"/>
      <c r="L13" s="98"/>
      <c r="M13" s="314" t="str">
        <f t="shared" si="0"/>
        <v/>
      </c>
      <c r="N13" s="314">
        <f t="shared" si="1"/>
        <v>0</v>
      </c>
      <c r="O13" s="394">
        <f t="shared" si="2"/>
        <v>0</v>
      </c>
      <c r="P13" s="317">
        <f t="shared" si="3"/>
        <v>0</v>
      </c>
    </row>
    <row r="14" spans="1:22" x14ac:dyDescent="0.2">
      <c r="A14" s="19" t="s">
        <v>16</v>
      </c>
      <c r="B14" s="12" t="s">
        <v>4</v>
      </c>
      <c r="C14" s="55" t="s">
        <v>17</v>
      </c>
      <c r="D14" s="398">
        <v>114548.74</v>
      </c>
      <c r="E14" s="399"/>
      <c r="F14" s="400">
        <v>297415</v>
      </c>
      <c r="G14" s="314">
        <v>359639.01</v>
      </c>
      <c r="I14" s="394">
        <v>2662763.6599999997</v>
      </c>
      <c r="J14" s="394">
        <v>359639.00999999995</v>
      </c>
      <c r="K14" s="98"/>
      <c r="L14" s="98"/>
      <c r="M14" s="314">
        <f t="shared" si="0"/>
        <v>297415</v>
      </c>
      <c r="N14" s="314">
        <f t="shared" si="1"/>
        <v>359639.01</v>
      </c>
      <c r="O14" s="394">
        <f t="shared" si="2"/>
        <v>3022402.6699999995</v>
      </c>
      <c r="P14" s="317">
        <f t="shared" si="3"/>
        <v>2365348.6599999992</v>
      </c>
    </row>
    <row r="15" spans="1:22" x14ac:dyDescent="0.2">
      <c r="A15" s="19" t="s">
        <v>18</v>
      </c>
      <c r="B15" s="12" t="s">
        <v>19</v>
      </c>
      <c r="C15" s="55" t="s">
        <v>20</v>
      </c>
      <c r="D15" s="398">
        <v>126299.14</v>
      </c>
      <c r="E15" s="399"/>
      <c r="F15" s="400">
        <v>98643</v>
      </c>
      <c r="G15" s="314">
        <v>0</v>
      </c>
      <c r="I15" s="394">
        <v>488997.20999999996</v>
      </c>
      <c r="J15" s="394">
        <v>0</v>
      </c>
      <c r="K15" s="98"/>
      <c r="L15" s="98"/>
      <c r="M15" s="314">
        <f t="shared" si="0"/>
        <v>98643</v>
      </c>
      <c r="N15" s="314">
        <f t="shared" si="1"/>
        <v>0</v>
      </c>
      <c r="O15" s="394">
        <f t="shared" si="2"/>
        <v>488997.20999999996</v>
      </c>
      <c r="P15" s="317">
        <f t="shared" si="3"/>
        <v>390354.20999999996</v>
      </c>
    </row>
    <row r="16" spans="1:22" x14ac:dyDescent="0.2">
      <c r="A16" s="19" t="s">
        <v>21</v>
      </c>
      <c r="B16" s="12" t="s">
        <v>19</v>
      </c>
      <c r="C16" s="55" t="s">
        <v>22</v>
      </c>
      <c r="D16" s="398">
        <v>66930.98</v>
      </c>
      <c r="E16" s="399"/>
      <c r="F16" s="400">
        <v>64384</v>
      </c>
      <c r="G16" s="314">
        <v>5831.97</v>
      </c>
      <c r="I16" s="394">
        <v>258080.04000000004</v>
      </c>
      <c r="J16" s="394">
        <v>5825.43</v>
      </c>
      <c r="K16" s="98"/>
      <c r="L16" s="98"/>
      <c r="M16" s="314">
        <f t="shared" si="0"/>
        <v>64384</v>
      </c>
      <c r="N16" s="314">
        <f t="shared" si="1"/>
        <v>5831.97</v>
      </c>
      <c r="O16" s="394">
        <f t="shared" si="2"/>
        <v>263905.47000000003</v>
      </c>
      <c r="P16" s="317">
        <f t="shared" si="3"/>
        <v>193689.50000000003</v>
      </c>
    </row>
    <row r="17" spans="1:16" x14ac:dyDescent="0.2">
      <c r="A17" s="19" t="s">
        <v>23</v>
      </c>
      <c r="B17" s="12" t="s">
        <v>24</v>
      </c>
      <c r="C17" s="55" t="s">
        <v>25</v>
      </c>
      <c r="D17" s="398">
        <v>161240.82999999999</v>
      </c>
      <c r="E17" s="399"/>
      <c r="F17" s="400">
        <v>219486</v>
      </c>
      <c r="G17" s="314">
        <v>23824</v>
      </c>
      <c r="I17" s="394">
        <v>151882.16999999998</v>
      </c>
      <c r="J17" s="394">
        <v>23823.999999999996</v>
      </c>
      <c r="K17" s="98"/>
      <c r="L17" s="98"/>
      <c r="M17" s="314">
        <f t="shared" si="0"/>
        <v>219486</v>
      </c>
      <c r="N17" s="314">
        <f t="shared" si="1"/>
        <v>23824</v>
      </c>
      <c r="O17" s="394">
        <f t="shared" si="2"/>
        <v>175706.16999999998</v>
      </c>
      <c r="P17" s="317">
        <f t="shared" si="3"/>
        <v>-67603.830000000016</v>
      </c>
    </row>
    <row r="18" spans="1:16" x14ac:dyDescent="0.2">
      <c r="A18" s="19" t="s">
        <v>26</v>
      </c>
      <c r="B18" s="12" t="s">
        <v>24</v>
      </c>
      <c r="C18" s="55" t="s">
        <v>27</v>
      </c>
      <c r="D18" s="398">
        <v>9525.93</v>
      </c>
      <c r="E18" s="399"/>
      <c r="F18" s="400" t="s">
        <v>626</v>
      </c>
      <c r="G18" s="314">
        <v>0</v>
      </c>
      <c r="I18" s="394">
        <v>137340.47</v>
      </c>
      <c r="J18" s="394">
        <v>0</v>
      </c>
      <c r="K18" s="98"/>
      <c r="L18" s="98"/>
      <c r="M18" s="314" t="str">
        <f t="shared" si="0"/>
        <v/>
      </c>
      <c r="N18" s="314">
        <f t="shared" si="1"/>
        <v>0</v>
      </c>
      <c r="O18" s="394">
        <f t="shared" si="2"/>
        <v>137340.47</v>
      </c>
      <c r="P18" s="317">
        <f t="shared" si="3"/>
        <v>137340.47</v>
      </c>
    </row>
    <row r="19" spans="1:16" s="128" customFormat="1" x14ac:dyDescent="0.2">
      <c r="A19" s="19" t="s">
        <v>28</v>
      </c>
      <c r="B19" s="12" t="s">
        <v>24</v>
      </c>
      <c r="C19" s="12" t="s">
        <v>29</v>
      </c>
      <c r="D19" s="401">
        <v>2257473.5699999998</v>
      </c>
      <c r="E19" s="402"/>
      <c r="F19" s="403">
        <v>1975268</v>
      </c>
      <c r="G19" s="344">
        <v>353348.85</v>
      </c>
      <c r="H19" s="1"/>
      <c r="I19" s="394">
        <v>0</v>
      </c>
      <c r="J19" s="394">
        <v>353348.85000000003</v>
      </c>
      <c r="K19" s="388"/>
      <c r="L19" s="388"/>
      <c r="M19" s="344">
        <f t="shared" si="0"/>
        <v>1975268</v>
      </c>
      <c r="N19" s="344">
        <f t="shared" si="1"/>
        <v>353348.85</v>
      </c>
      <c r="O19" s="394">
        <f t="shared" si="2"/>
        <v>353348.85000000003</v>
      </c>
      <c r="P19" s="395">
        <f t="shared" si="3"/>
        <v>-1975268</v>
      </c>
    </row>
    <row r="20" spans="1:16" x14ac:dyDescent="0.2">
      <c r="A20" s="19" t="s">
        <v>30</v>
      </c>
      <c r="B20" s="12" t="s">
        <v>24</v>
      </c>
      <c r="C20" s="55" t="s">
        <v>31</v>
      </c>
      <c r="D20" s="398">
        <v>1289231.2</v>
      </c>
      <c r="E20" s="399"/>
      <c r="F20" s="400">
        <v>555149</v>
      </c>
      <c r="G20" s="314">
        <v>0</v>
      </c>
      <c r="I20" s="394">
        <v>603271.37</v>
      </c>
      <c r="J20" s="394">
        <v>0</v>
      </c>
      <c r="K20" s="98"/>
      <c r="L20" s="98"/>
      <c r="M20" s="314">
        <f t="shared" si="0"/>
        <v>555149</v>
      </c>
      <c r="N20" s="314">
        <f t="shared" si="1"/>
        <v>0</v>
      </c>
      <c r="O20" s="394">
        <f t="shared" si="2"/>
        <v>603271.37</v>
      </c>
      <c r="P20" s="317">
        <f t="shared" si="3"/>
        <v>48122.369999999995</v>
      </c>
    </row>
    <row r="21" spans="1:16" x14ac:dyDescent="0.2">
      <c r="A21" s="19" t="s">
        <v>32</v>
      </c>
      <c r="B21" s="12" t="s">
        <v>24</v>
      </c>
      <c r="C21" s="55" t="s">
        <v>33</v>
      </c>
      <c r="D21" s="398">
        <v>33127.839999999997</v>
      </c>
      <c r="E21" s="399"/>
      <c r="F21" s="400">
        <v>41346</v>
      </c>
      <c r="G21" s="314">
        <v>0</v>
      </c>
      <c r="I21" s="394">
        <v>0</v>
      </c>
      <c r="J21" s="394">
        <v>0</v>
      </c>
      <c r="K21" s="98"/>
      <c r="L21" s="98"/>
      <c r="M21" s="314">
        <f t="shared" si="0"/>
        <v>41346</v>
      </c>
      <c r="N21" s="314">
        <f t="shared" si="1"/>
        <v>0</v>
      </c>
      <c r="O21" s="394">
        <f t="shared" si="2"/>
        <v>0</v>
      </c>
      <c r="P21" s="317">
        <f t="shared" si="3"/>
        <v>-41346</v>
      </c>
    </row>
    <row r="22" spans="1:16" x14ac:dyDescent="0.2">
      <c r="A22" s="19" t="s">
        <v>34</v>
      </c>
      <c r="B22" s="12" t="s">
        <v>24</v>
      </c>
      <c r="C22" s="55" t="s">
        <v>35</v>
      </c>
      <c r="D22" s="398">
        <v>906764.46</v>
      </c>
      <c r="E22" s="399"/>
      <c r="F22" s="400">
        <v>850098</v>
      </c>
      <c r="G22" s="314">
        <v>538795.46</v>
      </c>
      <c r="I22" s="394">
        <v>5310221.6999999983</v>
      </c>
      <c r="J22" s="394">
        <v>538795.46</v>
      </c>
      <c r="K22" s="98"/>
      <c r="L22" s="98"/>
      <c r="M22" s="314">
        <f t="shared" si="0"/>
        <v>850098</v>
      </c>
      <c r="N22" s="314">
        <f t="shared" si="1"/>
        <v>538795.46</v>
      </c>
      <c r="O22" s="394">
        <f t="shared" si="2"/>
        <v>5849017.1599999983</v>
      </c>
      <c r="P22" s="317">
        <f t="shared" si="3"/>
        <v>4460123.6999999983</v>
      </c>
    </row>
    <row r="23" spans="1:16" x14ac:dyDescent="0.2">
      <c r="A23" s="19" t="s">
        <v>36</v>
      </c>
      <c r="B23" s="12" t="s">
        <v>24</v>
      </c>
      <c r="C23" s="55" t="s">
        <v>37</v>
      </c>
      <c r="D23" s="398">
        <v>29762.54</v>
      </c>
      <c r="E23" s="399"/>
      <c r="F23" s="400">
        <v>34250</v>
      </c>
      <c r="G23" s="314">
        <v>0</v>
      </c>
      <c r="I23" s="394">
        <v>214204.77000000002</v>
      </c>
      <c r="J23" s="394">
        <v>0</v>
      </c>
      <c r="K23" s="98"/>
      <c r="L23" s="98"/>
      <c r="M23" s="314">
        <f t="shared" si="0"/>
        <v>34250</v>
      </c>
      <c r="N23" s="314">
        <f t="shared" si="1"/>
        <v>0</v>
      </c>
      <c r="O23" s="394">
        <f t="shared" si="2"/>
        <v>214204.77000000002</v>
      </c>
      <c r="P23" s="317">
        <f t="shared" si="3"/>
        <v>179954.77000000002</v>
      </c>
    </row>
    <row r="24" spans="1:16" x14ac:dyDescent="0.2">
      <c r="A24" s="19" t="s">
        <v>38</v>
      </c>
      <c r="B24" s="12" t="s">
        <v>39</v>
      </c>
      <c r="C24" s="55" t="s">
        <v>40</v>
      </c>
      <c r="D24" s="398">
        <v>65409.67</v>
      </c>
      <c r="E24" s="399"/>
      <c r="F24" s="400">
        <v>55379</v>
      </c>
      <c r="G24" s="314">
        <v>0</v>
      </c>
      <c r="I24" s="394">
        <v>379847.19000000006</v>
      </c>
      <c r="J24" s="394">
        <v>0</v>
      </c>
      <c r="K24" s="98"/>
      <c r="L24" s="98"/>
      <c r="M24" s="314">
        <f t="shared" si="0"/>
        <v>55379</v>
      </c>
      <c r="N24" s="314">
        <f t="shared" si="1"/>
        <v>0</v>
      </c>
      <c r="O24" s="394">
        <f t="shared" si="2"/>
        <v>379847.19000000006</v>
      </c>
      <c r="P24" s="317">
        <f t="shared" si="3"/>
        <v>324468.19000000006</v>
      </c>
    </row>
    <row r="25" spans="1:16" x14ac:dyDescent="0.2">
      <c r="A25" s="19" t="s">
        <v>41</v>
      </c>
      <c r="B25" s="12" t="s">
        <v>42</v>
      </c>
      <c r="C25" s="55" t="s">
        <v>43</v>
      </c>
      <c r="D25" s="398">
        <v>0</v>
      </c>
      <c r="E25" s="399"/>
      <c r="F25" s="400" t="s">
        <v>626</v>
      </c>
      <c r="G25" s="314">
        <v>6109.99</v>
      </c>
      <c r="I25" s="394">
        <v>121317.42</v>
      </c>
      <c r="J25" s="394">
        <v>7000.96</v>
      </c>
      <c r="K25" s="98"/>
      <c r="L25" s="98"/>
      <c r="M25" s="314" t="str">
        <f t="shared" si="0"/>
        <v/>
      </c>
      <c r="N25" s="314">
        <f t="shared" si="1"/>
        <v>6109.99</v>
      </c>
      <c r="O25" s="394">
        <f t="shared" si="2"/>
        <v>128318.38</v>
      </c>
      <c r="P25" s="317">
        <f t="shared" si="3"/>
        <v>122208.39</v>
      </c>
    </row>
    <row r="26" spans="1:16" x14ac:dyDescent="0.2">
      <c r="A26" s="19" t="s">
        <v>44</v>
      </c>
      <c r="B26" s="12" t="s">
        <v>42</v>
      </c>
      <c r="C26" s="55" t="s">
        <v>45</v>
      </c>
      <c r="D26" s="398">
        <v>14756.57</v>
      </c>
      <c r="E26" s="399"/>
      <c r="F26" s="400">
        <v>1641</v>
      </c>
      <c r="G26" s="314">
        <v>0</v>
      </c>
      <c r="I26" s="394">
        <v>58790.68</v>
      </c>
      <c r="J26" s="394">
        <v>886.61</v>
      </c>
      <c r="K26" s="98"/>
      <c r="L26" s="98"/>
      <c r="M26" s="314">
        <f t="shared" si="0"/>
        <v>1641</v>
      </c>
      <c r="N26" s="314">
        <f t="shared" si="1"/>
        <v>0</v>
      </c>
      <c r="O26" s="394">
        <f t="shared" si="2"/>
        <v>59677.29</v>
      </c>
      <c r="P26" s="317">
        <f t="shared" si="3"/>
        <v>58036.29</v>
      </c>
    </row>
    <row r="27" spans="1:16" x14ac:dyDescent="0.2">
      <c r="A27" s="19" t="s">
        <v>46</v>
      </c>
      <c r="B27" s="12" t="s">
        <v>42</v>
      </c>
      <c r="C27" s="55" t="s">
        <v>47</v>
      </c>
      <c r="D27" s="398">
        <v>13363.54</v>
      </c>
      <c r="E27" s="399"/>
      <c r="F27" s="400">
        <v>10619</v>
      </c>
      <c r="G27" s="314">
        <v>0</v>
      </c>
      <c r="I27" s="394">
        <v>113764.62</v>
      </c>
      <c r="J27" s="394">
        <v>0</v>
      </c>
      <c r="K27" s="98"/>
      <c r="L27" s="98"/>
      <c r="M27" s="314">
        <f t="shared" si="0"/>
        <v>10619</v>
      </c>
      <c r="N27" s="314">
        <f t="shared" si="1"/>
        <v>0</v>
      </c>
      <c r="O27" s="394">
        <f t="shared" si="2"/>
        <v>113764.62</v>
      </c>
      <c r="P27" s="317">
        <f t="shared" si="3"/>
        <v>103145.62</v>
      </c>
    </row>
    <row r="28" spans="1:16" x14ac:dyDescent="0.2">
      <c r="A28" s="19" t="s">
        <v>48</v>
      </c>
      <c r="B28" s="12" t="s">
        <v>42</v>
      </c>
      <c r="C28" s="55" t="s">
        <v>49</v>
      </c>
      <c r="D28" s="398">
        <v>0</v>
      </c>
      <c r="E28" s="399"/>
      <c r="F28" s="400" t="s">
        <v>626</v>
      </c>
      <c r="G28" s="314">
        <v>0</v>
      </c>
      <c r="I28" s="394">
        <v>0</v>
      </c>
      <c r="J28" s="394">
        <v>0</v>
      </c>
      <c r="K28" s="98"/>
      <c r="L28" s="98"/>
      <c r="M28" s="314" t="str">
        <f t="shared" si="0"/>
        <v/>
      </c>
      <c r="N28" s="314">
        <f t="shared" si="1"/>
        <v>0</v>
      </c>
      <c r="O28" s="394">
        <f t="shared" si="2"/>
        <v>0</v>
      </c>
      <c r="P28" s="317">
        <f t="shared" si="3"/>
        <v>0</v>
      </c>
    </row>
    <row r="29" spans="1:16" x14ac:dyDescent="0.2">
      <c r="A29" s="19" t="s">
        <v>50</v>
      </c>
      <c r="B29" s="12" t="s">
        <v>42</v>
      </c>
      <c r="C29" s="55" t="s">
        <v>51</v>
      </c>
      <c r="D29" s="398">
        <v>0</v>
      </c>
      <c r="E29" s="399"/>
      <c r="F29" s="400" t="s">
        <v>626</v>
      </c>
      <c r="G29" s="314">
        <v>0</v>
      </c>
      <c r="I29" s="394">
        <v>0</v>
      </c>
      <c r="J29" s="394">
        <v>0</v>
      </c>
      <c r="K29" s="98"/>
      <c r="L29" s="98"/>
      <c r="M29" s="314" t="str">
        <f t="shared" si="0"/>
        <v/>
      </c>
      <c r="N29" s="314">
        <f t="shared" si="1"/>
        <v>0</v>
      </c>
      <c r="O29" s="394">
        <f t="shared" si="2"/>
        <v>0</v>
      </c>
      <c r="P29" s="317">
        <f t="shared" si="3"/>
        <v>0</v>
      </c>
    </row>
    <row r="30" spans="1:16" x14ac:dyDescent="0.2">
      <c r="A30" s="19" t="s">
        <v>52</v>
      </c>
      <c r="B30" s="12" t="s">
        <v>53</v>
      </c>
      <c r="C30" s="55" t="s">
        <v>54</v>
      </c>
      <c r="D30" s="398">
        <v>0</v>
      </c>
      <c r="E30" s="399"/>
      <c r="F30" s="400" t="s">
        <v>626</v>
      </c>
      <c r="G30" s="314">
        <v>0</v>
      </c>
      <c r="I30" s="394">
        <v>187791.37</v>
      </c>
      <c r="J30" s="394">
        <v>0</v>
      </c>
      <c r="K30" s="98"/>
      <c r="L30" s="98"/>
      <c r="M30" s="314" t="str">
        <f t="shared" si="0"/>
        <v/>
      </c>
      <c r="N30" s="314">
        <f t="shared" si="1"/>
        <v>0</v>
      </c>
      <c r="O30" s="394">
        <f t="shared" si="2"/>
        <v>187791.37</v>
      </c>
      <c r="P30" s="317">
        <f t="shared" si="3"/>
        <v>187791.37</v>
      </c>
    </row>
    <row r="31" spans="1:16" x14ac:dyDescent="0.2">
      <c r="A31" s="19" t="s">
        <v>55</v>
      </c>
      <c r="B31" s="12" t="s">
        <v>53</v>
      </c>
      <c r="C31" s="55" t="s">
        <v>56</v>
      </c>
      <c r="D31" s="398">
        <v>15769.61</v>
      </c>
      <c r="E31" s="399"/>
      <c r="F31" s="400">
        <v>34140</v>
      </c>
      <c r="G31" s="314">
        <v>0</v>
      </c>
      <c r="I31" s="394">
        <v>199712.04</v>
      </c>
      <c r="J31" s="394">
        <v>0</v>
      </c>
      <c r="K31" s="98"/>
      <c r="L31" s="98"/>
      <c r="M31" s="314">
        <f t="shared" si="0"/>
        <v>34140</v>
      </c>
      <c r="N31" s="314">
        <f t="shared" si="1"/>
        <v>0</v>
      </c>
      <c r="O31" s="394">
        <f t="shared" si="2"/>
        <v>199712.04</v>
      </c>
      <c r="P31" s="317">
        <f t="shared" si="3"/>
        <v>165572.04</v>
      </c>
    </row>
    <row r="32" spans="1:16" x14ac:dyDescent="0.2">
      <c r="A32" s="19" t="s">
        <v>57</v>
      </c>
      <c r="B32" s="12" t="s">
        <v>58</v>
      </c>
      <c r="C32" s="55" t="s">
        <v>59</v>
      </c>
      <c r="D32" s="398">
        <v>1823322.43</v>
      </c>
      <c r="E32" s="399"/>
      <c r="F32" s="400">
        <v>1269611</v>
      </c>
      <c r="G32" s="314">
        <v>191362.31</v>
      </c>
      <c r="I32" s="394">
        <v>4420132.2</v>
      </c>
      <c r="J32" s="394">
        <v>191362.31</v>
      </c>
      <c r="K32" s="98"/>
      <c r="L32" s="98"/>
      <c r="M32" s="314">
        <f t="shared" si="0"/>
        <v>1269611</v>
      </c>
      <c r="N32" s="314">
        <f t="shared" si="1"/>
        <v>191362.31</v>
      </c>
      <c r="O32" s="394">
        <f t="shared" si="2"/>
        <v>4611494.51</v>
      </c>
      <c r="P32" s="317">
        <f t="shared" si="3"/>
        <v>3150521.1999999997</v>
      </c>
    </row>
    <row r="33" spans="1:16" x14ac:dyDescent="0.2">
      <c r="A33" s="19" t="s">
        <v>60</v>
      </c>
      <c r="B33" s="12" t="s">
        <v>58</v>
      </c>
      <c r="C33" s="55" t="s">
        <v>61</v>
      </c>
      <c r="D33" s="398">
        <v>1552141.63</v>
      </c>
      <c r="E33" s="399"/>
      <c r="F33" s="400">
        <v>1620720</v>
      </c>
      <c r="G33" s="314">
        <v>0</v>
      </c>
      <c r="I33" s="394">
        <v>4068995.4200000004</v>
      </c>
      <c r="J33" s="394">
        <v>0</v>
      </c>
      <c r="K33" s="98"/>
      <c r="L33" s="98"/>
      <c r="M33" s="314">
        <f t="shared" si="0"/>
        <v>1620720</v>
      </c>
      <c r="N33" s="314">
        <f t="shared" si="1"/>
        <v>0</v>
      </c>
      <c r="O33" s="394">
        <f t="shared" si="2"/>
        <v>4068995.4200000004</v>
      </c>
      <c r="P33" s="317">
        <f t="shared" si="3"/>
        <v>2448275.4200000004</v>
      </c>
    </row>
    <row r="34" spans="1:16" x14ac:dyDescent="0.2">
      <c r="A34" s="19" t="s">
        <v>62</v>
      </c>
      <c r="B34" s="12" t="s">
        <v>63</v>
      </c>
      <c r="C34" s="55" t="s">
        <v>64</v>
      </c>
      <c r="D34" s="398">
        <v>0</v>
      </c>
      <c r="E34" s="399"/>
      <c r="F34" s="400" t="s">
        <v>626</v>
      </c>
      <c r="G34" s="314">
        <v>0</v>
      </c>
      <c r="I34" s="394">
        <v>0</v>
      </c>
      <c r="J34" s="394">
        <v>0</v>
      </c>
      <c r="K34" s="98"/>
      <c r="L34" s="98"/>
      <c r="M34" s="314" t="str">
        <f t="shared" si="0"/>
        <v/>
      </c>
      <c r="N34" s="314">
        <f t="shared" si="1"/>
        <v>0</v>
      </c>
      <c r="O34" s="394">
        <f t="shared" si="2"/>
        <v>0</v>
      </c>
      <c r="P34" s="317">
        <f t="shared" si="3"/>
        <v>0</v>
      </c>
    </row>
    <row r="35" spans="1:16" x14ac:dyDescent="0.2">
      <c r="A35" s="19" t="s">
        <v>65</v>
      </c>
      <c r="B35" s="12" t="s">
        <v>63</v>
      </c>
      <c r="C35" s="55" t="s">
        <v>66</v>
      </c>
      <c r="D35" s="398">
        <v>0</v>
      </c>
      <c r="E35" s="399"/>
      <c r="F35" s="400" t="s">
        <v>626</v>
      </c>
      <c r="G35" s="314">
        <v>0</v>
      </c>
      <c r="I35" s="394">
        <v>77490.16</v>
      </c>
      <c r="J35" s="394">
        <v>0</v>
      </c>
      <c r="K35" s="98"/>
      <c r="L35" s="98"/>
      <c r="M35" s="314" t="str">
        <f t="shared" si="0"/>
        <v/>
      </c>
      <c r="N35" s="314">
        <f t="shared" si="1"/>
        <v>0</v>
      </c>
      <c r="O35" s="394">
        <f t="shared" si="2"/>
        <v>77490.16</v>
      </c>
      <c r="P35" s="317">
        <f t="shared" si="3"/>
        <v>77490.16</v>
      </c>
    </row>
    <row r="36" spans="1:16" x14ac:dyDescent="0.2">
      <c r="A36" s="19" t="s">
        <v>67</v>
      </c>
      <c r="B36" s="12" t="s">
        <v>68</v>
      </c>
      <c r="C36" s="55" t="s">
        <v>69</v>
      </c>
      <c r="D36" s="398">
        <v>11314.85</v>
      </c>
      <c r="E36" s="399"/>
      <c r="F36" s="400">
        <v>10745</v>
      </c>
      <c r="G36" s="314">
        <v>0</v>
      </c>
      <c r="I36" s="394">
        <v>74380.12</v>
      </c>
      <c r="J36" s="394">
        <v>0</v>
      </c>
      <c r="K36" s="98"/>
      <c r="L36" s="98"/>
      <c r="M36" s="314">
        <f t="shared" si="0"/>
        <v>10745</v>
      </c>
      <c r="N36" s="314">
        <f t="shared" si="1"/>
        <v>0</v>
      </c>
      <c r="O36" s="394">
        <f t="shared" si="2"/>
        <v>74380.12</v>
      </c>
      <c r="P36" s="317">
        <f t="shared" si="3"/>
        <v>63635.119999999995</v>
      </c>
    </row>
    <row r="37" spans="1:16" x14ac:dyDescent="0.2">
      <c r="A37" s="19" t="s">
        <v>70</v>
      </c>
      <c r="B37" s="12" t="s">
        <v>68</v>
      </c>
      <c r="C37" s="55" t="s">
        <v>71</v>
      </c>
      <c r="D37" s="398">
        <v>12992.42</v>
      </c>
      <c r="E37" s="399"/>
      <c r="F37" s="400">
        <v>28859</v>
      </c>
      <c r="G37" s="314">
        <v>0</v>
      </c>
      <c r="I37" s="394">
        <v>140359.97</v>
      </c>
      <c r="J37" s="394">
        <v>0</v>
      </c>
      <c r="K37" s="98"/>
      <c r="L37" s="98"/>
      <c r="M37" s="314">
        <f t="shared" si="0"/>
        <v>28859</v>
      </c>
      <c r="N37" s="314">
        <f t="shared" si="1"/>
        <v>0</v>
      </c>
      <c r="O37" s="394">
        <f t="shared" si="2"/>
        <v>140359.97</v>
      </c>
      <c r="P37" s="317">
        <f t="shared" si="3"/>
        <v>111500.97</v>
      </c>
    </row>
    <row r="38" spans="1:16" x14ac:dyDescent="0.2">
      <c r="A38" s="19" t="s">
        <v>72</v>
      </c>
      <c r="B38" s="12" t="s">
        <v>73</v>
      </c>
      <c r="C38" s="55" t="s">
        <v>74</v>
      </c>
      <c r="D38" s="398">
        <v>0</v>
      </c>
      <c r="E38" s="399"/>
      <c r="F38" s="400" t="s">
        <v>626</v>
      </c>
      <c r="G38" s="314">
        <v>0</v>
      </c>
      <c r="I38" s="394">
        <v>0</v>
      </c>
      <c r="J38" s="394">
        <v>0</v>
      </c>
      <c r="K38" s="98"/>
      <c r="L38" s="98"/>
      <c r="M38" s="314" t="str">
        <f t="shared" si="0"/>
        <v/>
      </c>
      <c r="N38" s="314">
        <f t="shared" si="1"/>
        <v>0</v>
      </c>
      <c r="O38" s="394">
        <f t="shared" si="2"/>
        <v>0</v>
      </c>
      <c r="P38" s="317">
        <f t="shared" si="3"/>
        <v>0</v>
      </c>
    </row>
    <row r="39" spans="1:16" x14ac:dyDescent="0.2">
      <c r="A39" s="19" t="s">
        <v>75</v>
      </c>
      <c r="B39" s="12" t="s">
        <v>76</v>
      </c>
      <c r="C39" s="55" t="s">
        <v>77</v>
      </c>
      <c r="D39" s="398">
        <v>171181.55</v>
      </c>
      <c r="E39" s="399"/>
      <c r="F39" s="400">
        <v>170214</v>
      </c>
      <c r="G39" s="314">
        <v>40222.800000000003</v>
      </c>
      <c r="I39" s="394">
        <v>656276.91000000015</v>
      </c>
      <c r="J39" s="394">
        <v>40222.800000000003</v>
      </c>
      <c r="K39" s="98"/>
      <c r="L39" s="98"/>
      <c r="M39" s="314">
        <f t="shared" si="0"/>
        <v>170214</v>
      </c>
      <c r="N39" s="314">
        <f t="shared" si="1"/>
        <v>40222.800000000003</v>
      </c>
      <c r="O39" s="394">
        <f t="shared" si="2"/>
        <v>696499.7100000002</v>
      </c>
      <c r="P39" s="317">
        <f t="shared" si="3"/>
        <v>486062.91000000021</v>
      </c>
    </row>
    <row r="40" spans="1:16" x14ac:dyDescent="0.2">
      <c r="A40" s="19" t="s">
        <v>78</v>
      </c>
      <c r="B40" s="12" t="s">
        <v>76</v>
      </c>
      <c r="C40" s="55" t="s">
        <v>79</v>
      </c>
      <c r="D40" s="398">
        <v>38740.39</v>
      </c>
      <c r="E40" s="399"/>
      <c r="F40" s="400">
        <v>29386</v>
      </c>
      <c r="G40" s="314">
        <v>0</v>
      </c>
      <c r="I40" s="394">
        <v>293762.42</v>
      </c>
      <c r="J40" s="394">
        <v>0</v>
      </c>
      <c r="K40" s="98"/>
      <c r="L40" s="98"/>
      <c r="M40" s="314">
        <f t="shared" ref="M40:M71" si="4">F40</f>
        <v>29386</v>
      </c>
      <c r="N40" s="314">
        <f t="shared" ref="N40:N71" si="5">G40</f>
        <v>0</v>
      </c>
      <c r="O40" s="394">
        <f t="shared" si="2"/>
        <v>293762.42</v>
      </c>
      <c r="P40" s="317">
        <f t="shared" si="3"/>
        <v>264376.42</v>
      </c>
    </row>
    <row r="41" spans="1:16" x14ac:dyDescent="0.2">
      <c r="A41" s="19" t="s">
        <v>80</v>
      </c>
      <c r="B41" s="12" t="s">
        <v>76</v>
      </c>
      <c r="C41" s="55" t="s">
        <v>81</v>
      </c>
      <c r="D41" s="398">
        <v>0</v>
      </c>
      <c r="E41" s="399"/>
      <c r="F41" s="400" t="s">
        <v>626</v>
      </c>
      <c r="G41" s="314">
        <v>0</v>
      </c>
      <c r="I41" s="394">
        <v>9366.9</v>
      </c>
      <c r="J41" s="394">
        <v>0</v>
      </c>
      <c r="K41" s="98"/>
      <c r="L41" s="98"/>
      <c r="M41" s="314" t="str">
        <f t="shared" si="4"/>
        <v/>
      </c>
      <c r="N41" s="314">
        <f t="shared" si="5"/>
        <v>0</v>
      </c>
      <c r="O41" s="394">
        <f t="shared" si="2"/>
        <v>9366.9</v>
      </c>
      <c r="P41" s="317">
        <f t="shared" si="3"/>
        <v>9366.9</v>
      </c>
    </row>
    <row r="42" spans="1:16" x14ac:dyDescent="0.2">
      <c r="A42" s="19" t="s">
        <v>82</v>
      </c>
      <c r="B42" s="12" t="s">
        <v>83</v>
      </c>
      <c r="C42" s="55" t="s">
        <v>84</v>
      </c>
      <c r="D42" s="398">
        <v>0</v>
      </c>
      <c r="E42" s="399"/>
      <c r="F42" s="400" t="s">
        <v>626</v>
      </c>
      <c r="G42" s="314">
        <v>0</v>
      </c>
      <c r="I42" s="394">
        <v>31419.23</v>
      </c>
      <c r="J42" s="394">
        <v>0</v>
      </c>
      <c r="K42" s="98"/>
      <c r="L42" s="98"/>
      <c r="M42" s="314" t="str">
        <f t="shared" si="4"/>
        <v/>
      </c>
      <c r="N42" s="314">
        <f t="shared" si="5"/>
        <v>0</v>
      </c>
      <c r="O42" s="394">
        <f t="shared" si="2"/>
        <v>31419.23</v>
      </c>
      <c r="P42" s="317">
        <f t="shared" si="3"/>
        <v>31419.23</v>
      </c>
    </row>
    <row r="43" spans="1:16" x14ac:dyDescent="0.2">
      <c r="A43" s="19" t="s">
        <v>85</v>
      </c>
      <c r="B43" s="12" t="s">
        <v>83</v>
      </c>
      <c r="C43" s="55" t="s">
        <v>86</v>
      </c>
      <c r="D43" s="398">
        <v>8432.06</v>
      </c>
      <c r="E43" s="399"/>
      <c r="F43" s="400" t="s">
        <v>626</v>
      </c>
      <c r="G43" s="314">
        <v>0</v>
      </c>
      <c r="I43" s="394">
        <v>59384.480000000003</v>
      </c>
      <c r="J43" s="394">
        <v>0</v>
      </c>
      <c r="K43" s="98"/>
      <c r="L43" s="98"/>
      <c r="M43" s="314" t="str">
        <f t="shared" si="4"/>
        <v/>
      </c>
      <c r="N43" s="314">
        <f t="shared" si="5"/>
        <v>0</v>
      </c>
      <c r="O43" s="394">
        <f t="shared" si="2"/>
        <v>59384.480000000003</v>
      </c>
      <c r="P43" s="317">
        <f t="shared" si="3"/>
        <v>59384.480000000003</v>
      </c>
    </row>
    <row r="44" spans="1:16" x14ac:dyDescent="0.2">
      <c r="A44" s="19" t="s">
        <v>87</v>
      </c>
      <c r="B44" s="12" t="s">
        <v>88</v>
      </c>
      <c r="C44" s="55" t="s">
        <v>89</v>
      </c>
      <c r="D44" s="398">
        <v>0</v>
      </c>
      <c r="E44" s="399"/>
      <c r="F44" s="400">
        <v>44176</v>
      </c>
      <c r="G44" s="314">
        <v>0</v>
      </c>
      <c r="I44" s="394">
        <v>135359.07999999999</v>
      </c>
      <c r="J44" s="394">
        <v>0</v>
      </c>
      <c r="K44" s="98"/>
      <c r="L44" s="98"/>
      <c r="M44" s="314">
        <f t="shared" si="4"/>
        <v>44176</v>
      </c>
      <c r="N44" s="314">
        <f t="shared" si="5"/>
        <v>0</v>
      </c>
      <c r="O44" s="394">
        <f t="shared" si="2"/>
        <v>135359.07999999999</v>
      </c>
      <c r="P44" s="317">
        <f t="shared" si="3"/>
        <v>91183.079999999987</v>
      </c>
    </row>
    <row r="45" spans="1:16" x14ac:dyDescent="0.2">
      <c r="A45" s="19" t="s">
        <v>90</v>
      </c>
      <c r="B45" s="12" t="s">
        <v>91</v>
      </c>
      <c r="C45" s="1" t="s">
        <v>92</v>
      </c>
      <c r="D45" s="398">
        <v>0</v>
      </c>
      <c r="E45" s="399"/>
      <c r="F45" s="400" t="s">
        <v>626</v>
      </c>
      <c r="G45" s="314">
        <v>0</v>
      </c>
      <c r="I45" s="394">
        <v>46016.369999999995</v>
      </c>
      <c r="J45" s="394">
        <v>0</v>
      </c>
      <c r="K45" s="98"/>
      <c r="L45" s="98"/>
      <c r="M45" s="314" t="str">
        <f t="shared" si="4"/>
        <v/>
      </c>
      <c r="N45" s="314">
        <f t="shared" si="5"/>
        <v>0</v>
      </c>
      <c r="O45" s="394">
        <f t="shared" si="2"/>
        <v>46016.369999999995</v>
      </c>
      <c r="P45" s="317">
        <f t="shared" si="3"/>
        <v>46016.369999999995</v>
      </c>
    </row>
    <row r="46" spans="1:16" x14ac:dyDescent="0.2">
      <c r="A46" s="19" t="s">
        <v>93</v>
      </c>
      <c r="B46" s="12" t="s">
        <v>94</v>
      </c>
      <c r="C46" s="55" t="s">
        <v>95</v>
      </c>
      <c r="D46" s="398">
        <v>254671.83</v>
      </c>
      <c r="E46" s="399"/>
      <c r="F46" s="400">
        <v>296289</v>
      </c>
      <c r="G46" s="314">
        <v>153145.66999999998</v>
      </c>
      <c r="I46" s="394">
        <v>1384269.6199999994</v>
      </c>
      <c r="J46" s="394">
        <v>153145.66999999998</v>
      </c>
      <c r="K46" s="98"/>
      <c r="L46" s="98"/>
      <c r="M46" s="314">
        <f t="shared" si="4"/>
        <v>296289</v>
      </c>
      <c r="N46" s="314">
        <f t="shared" si="5"/>
        <v>153145.66999999998</v>
      </c>
      <c r="O46" s="394">
        <f t="shared" si="2"/>
        <v>1537415.2899999993</v>
      </c>
      <c r="P46" s="317">
        <f t="shared" si="3"/>
        <v>1087980.6199999994</v>
      </c>
    </row>
    <row r="47" spans="1:16" x14ac:dyDescent="0.2">
      <c r="A47" s="19" t="s">
        <v>96</v>
      </c>
      <c r="B47" s="12" t="s">
        <v>97</v>
      </c>
      <c r="C47" s="55" t="s">
        <v>98</v>
      </c>
      <c r="D47" s="398">
        <v>2313302.48</v>
      </c>
      <c r="E47" s="399"/>
      <c r="F47" s="400">
        <v>2307259</v>
      </c>
      <c r="G47" s="314">
        <v>864203.62000000011</v>
      </c>
      <c r="I47" s="394">
        <v>23216381.939999994</v>
      </c>
      <c r="J47" s="394">
        <v>864203.62</v>
      </c>
      <c r="K47" s="98"/>
      <c r="L47" s="98"/>
      <c r="M47" s="314">
        <f t="shared" si="4"/>
        <v>2307259</v>
      </c>
      <c r="N47" s="314">
        <f t="shared" si="5"/>
        <v>864203.62000000011</v>
      </c>
      <c r="O47" s="394">
        <f t="shared" si="2"/>
        <v>24080585.559999995</v>
      </c>
      <c r="P47" s="317">
        <f t="shared" si="3"/>
        <v>20909122.939999994</v>
      </c>
    </row>
    <row r="48" spans="1:16" x14ac:dyDescent="0.2">
      <c r="A48" s="19" t="s">
        <v>99</v>
      </c>
      <c r="B48" s="12" t="s">
        <v>100</v>
      </c>
      <c r="C48" s="55" t="s">
        <v>101</v>
      </c>
      <c r="D48" s="398">
        <v>22564.9</v>
      </c>
      <c r="E48" s="399"/>
      <c r="F48" s="400">
        <v>19913</v>
      </c>
      <c r="G48" s="314">
        <v>0</v>
      </c>
      <c r="I48" s="394">
        <v>102646.86</v>
      </c>
      <c r="J48" s="394">
        <v>6420.37</v>
      </c>
      <c r="K48" s="98"/>
      <c r="L48" s="98"/>
      <c r="M48" s="314">
        <f t="shared" si="4"/>
        <v>19913</v>
      </c>
      <c r="N48" s="314">
        <f t="shared" si="5"/>
        <v>0</v>
      </c>
      <c r="O48" s="394">
        <f t="shared" si="2"/>
        <v>109067.23</v>
      </c>
      <c r="P48" s="317">
        <f t="shared" si="3"/>
        <v>89154.23</v>
      </c>
    </row>
    <row r="49" spans="1:16" x14ac:dyDescent="0.2">
      <c r="A49" s="19" t="s">
        <v>102</v>
      </c>
      <c r="B49" s="12" t="s">
        <v>103</v>
      </c>
      <c r="C49" s="55" t="s">
        <v>104</v>
      </c>
      <c r="D49" s="398">
        <v>1252017.68</v>
      </c>
      <c r="E49" s="399"/>
      <c r="F49" s="400">
        <v>742087</v>
      </c>
      <c r="G49" s="314">
        <v>223825.16</v>
      </c>
      <c r="I49" s="394">
        <v>5096118.3200000022</v>
      </c>
      <c r="J49" s="394">
        <v>223825.16</v>
      </c>
      <c r="K49" s="98"/>
      <c r="L49" s="98"/>
      <c r="M49" s="314">
        <f t="shared" si="4"/>
        <v>742087</v>
      </c>
      <c r="N49" s="314">
        <f t="shared" si="5"/>
        <v>223825.16</v>
      </c>
      <c r="O49" s="394">
        <f t="shared" si="2"/>
        <v>5319943.4800000023</v>
      </c>
      <c r="P49" s="317">
        <f t="shared" si="3"/>
        <v>4354031.3200000022</v>
      </c>
    </row>
    <row r="50" spans="1:16" x14ac:dyDescent="0.2">
      <c r="A50" s="19" t="s">
        <v>105</v>
      </c>
      <c r="B50" s="12" t="s">
        <v>106</v>
      </c>
      <c r="C50" s="55" t="s">
        <v>107</v>
      </c>
      <c r="D50" s="398">
        <v>38997.56</v>
      </c>
      <c r="E50" s="399"/>
      <c r="F50" s="400">
        <v>97293</v>
      </c>
      <c r="G50" s="314">
        <v>0</v>
      </c>
      <c r="I50" s="394">
        <v>542819.3899999999</v>
      </c>
      <c r="J50" s="394">
        <v>0</v>
      </c>
      <c r="K50" s="98"/>
      <c r="L50" s="98"/>
      <c r="M50" s="314">
        <f t="shared" si="4"/>
        <v>97293</v>
      </c>
      <c r="N50" s="314">
        <f t="shared" si="5"/>
        <v>0</v>
      </c>
      <c r="O50" s="394">
        <f t="shared" si="2"/>
        <v>542819.3899999999</v>
      </c>
      <c r="P50" s="317">
        <f t="shared" si="3"/>
        <v>445526.3899999999</v>
      </c>
    </row>
    <row r="51" spans="1:16" x14ac:dyDescent="0.2">
      <c r="A51" s="22" t="s">
        <v>108</v>
      </c>
      <c r="B51" s="12" t="s">
        <v>109</v>
      </c>
      <c r="C51" s="55" t="s">
        <v>110</v>
      </c>
      <c r="D51" s="398">
        <v>28432.55</v>
      </c>
      <c r="E51" s="399"/>
      <c r="F51" s="400" t="s">
        <v>626</v>
      </c>
      <c r="G51" s="314">
        <v>0</v>
      </c>
      <c r="I51" s="394">
        <v>28030.25</v>
      </c>
      <c r="J51" s="394">
        <v>0</v>
      </c>
      <c r="K51" s="98"/>
      <c r="L51" s="98"/>
      <c r="M51" s="314" t="str">
        <f t="shared" si="4"/>
        <v/>
      </c>
      <c r="N51" s="314">
        <f t="shared" si="5"/>
        <v>0</v>
      </c>
      <c r="O51" s="394">
        <f t="shared" si="2"/>
        <v>28030.25</v>
      </c>
      <c r="P51" s="317">
        <f t="shared" si="3"/>
        <v>28030.25</v>
      </c>
    </row>
    <row r="52" spans="1:16" x14ac:dyDescent="0.2">
      <c r="A52" s="19" t="s">
        <v>111</v>
      </c>
      <c r="B52" s="12" t="s">
        <v>109</v>
      </c>
      <c r="C52" s="55" t="s">
        <v>112</v>
      </c>
      <c r="D52" s="398">
        <v>0</v>
      </c>
      <c r="E52" s="399"/>
      <c r="F52" s="400" t="s">
        <v>626</v>
      </c>
      <c r="G52" s="314">
        <v>0</v>
      </c>
      <c r="I52" s="394">
        <v>0</v>
      </c>
      <c r="J52" s="394">
        <v>0</v>
      </c>
      <c r="K52" s="98"/>
      <c r="L52" s="98"/>
      <c r="M52" s="314" t="str">
        <f t="shared" si="4"/>
        <v/>
      </c>
      <c r="N52" s="314">
        <f t="shared" si="5"/>
        <v>0</v>
      </c>
      <c r="O52" s="394">
        <f t="shared" si="2"/>
        <v>0</v>
      </c>
      <c r="P52" s="317">
        <f t="shared" si="3"/>
        <v>0</v>
      </c>
    </row>
    <row r="53" spans="1:16" x14ac:dyDescent="0.2">
      <c r="A53" s="19" t="s">
        <v>113</v>
      </c>
      <c r="B53" s="12" t="s">
        <v>109</v>
      </c>
      <c r="C53" s="55" t="s">
        <v>114</v>
      </c>
      <c r="D53" s="398">
        <v>36919.61</v>
      </c>
      <c r="E53" s="399"/>
      <c r="F53" s="400">
        <v>42097</v>
      </c>
      <c r="G53" s="314">
        <v>0</v>
      </c>
      <c r="I53" s="394">
        <v>140084.31999999998</v>
      </c>
      <c r="J53" s="394">
        <v>0</v>
      </c>
      <c r="K53" s="98"/>
      <c r="L53" s="98"/>
      <c r="M53" s="314">
        <f t="shared" si="4"/>
        <v>42097</v>
      </c>
      <c r="N53" s="314">
        <f t="shared" si="5"/>
        <v>0</v>
      </c>
      <c r="O53" s="394">
        <f t="shared" si="2"/>
        <v>140084.31999999998</v>
      </c>
      <c r="P53" s="317">
        <f t="shared" si="3"/>
        <v>97987.319999999978</v>
      </c>
    </row>
    <row r="54" spans="1:16" x14ac:dyDescent="0.2">
      <c r="A54" s="19" t="s">
        <v>115</v>
      </c>
      <c r="B54" s="12" t="s">
        <v>109</v>
      </c>
      <c r="C54" s="55" t="s">
        <v>116</v>
      </c>
      <c r="D54" s="398">
        <v>14771.82</v>
      </c>
      <c r="E54" s="399"/>
      <c r="F54" s="400">
        <v>16103</v>
      </c>
      <c r="G54" s="314">
        <v>0</v>
      </c>
      <c r="I54" s="394">
        <v>51934.14</v>
      </c>
      <c r="J54" s="394">
        <v>0</v>
      </c>
      <c r="K54" s="98"/>
      <c r="L54" s="98"/>
      <c r="M54" s="314">
        <f t="shared" si="4"/>
        <v>16103</v>
      </c>
      <c r="N54" s="314">
        <f t="shared" si="5"/>
        <v>0</v>
      </c>
      <c r="O54" s="394">
        <f t="shared" si="2"/>
        <v>51934.14</v>
      </c>
      <c r="P54" s="317">
        <f t="shared" si="3"/>
        <v>35831.14</v>
      </c>
    </row>
    <row r="55" spans="1:16" x14ac:dyDescent="0.2">
      <c r="A55" s="19" t="s">
        <v>117</v>
      </c>
      <c r="B55" s="12" t="s">
        <v>109</v>
      </c>
      <c r="C55" s="55" t="s">
        <v>118</v>
      </c>
      <c r="D55" s="398">
        <v>0</v>
      </c>
      <c r="E55" s="399"/>
      <c r="F55" s="400" t="s">
        <v>626</v>
      </c>
      <c r="G55" s="314">
        <v>0</v>
      </c>
      <c r="I55" s="394">
        <v>0</v>
      </c>
      <c r="J55" s="394">
        <v>0</v>
      </c>
      <c r="K55" s="98"/>
      <c r="L55" s="98"/>
      <c r="M55" s="314" t="str">
        <f t="shared" si="4"/>
        <v/>
      </c>
      <c r="N55" s="314">
        <f t="shared" si="5"/>
        <v>0</v>
      </c>
      <c r="O55" s="394">
        <f t="shared" si="2"/>
        <v>0</v>
      </c>
      <c r="P55" s="317">
        <f t="shared" si="3"/>
        <v>0</v>
      </c>
    </row>
    <row r="56" spans="1:16" x14ac:dyDescent="0.2">
      <c r="A56" s="19" t="s">
        <v>119</v>
      </c>
      <c r="B56" s="12" t="s">
        <v>120</v>
      </c>
      <c r="C56" s="55" t="s">
        <v>121</v>
      </c>
      <c r="D56" s="398">
        <v>62422.13</v>
      </c>
      <c r="E56" s="399"/>
      <c r="F56" s="400">
        <v>74442</v>
      </c>
      <c r="G56" s="314">
        <v>0</v>
      </c>
      <c r="I56" s="394">
        <v>317278.05999999994</v>
      </c>
      <c r="J56" s="394">
        <v>26.99</v>
      </c>
      <c r="K56" s="98"/>
      <c r="L56" s="98"/>
      <c r="M56" s="314">
        <f t="shared" si="4"/>
        <v>74442</v>
      </c>
      <c r="N56" s="314">
        <f t="shared" si="5"/>
        <v>0</v>
      </c>
      <c r="O56" s="394">
        <f t="shared" si="2"/>
        <v>317305.04999999993</v>
      </c>
      <c r="P56" s="317">
        <f t="shared" si="3"/>
        <v>242863.04999999993</v>
      </c>
    </row>
    <row r="57" spans="1:16" x14ac:dyDescent="0.2">
      <c r="A57" s="19" t="s">
        <v>122</v>
      </c>
      <c r="B57" s="12" t="s">
        <v>120</v>
      </c>
      <c r="C57" s="55" t="s">
        <v>123</v>
      </c>
      <c r="D57" s="398">
        <v>80686.73</v>
      </c>
      <c r="E57" s="399"/>
      <c r="F57" s="400">
        <v>64029</v>
      </c>
      <c r="G57" s="314">
        <v>131519.22</v>
      </c>
      <c r="I57" s="394">
        <v>440016.94000000012</v>
      </c>
      <c r="J57" s="394">
        <v>131519.22</v>
      </c>
      <c r="K57" s="98"/>
      <c r="L57" s="98"/>
      <c r="M57" s="314">
        <f t="shared" si="4"/>
        <v>64029</v>
      </c>
      <c r="N57" s="314">
        <f t="shared" si="5"/>
        <v>131519.22</v>
      </c>
      <c r="O57" s="394">
        <f t="shared" si="2"/>
        <v>571536.16000000015</v>
      </c>
      <c r="P57" s="317">
        <f t="shared" si="3"/>
        <v>375987.94000000018</v>
      </c>
    </row>
    <row r="58" spans="1:16" x14ac:dyDescent="0.2">
      <c r="A58" s="19" t="s">
        <v>124</v>
      </c>
      <c r="B58" s="12" t="s">
        <v>120</v>
      </c>
      <c r="C58" s="55" t="s">
        <v>125</v>
      </c>
      <c r="D58" s="398">
        <v>482199.81</v>
      </c>
      <c r="E58" s="399"/>
      <c r="F58" s="400">
        <v>641670</v>
      </c>
      <c r="G58" s="314">
        <v>78082.62</v>
      </c>
      <c r="I58" s="394">
        <v>1743711.5000000002</v>
      </c>
      <c r="J58" s="394">
        <v>78082.62</v>
      </c>
      <c r="K58" s="98"/>
      <c r="L58" s="98"/>
      <c r="M58" s="314">
        <f t="shared" si="4"/>
        <v>641670</v>
      </c>
      <c r="N58" s="314">
        <f t="shared" si="5"/>
        <v>78082.62</v>
      </c>
      <c r="O58" s="394">
        <f t="shared" si="2"/>
        <v>1821794.12</v>
      </c>
      <c r="P58" s="317">
        <f t="shared" si="3"/>
        <v>1102041.5</v>
      </c>
    </row>
    <row r="59" spans="1:16" x14ac:dyDescent="0.2">
      <c r="A59" s="19" t="s">
        <v>126</v>
      </c>
      <c r="B59" s="12" t="s">
        <v>120</v>
      </c>
      <c r="C59" s="55" t="s">
        <v>127</v>
      </c>
      <c r="D59" s="398">
        <v>221794.58</v>
      </c>
      <c r="E59" s="399"/>
      <c r="F59" s="400">
        <v>180338</v>
      </c>
      <c r="G59" s="314">
        <v>53097.9</v>
      </c>
      <c r="I59" s="394">
        <v>118963.06000000001</v>
      </c>
      <c r="J59" s="394">
        <v>53097.899999999994</v>
      </c>
      <c r="K59" s="98"/>
      <c r="L59" s="98"/>
      <c r="M59" s="314">
        <f t="shared" si="4"/>
        <v>180338</v>
      </c>
      <c r="N59" s="314">
        <f t="shared" si="5"/>
        <v>53097.9</v>
      </c>
      <c r="O59" s="394">
        <f t="shared" si="2"/>
        <v>172060.96000000002</v>
      </c>
      <c r="P59" s="317">
        <f t="shared" si="3"/>
        <v>-61374.939999999973</v>
      </c>
    </row>
    <row r="60" spans="1:16" x14ac:dyDescent="0.2">
      <c r="A60" s="19" t="s">
        <v>128</v>
      </c>
      <c r="B60" s="12" t="s">
        <v>120</v>
      </c>
      <c r="C60" s="55" t="s">
        <v>129</v>
      </c>
      <c r="D60" s="398">
        <v>705203.16</v>
      </c>
      <c r="E60" s="399"/>
      <c r="F60" s="400">
        <v>707879</v>
      </c>
      <c r="G60" s="314">
        <v>232295.74</v>
      </c>
      <c r="I60" s="394">
        <v>1257958.0199999998</v>
      </c>
      <c r="J60" s="394">
        <v>232295.74</v>
      </c>
      <c r="K60" s="98"/>
      <c r="L60" s="98"/>
      <c r="M60" s="314">
        <f t="shared" si="4"/>
        <v>707879</v>
      </c>
      <c r="N60" s="314">
        <f t="shared" si="5"/>
        <v>232295.74</v>
      </c>
      <c r="O60" s="394">
        <f t="shared" si="2"/>
        <v>1490253.7599999998</v>
      </c>
      <c r="P60" s="317">
        <f t="shared" si="3"/>
        <v>550079.01999999979</v>
      </c>
    </row>
    <row r="61" spans="1:16" x14ac:dyDescent="0.2">
      <c r="A61" s="19" t="s">
        <v>130</v>
      </c>
      <c r="B61" s="12" t="s">
        <v>120</v>
      </c>
      <c r="C61" s="55" t="s">
        <v>131</v>
      </c>
      <c r="D61" s="398">
        <v>158651.95000000001</v>
      </c>
      <c r="E61" s="399"/>
      <c r="F61" s="400">
        <v>157668</v>
      </c>
      <c r="G61" s="314">
        <v>20524.599999999999</v>
      </c>
      <c r="I61" s="394">
        <v>169042.79</v>
      </c>
      <c r="J61" s="394">
        <v>20524.599999999999</v>
      </c>
      <c r="K61" s="98"/>
      <c r="L61" s="98"/>
      <c r="M61" s="314">
        <f t="shared" si="4"/>
        <v>157668</v>
      </c>
      <c r="N61" s="314">
        <f t="shared" si="5"/>
        <v>20524.599999999999</v>
      </c>
      <c r="O61" s="394">
        <f t="shared" si="2"/>
        <v>189567.39</v>
      </c>
      <c r="P61" s="317">
        <f t="shared" si="3"/>
        <v>11374.790000000008</v>
      </c>
    </row>
    <row r="62" spans="1:16" x14ac:dyDescent="0.2">
      <c r="A62" s="19" t="s">
        <v>132</v>
      </c>
      <c r="B62" s="12" t="s">
        <v>120</v>
      </c>
      <c r="C62" s="55" t="s">
        <v>133</v>
      </c>
      <c r="D62" s="398">
        <v>248667.6</v>
      </c>
      <c r="E62" s="399"/>
      <c r="F62" s="400">
        <v>203922</v>
      </c>
      <c r="G62" s="314">
        <v>12660</v>
      </c>
      <c r="I62" s="394">
        <v>26984.13</v>
      </c>
      <c r="J62" s="394">
        <v>12660</v>
      </c>
      <c r="K62" s="98"/>
      <c r="L62" s="98"/>
      <c r="M62" s="314">
        <f t="shared" si="4"/>
        <v>203922</v>
      </c>
      <c r="N62" s="314">
        <f t="shared" si="5"/>
        <v>12660</v>
      </c>
      <c r="O62" s="394">
        <f t="shared" si="2"/>
        <v>39644.130000000005</v>
      </c>
      <c r="P62" s="317">
        <f t="shared" si="3"/>
        <v>-176937.87</v>
      </c>
    </row>
    <row r="63" spans="1:16" x14ac:dyDescent="0.2">
      <c r="A63" s="19" t="s">
        <v>134</v>
      </c>
      <c r="B63" s="12" t="s">
        <v>120</v>
      </c>
      <c r="C63" s="55" t="s">
        <v>135</v>
      </c>
      <c r="D63" s="398">
        <v>608619.98</v>
      </c>
      <c r="E63" s="399"/>
      <c r="F63" s="400">
        <v>302104</v>
      </c>
      <c r="G63" s="314">
        <v>101948.49</v>
      </c>
      <c r="I63" s="394">
        <v>849788.9700000002</v>
      </c>
      <c r="J63" s="394">
        <v>101948.48999999999</v>
      </c>
      <c r="K63" s="98"/>
      <c r="L63" s="98"/>
      <c r="M63" s="314">
        <f t="shared" si="4"/>
        <v>302104</v>
      </c>
      <c r="N63" s="314">
        <f t="shared" si="5"/>
        <v>101948.49</v>
      </c>
      <c r="O63" s="394">
        <f t="shared" si="2"/>
        <v>951737.4600000002</v>
      </c>
      <c r="P63" s="317">
        <f t="shared" si="3"/>
        <v>547684.9700000002</v>
      </c>
    </row>
    <row r="64" spans="1:16" x14ac:dyDescent="0.2">
      <c r="A64" s="19" t="s">
        <v>136</v>
      </c>
      <c r="B64" s="12" t="s">
        <v>120</v>
      </c>
      <c r="C64" s="55" t="s">
        <v>137</v>
      </c>
      <c r="D64" s="398">
        <v>36087.74</v>
      </c>
      <c r="E64" s="399"/>
      <c r="F64" s="400">
        <v>58630</v>
      </c>
      <c r="G64" s="314">
        <v>0</v>
      </c>
      <c r="I64" s="394">
        <v>228191.03</v>
      </c>
      <c r="J64" s="394">
        <v>30049.54</v>
      </c>
      <c r="K64" s="98"/>
      <c r="L64" s="98"/>
      <c r="M64" s="314">
        <f t="shared" si="4"/>
        <v>58630</v>
      </c>
      <c r="N64" s="314">
        <f t="shared" si="5"/>
        <v>0</v>
      </c>
      <c r="O64" s="394">
        <f t="shared" si="2"/>
        <v>258240.57</v>
      </c>
      <c r="P64" s="317">
        <f t="shared" si="3"/>
        <v>199610.57</v>
      </c>
    </row>
    <row r="65" spans="1:16" x14ac:dyDescent="0.2">
      <c r="A65" s="19" t="s">
        <v>138</v>
      </c>
      <c r="B65" s="12" t="s">
        <v>120</v>
      </c>
      <c r="C65" s="55" t="s">
        <v>139</v>
      </c>
      <c r="D65" s="398">
        <v>46004.79</v>
      </c>
      <c r="E65" s="399"/>
      <c r="F65" s="400">
        <v>78110</v>
      </c>
      <c r="G65" s="314">
        <v>15813</v>
      </c>
      <c r="I65" s="394">
        <v>477133</v>
      </c>
      <c r="J65" s="394">
        <v>15813</v>
      </c>
      <c r="K65" s="98"/>
      <c r="L65" s="98"/>
      <c r="M65" s="314">
        <f t="shared" si="4"/>
        <v>78110</v>
      </c>
      <c r="N65" s="314">
        <f t="shared" si="5"/>
        <v>15813</v>
      </c>
      <c r="O65" s="394">
        <f t="shared" si="2"/>
        <v>492946</v>
      </c>
      <c r="P65" s="317">
        <f t="shared" si="3"/>
        <v>399023</v>
      </c>
    </row>
    <row r="66" spans="1:16" x14ac:dyDescent="0.2">
      <c r="A66" s="19" t="s">
        <v>140</v>
      </c>
      <c r="B66" s="12" t="s">
        <v>120</v>
      </c>
      <c r="C66" s="55" t="s">
        <v>141</v>
      </c>
      <c r="D66" s="398">
        <v>0</v>
      </c>
      <c r="E66" s="399"/>
      <c r="F66" s="400" t="s">
        <v>626</v>
      </c>
      <c r="G66" s="314">
        <v>0</v>
      </c>
      <c r="I66" s="394">
        <v>0</v>
      </c>
      <c r="J66" s="394">
        <v>0</v>
      </c>
      <c r="K66" s="98"/>
      <c r="L66" s="98"/>
      <c r="M66" s="314" t="str">
        <f t="shared" si="4"/>
        <v/>
      </c>
      <c r="N66" s="314">
        <f t="shared" si="5"/>
        <v>0</v>
      </c>
      <c r="O66" s="394">
        <f t="shared" si="2"/>
        <v>0</v>
      </c>
      <c r="P66" s="317">
        <f t="shared" si="3"/>
        <v>0</v>
      </c>
    </row>
    <row r="67" spans="1:16" x14ac:dyDescent="0.2">
      <c r="A67" s="19" t="s">
        <v>142</v>
      </c>
      <c r="B67" s="12" t="s">
        <v>120</v>
      </c>
      <c r="C67" s="55" t="s">
        <v>143</v>
      </c>
      <c r="D67" s="398">
        <v>76741.61</v>
      </c>
      <c r="E67" s="399"/>
      <c r="F67" s="400">
        <v>75786</v>
      </c>
      <c r="G67" s="314">
        <v>19360.68</v>
      </c>
      <c r="I67" s="394">
        <v>82205.809999999983</v>
      </c>
      <c r="J67" s="394">
        <v>19360.68</v>
      </c>
      <c r="K67" s="98"/>
      <c r="L67" s="98"/>
      <c r="M67" s="314">
        <f t="shared" si="4"/>
        <v>75786</v>
      </c>
      <c r="N67" s="314">
        <f t="shared" si="5"/>
        <v>19360.68</v>
      </c>
      <c r="O67" s="394">
        <f t="shared" si="2"/>
        <v>101566.48999999999</v>
      </c>
      <c r="P67" s="317">
        <f t="shared" si="3"/>
        <v>6419.8099999999977</v>
      </c>
    </row>
    <row r="68" spans="1:16" x14ac:dyDescent="0.2">
      <c r="A68" s="19" t="s">
        <v>144</v>
      </c>
      <c r="B68" s="12" t="s">
        <v>120</v>
      </c>
      <c r="C68" s="55" t="s">
        <v>145</v>
      </c>
      <c r="D68" s="398">
        <v>557939.30000000005</v>
      </c>
      <c r="E68" s="399"/>
      <c r="F68" s="400">
        <v>461466</v>
      </c>
      <c r="G68" s="314">
        <v>109676.85</v>
      </c>
      <c r="I68" s="394">
        <v>3981362.0099999993</v>
      </c>
      <c r="J68" s="394">
        <v>109676.85</v>
      </c>
      <c r="K68" s="98"/>
      <c r="L68" s="98"/>
      <c r="M68" s="314">
        <f t="shared" si="4"/>
        <v>461466</v>
      </c>
      <c r="N68" s="314">
        <f t="shared" si="5"/>
        <v>109676.85</v>
      </c>
      <c r="O68" s="394">
        <f t="shared" si="2"/>
        <v>4091038.8599999994</v>
      </c>
      <c r="P68" s="317">
        <f t="shared" si="3"/>
        <v>3519896.0099999993</v>
      </c>
    </row>
    <row r="69" spans="1:16" x14ac:dyDescent="0.2">
      <c r="A69" s="19" t="s">
        <v>146</v>
      </c>
      <c r="B69" s="12" t="s">
        <v>120</v>
      </c>
      <c r="C69" s="55" t="s">
        <v>147</v>
      </c>
      <c r="D69" s="398">
        <v>0</v>
      </c>
      <c r="E69" s="399"/>
      <c r="F69" s="400" t="s">
        <v>626</v>
      </c>
      <c r="G69" s="314">
        <v>0</v>
      </c>
      <c r="I69" s="394">
        <v>0</v>
      </c>
      <c r="J69" s="394">
        <v>0</v>
      </c>
      <c r="K69" s="98"/>
      <c r="L69" s="98"/>
      <c r="M69" s="314" t="str">
        <f t="shared" si="4"/>
        <v/>
      </c>
      <c r="N69" s="314">
        <f t="shared" si="5"/>
        <v>0</v>
      </c>
      <c r="O69" s="394">
        <f t="shared" si="2"/>
        <v>0</v>
      </c>
      <c r="P69" s="317">
        <f t="shared" si="3"/>
        <v>0</v>
      </c>
    </row>
    <row r="70" spans="1:16" x14ac:dyDescent="0.2">
      <c r="A70" s="19" t="s">
        <v>148</v>
      </c>
      <c r="B70" s="12" t="s">
        <v>120</v>
      </c>
      <c r="C70" s="55" t="s">
        <v>149</v>
      </c>
      <c r="D70" s="398">
        <v>67017.52</v>
      </c>
      <c r="E70" s="399"/>
      <c r="F70" s="400">
        <v>85084</v>
      </c>
      <c r="G70" s="314">
        <v>51627.21</v>
      </c>
      <c r="I70" s="394">
        <v>283317.37000000005</v>
      </c>
      <c r="J70" s="394">
        <v>51627.209999999992</v>
      </c>
      <c r="K70" s="98"/>
      <c r="L70" s="98"/>
      <c r="M70" s="314">
        <f t="shared" si="4"/>
        <v>85084</v>
      </c>
      <c r="N70" s="314">
        <f t="shared" si="5"/>
        <v>51627.21</v>
      </c>
      <c r="O70" s="394">
        <f t="shared" si="2"/>
        <v>334944.58000000007</v>
      </c>
      <c r="P70" s="317">
        <f t="shared" si="3"/>
        <v>198233.37000000008</v>
      </c>
    </row>
    <row r="71" spans="1:16" x14ac:dyDescent="0.2">
      <c r="A71" s="19" t="s">
        <v>150</v>
      </c>
      <c r="B71" s="12" t="s">
        <v>151</v>
      </c>
      <c r="C71" s="55" t="s">
        <v>152</v>
      </c>
      <c r="D71" s="398">
        <v>207627.79</v>
      </c>
      <c r="E71" s="399"/>
      <c r="F71" s="400">
        <v>73862</v>
      </c>
      <c r="G71" s="314">
        <v>46762</v>
      </c>
      <c r="I71" s="394">
        <v>985664.84</v>
      </c>
      <c r="J71" s="394">
        <v>46762</v>
      </c>
      <c r="K71" s="98"/>
      <c r="L71" s="98"/>
      <c r="M71" s="314">
        <f t="shared" si="4"/>
        <v>73862</v>
      </c>
      <c r="N71" s="314">
        <f t="shared" si="5"/>
        <v>46762</v>
      </c>
      <c r="O71" s="394">
        <f t="shared" si="2"/>
        <v>1032426.84</v>
      </c>
      <c r="P71" s="317">
        <f t="shared" si="3"/>
        <v>911802.84</v>
      </c>
    </row>
    <row r="72" spans="1:16" x14ac:dyDescent="0.2">
      <c r="A72" s="19" t="s">
        <v>153</v>
      </c>
      <c r="B72" s="12" t="s">
        <v>151</v>
      </c>
      <c r="C72" s="55" t="s">
        <v>154</v>
      </c>
      <c r="D72" s="398">
        <v>97700.17</v>
      </c>
      <c r="E72" s="399"/>
      <c r="F72" s="400">
        <v>103005</v>
      </c>
      <c r="G72" s="314">
        <v>0</v>
      </c>
      <c r="I72" s="394">
        <v>594491</v>
      </c>
      <c r="J72" s="394">
        <v>0</v>
      </c>
      <c r="K72" s="98"/>
      <c r="L72" s="98"/>
      <c r="M72" s="314">
        <f t="shared" ref="M72:M103" si="6">F72</f>
        <v>103005</v>
      </c>
      <c r="N72" s="314">
        <f t="shared" ref="N72:N103" si="7">G72</f>
        <v>0</v>
      </c>
      <c r="O72" s="394">
        <f t="shared" si="2"/>
        <v>594491</v>
      </c>
      <c r="P72" s="317">
        <f t="shared" si="3"/>
        <v>491486</v>
      </c>
    </row>
    <row r="73" spans="1:16" x14ac:dyDescent="0.2">
      <c r="A73" s="19" t="s">
        <v>155</v>
      </c>
      <c r="B73" s="12" t="s">
        <v>151</v>
      </c>
      <c r="C73" s="55" t="s">
        <v>156</v>
      </c>
      <c r="D73" s="398">
        <v>0</v>
      </c>
      <c r="E73" s="399"/>
      <c r="F73" s="400" t="s">
        <v>626</v>
      </c>
      <c r="G73" s="314">
        <v>0</v>
      </c>
      <c r="I73" s="394">
        <v>0</v>
      </c>
      <c r="J73" s="394">
        <v>0</v>
      </c>
      <c r="K73" s="98"/>
      <c r="L73" s="98"/>
      <c r="M73" s="314" t="str">
        <f t="shared" si="6"/>
        <v/>
      </c>
      <c r="N73" s="314">
        <f t="shared" si="7"/>
        <v>0</v>
      </c>
      <c r="O73" s="394">
        <f t="shared" ref="O73:O136" si="8">+I73+J73</f>
        <v>0</v>
      </c>
      <c r="P73" s="317">
        <f t="shared" ref="P73:P136" si="9">+O73-SUM(M73:N73)</f>
        <v>0</v>
      </c>
    </row>
    <row r="74" spans="1:16" x14ac:dyDescent="0.2">
      <c r="A74" s="19" t="s">
        <v>157</v>
      </c>
      <c r="B74" s="12" t="s">
        <v>158</v>
      </c>
      <c r="C74" s="55" t="s">
        <v>159</v>
      </c>
      <c r="D74" s="398">
        <v>24052.18</v>
      </c>
      <c r="E74" s="399"/>
      <c r="F74" s="400" t="s">
        <v>626</v>
      </c>
      <c r="G74" s="314">
        <v>0</v>
      </c>
      <c r="I74" s="394">
        <v>116744.75</v>
      </c>
      <c r="J74" s="394">
        <v>0</v>
      </c>
      <c r="K74" s="98"/>
      <c r="L74" s="98"/>
      <c r="M74" s="314" t="str">
        <f t="shared" si="6"/>
        <v/>
      </c>
      <c r="N74" s="314">
        <f t="shared" si="7"/>
        <v>0</v>
      </c>
      <c r="O74" s="394">
        <f t="shared" si="8"/>
        <v>116744.75</v>
      </c>
      <c r="P74" s="317">
        <f t="shared" si="9"/>
        <v>116744.75</v>
      </c>
    </row>
    <row r="75" spans="1:16" x14ac:dyDescent="0.2">
      <c r="A75" s="19" t="s">
        <v>160</v>
      </c>
      <c r="B75" s="12" t="s">
        <v>158</v>
      </c>
      <c r="C75" s="55" t="s">
        <v>161</v>
      </c>
      <c r="D75" s="398">
        <v>117150.59</v>
      </c>
      <c r="E75" s="399"/>
      <c r="F75" s="400">
        <v>59232</v>
      </c>
      <c r="G75" s="314">
        <v>21787.72</v>
      </c>
      <c r="I75" s="394">
        <v>347118.78999999986</v>
      </c>
      <c r="J75" s="394">
        <v>21787.719999999998</v>
      </c>
      <c r="K75" s="98"/>
      <c r="L75" s="98"/>
      <c r="M75" s="314">
        <f t="shared" si="6"/>
        <v>59232</v>
      </c>
      <c r="N75" s="314">
        <f t="shared" si="7"/>
        <v>21787.72</v>
      </c>
      <c r="O75" s="394">
        <f t="shared" si="8"/>
        <v>368906.50999999983</v>
      </c>
      <c r="P75" s="317">
        <f t="shared" si="9"/>
        <v>287886.7899999998</v>
      </c>
    </row>
    <row r="76" spans="1:16" x14ac:dyDescent="0.2">
      <c r="A76" s="19" t="s">
        <v>162</v>
      </c>
      <c r="B76" s="12" t="s">
        <v>158</v>
      </c>
      <c r="C76" s="55" t="s">
        <v>478</v>
      </c>
      <c r="D76" s="398">
        <v>0</v>
      </c>
      <c r="E76" s="399"/>
      <c r="F76" s="400" t="s">
        <v>626</v>
      </c>
      <c r="G76" s="314">
        <v>0</v>
      </c>
      <c r="I76" s="394">
        <v>0</v>
      </c>
      <c r="J76" s="394">
        <v>0</v>
      </c>
      <c r="K76" s="98"/>
      <c r="L76" s="98"/>
      <c r="M76" s="314" t="str">
        <f t="shared" si="6"/>
        <v/>
      </c>
      <c r="N76" s="314">
        <f t="shared" si="7"/>
        <v>0</v>
      </c>
      <c r="O76" s="394">
        <f t="shared" si="8"/>
        <v>0</v>
      </c>
      <c r="P76" s="317">
        <f t="shared" si="9"/>
        <v>0</v>
      </c>
    </row>
    <row r="77" spans="1:16" x14ac:dyDescent="0.2">
      <c r="A77" s="19" t="s">
        <v>163</v>
      </c>
      <c r="B77" s="12" t="s">
        <v>164</v>
      </c>
      <c r="C77" s="55" t="s">
        <v>165</v>
      </c>
      <c r="D77" s="398">
        <v>0</v>
      </c>
      <c r="E77" s="399"/>
      <c r="F77" s="400" t="s">
        <v>626</v>
      </c>
      <c r="G77" s="314">
        <v>0</v>
      </c>
      <c r="I77" s="394">
        <v>0</v>
      </c>
      <c r="J77" s="394">
        <v>0</v>
      </c>
      <c r="K77" s="98"/>
      <c r="L77" s="98"/>
      <c r="M77" s="314" t="str">
        <f t="shared" si="6"/>
        <v/>
      </c>
      <c r="N77" s="314">
        <f t="shared" si="7"/>
        <v>0</v>
      </c>
      <c r="O77" s="394">
        <f t="shared" si="8"/>
        <v>0</v>
      </c>
      <c r="P77" s="317">
        <f t="shared" si="9"/>
        <v>0</v>
      </c>
    </row>
    <row r="78" spans="1:16" x14ac:dyDescent="0.2">
      <c r="A78" s="19" t="s">
        <v>166</v>
      </c>
      <c r="B78" s="12" t="s">
        <v>167</v>
      </c>
      <c r="C78" s="55" t="s">
        <v>168</v>
      </c>
      <c r="D78" s="398">
        <v>32777.769999999997</v>
      </c>
      <c r="E78" s="399"/>
      <c r="F78" s="400">
        <v>45439</v>
      </c>
      <c r="G78" s="314">
        <v>0</v>
      </c>
      <c r="I78" s="394">
        <v>196898.03999999998</v>
      </c>
      <c r="J78" s="394">
        <v>0</v>
      </c>
      <c r="K78" s="98"/>
      <c r="L78" s="98"/>
      <c r="M78" s="314">
        <f t="shared" si="6"/>
        <v>45439</v>
      </c>
      <c r="N78" s="314">
        <f t="shared" si="7"/>
        <v>0</v>
      </c>
      <c r="O78" s="394">
        <f t="shared" si="8"/>
        <v>196898.03999999998</v>
      </c>
      <c r="P78" s="317">
        <f t="shared" si="9"/>
        <v>151459.03999999998</v>
      </c>
    </row>
    <row r="79" spans="1:16" x14ac:dyDescent="0.2">
      <c r="A79" s="19" t="s">
        <v>169</v>
      </c>
      <c r="B79" s="12" t="s">
        <v>167</v>
      </c>
      <c r="C79" s="55" t="s">
        <v>170</v>
      </c>
      <c r="D79" s="398">
        <v>23038.12</v>
      </c>
      <c r="E79" s="399"/>
      <c r="F79" s="400">
        <v>28180</v>
      </c>
      <c r="G79" s="314">
        <v>11068.3</v>
      </c>
      <c r="I79" s="394">
        <v>14897.810000000001</v>
      </c>
      <c r="J79" s="394">
        <v>11068.300000000001</v>
      </c>
      <c r="K79" s="98"/>
      <c r="L79" s="98"/>
      <c r="M79" s="314">
        <f t="shared" si="6"/>
        <v>28180</v>
      </c>
      <c r="N79" s="314">
        <f t="shared" si="7"/>
        <v>11068.3</v>
      </c>
      <c r="O79" s="394">
        <f t="shared" si="8"/>
        <v>25966.11</v>
      </c>
      <c r="P79" s="317">
        <f t="shared" si="9"/>
        <v>-13282.190000000002</v>
      </c>
    </row>
    <row r="80" spans="1:16" x14ac:dyDescent="0.2">
      <c r="A80" s="19" t="s">
        <v>171</v>
      </c>
      <c r="B80" s="12" t="s">
        <v>172</v>
      </c>
      <c r="C80" s="55" t="s">
        <v>173</v>
      </c>
      <c r="D80" s="398">
        <v>53597.79</v>
      </c>
      <c r="E80" s="399"/>
      <c r="F80" s="400">
        <v>47347</v>
      </c>
      <c r="G80" s="314">
        <v>34863.620000000003</v>
      </c>
      <c r="I80" s="394">
        <v>272260.36999999994</v>
      </c>
      <c r="J80" s="394">
        <v>17585.400000000001</v>
      </c>
      <c r="K80" s="98"/>
      <c r="L80" s="98"/>
      <c r="M80" s="314">
        <f t="shared" si="6"/>
        <v>47347</v>
      </c>
      <c r="N80" s="314">
        <f t="shared" si="7"/>
        <v>34863.620000000003</v>
      </c>
      <c r="O80" s="394">
        <f t="shared" si="8"/>
        <v>289845.76999999996</v>
      </c>
      <c r="P80" s="317">
        <f t="shared" si="9"/>
        <v>207635.14999999997</v>
      </c>
    </row>
    <row r="81" spans="1:16" x14ac:dyDescent="0.2">
      <c r="A81" s="19" t="s">
        <v>174</v>
      </c>
      <c r="B81" s="12" t="s">
        <v>175</v>
      </c>
      <c r="C81" s="55" t="s">
        <v>176</v>
      </c>
      <c r="D81" s="398">
        <v>0</v>
      </c>
      <c r="E81" s="399"/>
      <c r="F81" s="400" t="s">
        <v>626</v>
      </c>
      <c r="G81" s="314">
        <v>0</v>
      </c>
      <c r="I81" s="394">
        <v>58586.64</v>
      </c>
      <c r="J81" s="394">
        <v>0</v>
      </c>
      <c r="K81" s="98"/>
      <c r="L81" s="98"/>
      <c r="M81" s="314" t="str">
        <f t="shared" si="6"/>
        <v/>
      </c>
      <c r="N81" s="314">
        <f t="shared" si="7"/>
        <v>0</v>
      </c>
      <c r="O81" s="394">
        <f t="shared" si="8"/>
        <v>58586.64</v>
      </c>
      <c r="P81" s="317">
        <f t="shared" si="9"/>
        <v>58586.64</v>
      </c>
    </row>
    <row r="82" spans="1:16" x14ac:dyDescent="0.2">
      <c r="A82" s="19" t="s">
        <v>177</v>
      </c>
      <c r="B82" s="12" t="s">
        <v>178</v>
      </c>
      <c r="C82" s="55" t="s">
        <v>179</v>
      </c>
      <c r="D82" s="398">
        <v>0</v>
      </c>
      <c r="E82" s="399"/>
      <c r="F82" s="400" t="s">
        <v>626</v>
      </c>
      <c r="G82" s="314">
        <v>0</v>
      </c>
      <c r="I82" s="394">
        <v>74927.490000000005</v>
      </c>
      <c r="J82" s="394">
        <v>0</v>
      </c>
      <c r="K82" s="98"/>
      <c r="L82" s="98"/>
      <c r="M82" s="314" t="str">
        <f t="shared" si="6"/>
        <v/>
      </c>
      <c r="N82" s="314">
        <f t="shared" si="7"/>
        <v>0</v>
      </c>
      <c r="O82" s="394">
        <f t="shared" si="8"/>
        <v>74927.490000000005</v>
      </c>
      <c r="P82" s="317">
        <f t="shared" si="9"/>
        <v>74927.490000000005</v>
      </c>
    </row>
    <row r="83" spans="1:16" x14ac:dyDescent="0.2">
      <c r="A83" s="19" t="s">
        <v>180</v>
      </c>
      <c r="B83" s="12" t="s">
        <v>178</v>
      </c>
      <c r="C83" s="55" t="s">
        <v>181</v>
      </c>
      <c r="D83" s="398">
        <v>23863.040000000001</v>
      </c>
      <c r="E83" s="399"/>
      <c r="F83" s="400">
        <v>34306</v>
      </c>
      <c r="G83" s="314">
        <v>14249.5</v>
      </c>
      <c r="I83" s="394">
        <v>177625.62000000002</v>
      </c>
      <c r="J83" s="394">
        <v>3425.33</v>
      </c>
      <c r="K83" s="98"/>
      <c r="L83" s="98"/>
      <c r="M83" s="314">
        <f t="shared" si="6"/>
        <v>34306</v>
      </c>
      <c r="N83" s="314">
        <f t="shared" si="7"/>
        <v>14249.5</v>
      </c>
      <c r="O83" s="394">
        <f t="shared" si="8"/>
        <v>181050.95</v>
      </c>
      <c r="P83" s="317">
        <f t="shared" si="9"/>
        <v>132495.45000000001</v>
      </c>
    </row>
    <row r="84" spans="1:16" x14ac:dyDescent="0.2">
      <c r="A84" s="19" t="s">
        <v>182</v>
      </c>
      <c r="B84" s="12" t="s">
        <v>183</v>
      </c>
      <c r="C84" s="55" t="s">
        <v>184</v>
      </c>
      <c r="D84" s="398">
        <v>0</v>
      </c>
      <c r="E84" s="399"/>
      <c r="F84" s="400" t="s">
        <v>626</v>
      </c>
      <c r="G84" s="314">
        <v>0</v>
      </c>
      <c r="I84" s="394">
        <v>84900.849999999991</v>
      </c>
      <c r="J84" s="394">
        <v>9540</v>
      </c>
      <c r="K84" s="98"/>
      <c r="L84" s="98"/>
      <c r="M84" s="314" t="str">
        <f t="shared" si="6"/>
        <v/>
      </c>
      <c r="N84" s="314">
        <f t="shared" si="7"/>
        <v>0</v>
      </c>
      <c r="O84" s="394">
        <f t="shared" si="8"/>
        <v>94440.849999999991</v>
      </c>
      <c r="P84" s="317">
        <f t="shared" si="9"/>
        <v>94440.849999999991</v>
      </c>
    </row>
    <row r="85" spans="1:16" x14ac:dyDescent="0.2">
      <c r="A85" s="19" t="s">
        <v>185</v>
      </c>
      <c r="B85" s="12" t="s">
        <v>186</v>
      </c>
      <c r="C85" s="55" t="s">
        <v>187</v>
      </c>
      <c r="D85" s="398">
        <v>3018167.19</v>
      </c>
      <c r="E85" s="399"/>
      <c r="F85" s="400">
        <v>3282293</v>
      </c>
      <c r="G85" s="314">
        <v>524532.97</v>
      </c>
      <c r="I85" s="394">
        <v>23230324.880000006</v>
      </c>
      <c r="J85" s="394">
        <v>524532.97</v>
      </c>
      <c r="K85" s="98"/>
      <c r="L85" s="98"/>
      <c r="M85" s="314">
        <f t="shared" si="6"/>
        <v>3282293</v>
      </c>
      <c r="N85" s="314">
        <f t="shared" si="7"/>
        <v>524532.97</v>
      </c>
      <c r="O85" s="394">
        <f t="shared" si="8"/>
        <v>23754857.850000005</v>
      </c>
      <c r="P85" s="317">
        <f t="shared" si="9"/>
        <v>19948031.880000006</v>
      </c>
    </row>
    <row r="86" spans="1:16" x14ac:dyDescent="0.2">
      <c r="A86" s="19" t="s">
        <v>188</v>
      </c>
      <c r="B86" s="12" t="s">
        <v>189</v>
      </c>
      <c r="C86" s="55" t="s">
        <v>190</v>
      </c>
      <c r="D86" s="398">
        <v>20291.28</v>
      </c>
      <c r="E86" s="399"/>
      <c r="F86" s="400">
        <v>25288</v>
      </c>
      <c r="G86" s="314">
        <v>0</v>
      </c>
      <c r="I86" s="394">
        <v>167156.25999999998</v>
      </c>
      <c r="J86" s="394">
        <v>4393.4399999999996</v>
      </c>
      <c r="K86" s="98"/>
      <c r="L86" s="98"/>
      <c r="M86" s="314">
        <f t="shared" si="6"/>
        <v>25288</v>
      </c>
      <c r="N86" s="314">
        <f t="shared" si="7"/>
        <v>0</v>
      </c>
      <c r="O86" s="394">
        <f t="shared" si="8"/>
        <v>171549.69999999998</v>
      </c>
      <c r="P86" s="317">
        <f t="shared" si="9"/>
        <v>146261.69999999998</v>
      </c>
    </row>
    <row r="87" spans="1:16" x14ac:dyDescent="0.2">
      <c r="A87" s="19" t="s">
        <v>191</v>
      </c>
      <c r="B87" s="12" t="s">
        <v>189</v>
      </c>
      <c r="C87" s="55" t="s">
        <v>192</v>
      </c>
      <c r="D87" s="398">
        <v>0</v>
      </c>
      <c r="E87" s="399"/>
      <c r="F87" s="400" t="s">
        <v>626</v>
      </c>
      <c r="G87" s="314">
        <v>0</v>
      </c>
      <c r="I87" s="394">
        <v>0</v>
      </c>
      <c r="J87" s="394">
        <v>0</v>
      </c>
      <c r="K87" s="98"/>
      <c r="L87" s="98"/>
      <c r="M87" s="314" t="str">
        <f t="shared" si="6"/>
        <v/>
      </c>
      <c r="N87" s="314">
        <f t="shared" si="7"/>
        <v>0</v>
      </c>
      <c r="O87" s="394">
        <f t="shared" si="8"/>
        <v>0</v>
      </c>
      <c r="P87" s="317">
        <f t="shared" si="9"/>
        <v>0</v>
      </c>
    </row>
    <row r="88" spans="1:16" x14ac:dyDescent="0.2">
      <c r="A88" s="19" t="s">
        <v>193</v>
      </c>
      <c r="B88" s="12" t="s">
        <v>194</v>
      </c>
      <c r="C88" s="55" t="s">
        <v>195</v>
      </c>
      <c r="D88" s="398">
        <v>7161.69</v>
      </c>
      <c r="E88" s="399"/>
      <c r="F88" s="400">
        <v>6907</v>
      </c>
      <c r="G88" s="314">
        <v>0</v>
      </c>
      <c r="I88" s="394">
        <v>170839.84000000003</v>
      </c>
      <c r="J88" s="394">
        <v>0</v>
      </c>
      <c r="K88" s="98"/>
      <c r="L88" s="98"/>
      <c r="M88" s="314">
        <f t="shared" si="6"/>
        <v>6907</v>
      </c>
      <c r="N88" s="314">
        <f t="shared" si="7"/>
        <v>0</v>
      </c>
      <c r="O88" s="394">
        <f t="shared" si="8"/>
        <v>170839.84000000003</v>
      </c>
      <c r="P88" s="317">
        <f t="shared" si="9"/>
        <v>163932.84000000003</v>
      </c>
    </row>
    <row r="89" spans="1:16" x14ac:dyDescent="0.2">
      <c r="A89" s="19" t="s">
        <v>196</v>
      </c>
      <c r="B89" s="12" t="s">
        <v>194</v>
      </c>
      <c r="C89" s="55" t="s">
        <v>197</v>
      </c>
      <c r="D89" s="398">
        <v>0</v>
      </c>
      <c r="E89" s="399"/>
      <c r="F89" s="400" t="s">
        <v>626</v>
      </c>
      <c r="G89" s="314">
        <v>0</v>
      </c>
      <c r="I89" s="394">
        <v>115159.79</v>
      </c>
      <c r="J89" s="394">
        <v>0</v>
      </c>
      <c r="K89" s="98"/>
      <c r="L89" s="98"/>
      <c r="M89" s="314" t="str">
        <f t="shared" si="6"/>
        <v/>
      </c>
      <c r="N89" s="314">
        <f t="shared" si="7"/>
        <v>0</v>
      </c>
      <c r="O89" s="394">
        <f t="shared" si="8"/>
        <v>115159.79</v>
      </c>
      <c r="P89" s="317">
        <f t="shared" si="9"/>
        <v>115159.79</v>
      </c>
    </row>
    <row r="90" spans="1:16" x14ac:dyDescent="0.2">
      <c r="A90" s="19" t="s">
        <v>198</v>
      </c>
      <c r="B90" s="12" t="s">
        <v>194</v>
      </c>
      <c r="C90" s="55" t="s">
        <v>199</v>
      </c>
      <c r="D90" s="398">
        <v>23256.240000000002</v>
      </c>
      <c r="E90" s="399"/>
      <c r="F90" s="400">
        <v>15425</v>
      </c>
      <c r="G90" s="314">
        <v>0</v>
      </c>
      <c r="I90" s="394">
        <v>158972.41</v>
      </c>
      <c r="J90" s="394">
        <v>0</v>
      </c>
      <c r="K90" s="98"/>
      <c r="L90" s="98"/>
      <c r="M90" s="314">
        <f t="shared" si="6"/>
        <v>15425</v>
      </c>
      <c r="N90" s="314">
        <f t="shared" si="7"/>
        <v>0</v>
      </c>
      <c r="O90" s="394">
        <f t="shared" si="8"/>
        <v>158972.41</v>
      </c>
      <c r="P90" s="317">
        <f t="shared" si="9"/>
        <v>143547.41</v>
      </c>
    </row>
    <row r="91" spans="1:16" x14ac:dyDescent="0.2">
      <c r="A91" s="19" t="s">
        <v>200</v>
      </c>
      <c r="B91" s="12" t="s">
        <v>194</v>
      </c>
      <c r="C91" s="55" t="s">
        <v>201</v>
      </c>
      <c r="D91" s="398">
        <v>4847.91</v>
      </c>
      <c r="E91" s="399"/>
      <c r="F91" s="400">
        <v>28480</v>
      </c>
      <c r="G91" s="314">
        <v>0</v>
      </c>
      <c r="I91" s="394">
        <v>83789.960000000006</v>
      </c>
      <c r="J91" s="394">
        <v>0</v>
      </c>
      <c r="K91" s="98"/>
      <c r="L91" s="98"/>
      <c r="M91" s="314">
        <f t="shared" si="6"/>
        <v>28480</v>
      </c>
      <c r="N91" s="314">
        <f t="shared" si="7"/>
        <v>0</v>
      </c>
      <c r="O91" s="394">
        <f t="shared" si="8"/>
        <v>83789.960000000006</v>
      </c>
      <c r="P91" s="317">
        <f t="shared" si="9"/>
        <v>55309.960000000006</v>
      </c>
    </row>
    <row r="92" spans="1:16" x14ac:dyDescent="0.2">
      <c r="A92" s="19" t="s">
        <v>202</v>
      </c>
      <c r="B92" s="12" t="s">
        <v>194</v>
      </c>
      <c r="C92" s="55" t="s">
        <v>203</v>
      </c>
      <c r="D92" s="398">
        <v>2206.88</v>
      </c>
      <c r="E92" s="399"/>
      <c r="F92" s="400" t="s">
        <v>626</v>
      </c>
      <c r="G92" s="314">
        <v>0</v>
      </c>
      <c r="I92" s="394">
        <v>209110.23</v>
      </c>
      <c r="J92" s="394">
        <v>0</v>
      </c>
      <c r="K92" s="98"/>
      <c r="L92" s="98"/>
      <c r="M92" s="314" t="str">
        <f t="shared" si="6"/>
        <v/>
      </c>
      <c r="N92" s="314">
        <f t="shared" si="7"/>
        <v>0</v>
      </c>
      <c r="O92" s="394">
        <f t="shared" si="8"/>
        <v>209110.23</v>
      </c>
      <c r="P92" s="317">
        <f t="shared" si="9"/>
        <v>209110.23</v>
      </c>
    </row>
    <row r="93" spans="1:16" x14ac:dyDescent="0.2">
      <c r="A93" s="19" t="s">
        <v>204</v>
      </c>
      <c r="B93" s="12" t="s">
        <v>205</v>
      </c>
      <c r="C93" s="55" t="s">
        <v>206</v>
      </c>
      <c r="D93" s="398">
        <v>50243.98</v>
      </c>
      <c r="E93" s="399"/>
      <c r="F93" s="400">
        <v>46786</v>
      </c>
      <c r="G93" s="314">
        <v>58615.38</v>
      </c>
      <c r="I93" s="394">
        <v>246519.85</v>
      </c>
      <c r="J93" s="394">
        <v>58615.380000000005</v>
      </c>
      <c r="K93" s="98"/>
      <c r="L93" s="98"/>
      <c r="M93" s="314">
        <f t="shared" si="6"/>
        <v>46786</v>
      </c>
      <c r="N93" s="314">
        <f t="shared" si="7"/>
        <v>58615.38</v>
      </c>
      <c r="O93" s="394">
        <f t="shared" si="8"/>
        <v>305135.23</v>
      </c>
      <c r="P93" s="317">
        <f t="shared" si="9"/>
        <v>199733.84999999998</v>
      </c>
    </row>
    <row r="94" spans="1:16" x14ac:dyDescent="0.2">
      <c r="A94" s="19" t="s">
        <v>207</v>
      </c>
      <c r="B94" s="12" t="s">
        <v>208</v>
      </c>
      <c r="C94" s="55" t="s">
        <v>209</v>
      </c>
      <c r="D94" s="398">
        <v>331968.94</v>
      </c>
      <c r="E94" s="399"/>
      <c r="F94" s="400">
        <v>172382</v>
      </c>
      <c r="G94" s="314">
        <v>38083.08</v>
      </c>
      <c r="I94" s="394">
        <v>1369656.8700000003</v>
      </c>
      <c r="J94" s="394">
        <v>38232</v>
      </c>
      <c r="K94" s="98"/>
      <c r="L94" s="98"/>
      <c r="M94" s="314">
        <f t="shared" si="6"/>
        <v>172382</v>
      </c>
      <c r="N94" s="314">
        <f t="shared" si="7"/>
        <v>38083.08</v>
      </c>
      <c r="O94" s="394">
        <f t="shared" si="8"/>
        <v>1407888.8700000003</v>
      </c>
      <c r="P94" s="317">
        <f t="shared" si="9"/>
        <v>1197423.7900000003</v>
      </c>
    </row>
    <row r="95" spans="1:16" x14ac:dyDescent="0.2">
      <c r="A95" s="19" t="s">
        <v>210</v>
      </c>
      <c r="B95" s="12" t="s">
        <v>208</v>
      </c>
      <c r="C95" s="55" t="s">
        <v>211</v>
      </c>
      <c r="D95" s="398">
        <v>200805.75</v>
      </c>
      <c r="E95" s="399"/>
      <c r="F95" s="400">
        <v>147877</v>
      </c>
      <c r="G95" s="314">
        <v>0</v>
      </c>
      <c r="I95" s="394">
        <v>153192.20000000001</v>
      </c>
      <c r="J95" s="394">
        <v>0</v>
      </c>
      <c r="K95" s="98"/>
      <c r="L95" s="98"/>
      <c r="M95" s="314">
        <f t="shared" si="6"/>
        <v>147877</v>
      </c>
      <c r="N95" s="314">
        <f t="shared" si="7"/>
        <v>0</v>
      </c>
      <c r="O95" s="394">
        <f t="shared" si="8"/>
        <v>153192.20000000001</v>
      </c>
      <c r="P95" s="317">
        <f t="shared" si="9"/>
        <v>5315.2000000000116</v>
      </c>
    </row>
    <row r="96" spans="1:16" x14ac:dyDescent="0.2">
      <c r="A96" s="19" t="s">
        <v>212</v>
      </c>
      <c r="B96" s="12" t="s">
        <v>208</v>
      </c>
      <c r="C96" s="55" t="s">
        <v>213</v>
      </c>
      <c r="D96" s="398">
        <v>101481.85</v>
      </c>
      <c r="E96" s="399"/>
      <c r="F96" s="400">
        <v>73405</v>
      </c>
      <c r="G96" s="314">
        <v>0</v>
      </c>
      <c r="I96" s="394">
        <v>417824.50000000012</v>
      </c>
      <c r="J96" s="394">
        <v>21287.43</v>
      </c>
      <c r="K96" s="98"/>
      <c r="L96" s="98"/>
      <c r="M96" s="314">
        <f t="shared" si="6"/>
        <v>73405</v>
      </c>
      <c r="N96" s="314">
        <f t="shared" si="7"/>
        <v>0</v>
      </c>
      <c r="O96" s="394">
        <f t="shared" si="8"/>
        <v>439111.93000000011</v>
      </c>
      <c r="P96" s="317">
        <f t="shared" si="9"/>
        <v>365706.93000000011</v>
      </c>
    </row>
    <row r="97" spans="1:16" x14ac:dyDescent="0.2">
      <c r="A97" s="19" t="s">
        <v>214</v>
      </c>
      <c r="B97" s="12" t="s">
        <v>215</v>
      </c>
      <c r="C97" s="55" t="s">
        <v>216</v>
      </c>
      <c r="D97" s="398">
        <v>3088449.63</v>
      </c>
      <c r="E97" s="399"/>
      <c r="F97" s="400">
        <v>3343175</v>
      </c>
      <c r="G97" s="314">
        <v>197583</v>
      </c>
      <c r="I97" s="394">
        <v>2481427.9400000023</v>
      </c>
      <c r="J97" s="394">
        <v>197583.00000000006</v>
      </c>
      <c r="K97" s="98"/>
      <c r="L97" s="98"/>
      <c r="M97" s="314">
        <f t="shared" si="6"/>
        <v>3343175</v>
      </c>
      <c r="N97" s="314">
        <f t="shared" si="7"/>
        <v>197583</v>
      </c>
      <c r="O97" s="394">
        <f t="shared" si="8"/>
        <v>2679010.9400000023</v>
      </c>
      <c r="P97" s="317">
        <f t="shared" si="9"/>
        <v>-861747.05999999773</v>
      </c>
    </row>
    <row r="98" spans="1:16" x14ac:dyDescent="0.2">
      <c r="A98" s="19" t="s">
        <v>217</v>
      </c>
      <c r="B98" s="12" t="s">
        <v>215</v>
      </c>
      <c r="C98" s="55" t="s">
        <v>218</v>
      </c>
      <c r="D98" s="398">
        <v>383676.44</v>
      </c>
      <c r="E98" s="399"/>
      <c r="F98" s="400">
        <v>344230</v>
      </c>
      <c r="G98" s="314">
        <v>80981.239999999991</v>
      </c>
      <c r="I98" s="394">
        <v>2553685.3099999987</v>
      </c>
      <c r="J98" s="394">
        <v>158874.99999999997</v>
      </c>
      <c r="K98" s="98"/>
      <c r="L98" s="98"/>
      <c r="M98" s="314">
        <f t="shared" si="6"/>
        <v>344230</v>
      </c>
      <c r="N98" s="314">
        <f t="shared" si="7"/>
        <v>80981.239999999991</v>
      </c>
      <c r="O98" s="394">
        <f t="shared" si="8"/>
        <v>2712560.3099999987</v>
      </c>
      <c r="P98" s="317">
        <f t="shared" si="9"/>
        <v>2287349.0699999984</v>
      </c>
    </row>
    <row r="99" spans="1:16" x14ac:dyDescent="0.2">
      <c r="A99" s="19" t="s">
        <v>219</v>
      </c>
      <c r="B99" s="12" t="s">
        <v>215</v>
      </c>
      <c r="C99" s="55" t="s">
        <v>220</v>
      </c>
      <c r="D99" s="398">
        <v>107181.72</v>
      </c>
      <c r="E99" s="399"/>
      <c r="F99" s="400" t="s">
        <v>626</v>
      </c>
      <c r="G99" s="314">
        <v>0</v>
      </c>
      <c r="I99" s="394">
        <v>0</v>
      </c>
      <c r="J99" s="394">
        <v>0</v>
      </c>
      <c r="K99" s="98"/>
      <c r="L99" s="98"/>
      <c r="M99" s="314" t="str">
        <f t="shared" si="6"/>
        <v/>
      </c>
      <c r="N99" s="314">
        <f t="shared" si="7"/>
        <v>0</v>
      </c>
      <c r="O99" s="394">
        <f t="shared" si="8"/>
        <v>0</v>
      </c>
      <c r="P99" s="317">
        <f t="shared" si="9"/>
        <v>0</v>
      </c>
    </row>
    <row r="100" spans="1:16" x14ac:dyDescent="0.2">
      <c r="A100" s="19" t="s">
        <v>221</v>
      </c>
      <c r="B100" s="12" t="s">
        <v>222</v>
      </c>
      <c r="C100" s="55" t="s">
        <v>223</v>
      </c>
      <c r="D100" s="398">
        <v>6804.72</v>
      </c>
      <c r="E100" s="399"/>
      <c r="F100" s="400">
        <v>50408</v>
      </c>
      <c r="G100" s="314">
        <v>11602</v>
      </c>
      <c r="I100" s="394">
        <v>192230.55000000002</v>
      </c>
      <c r="J100" s="394">
        <v>11602</v>
      </c>
      <c r="K100" s="98"/>
      <c r="L100" s="98"/>
      <c r="M100" s="314">
        <f t="shared" si="6"/>
        <v>50408</v>
      </c>
      <c r="N100" s="314">
        <f t="shared" si="7"/>
        <v>11602</v>
      </c>
      <c r="O100" s="394">
        <f t="shared" si="8"/>
        <v>203832.55000000002</v>
      </c>
      <c r="P100" s="317">
        <f t="shared" si="9"/>
        <v>141822.55000000002</v>
      </c>
    </row>
    <row r="101" spans="1:16" x14ac:dyDescent="0.2">
      <c r="A101" s="19" t="s">
        <v>224</v>
      </c>
      <c r="B101" s="12" t="s">
        <v>222</v>
      </c>
      <c r="C101" s="55" t="s">
        <v>225</v>
      </c>
      <c r="D101" s="398">
        <v>0</v>
      </c>
      <c r="E101" s="399"/>
      <c r="F101" s="400">
        <v>34815</v>
      </c>
      <c r="G101" s="314">
        <v>52524</v>
      </c>
      <c r="I101" s="394">
        <v>125782.15000000002</v>
      </c>
      <c r="J101" s="394">
        <v>52524</v>
      </c>
      <c r="K101" s="98"/>
      <c r="L101" s="98"/>
      <c r="M101" s="314">
        <f t="shared" si="6"/>
        <v>34815</v>
      </c>
      <c r="N101" s="314">
        <f t="shared" si="7"/>
        <v>52524</v>
      </c>
      <c r="O101" s="394">
        <f t="shared" si="8"/>
        <v>178306.15000000002</v>
      </c>
      <c r="P101" s="317">
        <f t="shared" si="9"/>
        <v>90967.150000000023</v>
      </c>
    </row>
    <row r="102" spans="1:16" x14ac:dyDescent="0.2">
      <c r="A102" s="19" t="s">
        <v>226</v>
      </c>
      <c r="B102" s="12" t="s">
        <v>222</v>
      </c>
      <c r="C102" s="55" t="s">
        <v>227</v>
      </c>
      <c r="D102" s="398">
        <v>1435.21</v>
      </c>
      <c r="E102" s="399"/>
      <c r="F102" s="400">
        <v>37305</v>
      </c>
      <c r="G102" s="314">
        <v>0</v>
      </c>
      <c r="I102" s="394">
        <v>80009.560000000012</v>
      </c>
      <c r="J102" s="394">
        <v>0</v>
      </c>
      <c r="K102" s="98"/>
      <c r="L102" s="98"/>
      <c r="M102" s="314">
        <f t="shared" si="6"/>
        <v>37305</v>
      </c>
      <c r="N102" s="314">
        <f t="shared" si="7"/>
        <v>0</v>
      </c>
      <c r="O102" s="394">
        <f t="shared" si="8"/>
        <v>80009.560000000012</v>
      </c>
      <c r="P102" s="317">
        <f t="shared" si="9"/>
        <v>42704.560000000012</v>
      </c>
    </row>
    <row r="103" spans="1:16" x14ac:dyDescent="0.2">
      <c r="A103" s="19" t="s">
        <v>228</v>
      </c>
      <c r="B103" s="12" t="s">
        <v>222</v>
      </c>
      <c r="C103" s="55" t="s">
        <v>229</v>
      </c>
      <c r="D103" s="398">
        <v>0</v>
      </c>
      <c r="E103" s="399"/>
      <c r="F103" s="400">
        <v>13035</v>
      </c>
      <c r="G103" s="314">
        <v>0</v>
      </c>
      <c r="I103" s="394">
        <v>9881.9599999999991</v>
      </c>
      <c r="J103" s="394">
        <v>0</v>
      </c>
      <c r="K103" s="98"/>
      <c r="L103" s="98"/>
      <c r="M103" s="314">
        <f t="shared" si="6"/>
        <v>13035</v>
      </c>
      <c r="N103" s="314">
        <f t="shared" si="7"/>
        <v>0</v>
      </c>
      <c r="O103" s="394">
        <f t="shared" si="8"/>
        <v>9881.9599999999991</v>
      </c>
      <c r="P103" s="317">
        <f t="shared" si="9"/>
        <v>-3153.0400000000009</v>
      </c>
    </row>
    <row r="104" spans="1:16" x14ac:dyDescent="0.2">
      <c r="A104" s="19" t="s">
        <v>230</v>
      </c>
      <c r="B104" s="12" t="s">
        <v>222</v>
      </c>
      <c r="C104" s="55" t="s">
        <v>231</v>
      </c>
      <c r="D104" s="398">
        <v>42895.61</v>
      </c>
      <c r="E104" s="399"/>
      <c r="F104" s="400">
        <v>10243</v>
      </c>
      <c r="G104" s="314">
        <v>0</v>
      </c>
      <c r="I104" s="394">
        <v>137654.10999999999</v>
      </c>
      <c r="J104" s="394">
        <v>11555</v>
      </c>
      <c r="K104" s="98"/>
      <c r="L104" s="98"/>
      <c r="M104" s="314">
        <f t="shared" ref="M104:M135" si="10">F104</f>
        <v>10243</v>
      </c>
      <c r="N104" s="314">
        <f t="shared" ref="N104:N135" si="11">G104</f>
        <v>0</v>
      </c>
      <c r="O104" s="394">
        <f t="shared" si="8"/>
        <v>149209.10999999999</v>
      </c>
      <c r="P104" s="317">
        <f t="shared" si="9"/>
        <v>138966.10999999999</v>
      </c>
    </row>
    <row r="105" spans="1:16" x14ac:dyDescent="0.2">
      <c r="A105" s="19" t="s">
        <v>232</v>
      </c>
      <c r="B105" s="12" t="s">
        <v>222</v>
      </c>
      <c r="C105" s="55" t="s">
        <v>233</v>
      </c>
      <c r="D105" s="398">
        <v>5073.29</v>
      </c>
      <c r="E105" s="399"/>
      <c r="F105" s="400">
        <v>18971</v>
      </c>
      <c r="G105" s="314">
        <v>0</v>
      </c>
      <c r="I105" s="394">
        <v>80658.51999999999</v>
      </c>
      <c r="J105" s="394">
        <v>0</v>
      </c>
      <c r="K105" s="98"/>
      <c r="L105" s="98"/>
      <c r="M105" s="314">
        <f t="shared" si="10"/>
        <v>18971</v>
      </c>
      <c r="N105" s="314">
        <f t="shared" si="11"/>
        <v>0</v>
      </c>
      <c r="O105" s="394">
        <f t="shared" si="8"/>
        <v>80658.51999999999</v>
      </c>
      <c r="P105" s="317">
        <f t="shared" si="9"/>
        <v>61687.51999999999</v>
      </c>
    </row>
    <row r="106" spans="1:16" x14ac:dyDescent="0.2">
      <c r="A106" s="19" t="s">
        <v>234</v>
      </c>
      <c r="B106" s="12" t="s">
        <v>235</v>
      </c>
      <c r="C106" s="55" t="s">
        <v>236</v>
      </c>
      <c r="D106" s="398">
        <v>5633.34</v>
      </c>
      <c r="E106" s="399"/>
      <c r="F106" s="400">
        <v>60178</v>
      </c>
      <c r="G106" s="314">
        <v>0</v>
      </c>
      <c r="I106" s="394">
        <v>84921.08</v>
      </c>
      <c r="J106" s="394">
        <v>0</v>
      </c>
      <c r="K106" s="98"/>
      <c r="L106" s="98"/>
      <c r="M106" s="314">
        <f t="shared" si="10"/>
        <v>60178</v>
      </c>
      <c r="N106" s="314">
        <f t="shared" si="11"/>
        <v>0</v>
      </c>
      <c r="O106" s="394">
        <f t="shared" si="8"/>
        <v>84921.08</v>
      </c>
      <c r="P106" s="317">
        <f t="shared" si="9"/>
        <v>24743.08</v>
      </c>
    </row>
    <row r="107" spans="1:16" x14ac:dyDescent="0.2">
      <c r="A107" s="19" t="s">
        <v>237</v>
      </c>
      <c r="B107" s="12" t="s">
        <v>235</v>
      </c>
      <c r="C107" s="55" t="s">
        <v>238</v>
      </c>
      <c r="D107" s="398">
        <v>54619.88</v>
      </c>
      <c r="E107" s="399"/>
      <c r="F107" s="400" t="s">
        <v>626</v>
      </c>
      <c r="G107" s="314">
        <v>0</v>
      </c>
      <c r="I107" s="394">
        <v>294902.27</v>
      </c>
      <c r="J107" s="394">
        <v>0</v>
      </c>
      <c r="K107" s="98"/>
      <c r="L107" s="98"/>
      <c r="M107" s="314" t="str">
        <f t="shared" si="10"/>
        <v/>
      </c>
      <c r="N107" s="314">
        <f t="shared" si="11"/>
        <v>0</v>
      </c>
      <c r="O107" s="394">
        <f t="shared" si="8"/>
        <v>294902.27</v>
      </c>
      <c r="P107" s="317">
        <f t="shared" si="9"/>
        <v>294902.27</v>
      </c>
    </row>
    <row r="108" spans="1:16" x14ac:dyDescent="0.2">
      <c r="A108" s="19" t="s">
        <v>239</v>
      </c>
      <c r="B108" s="12" t="s">
        <v>235</v>
      </c>
      <c r="C108" s="55" t="s">
        <v>240</v>
      </c>
      <c r="D108" s="398">
        <v>20434.900000000001</v>
      </c>
      <c r="E108" s="399"/>
      <c r="F108" s="400" t="s">
        <v>626</v>
      </c>
      <c r="G108" s="314">
        <v>0</v>
      </c>
      <c r="I108" s="394">
        <v>64093.130000000005</v>
      </c>
      <c r="J108" s="394">
        <v>0</v>
      </c>
      <c r="K108" s="98"/>
      <c r="L108" s="98"/>
      <c r="M108" s="314" t="str">
        <f t="shared" si="10"/>
        <v/>
      </c>
      <c r="N108" s="314">
        <f t="shared" si="11"/>
        <v>0</v>
      </c>
      <c r="O108" s="394">
        <f t="shared" si="8"/>
        <v>64093.130000000005</v>
      </c>
      <c r="P108" s="317">
        <f t="shared" si="9"/>
        <v>64093.130000000005</v>
      </c>
    </row>
    <row r="109" spans="1:16" x14ac:dyDescent="0.2">
      <c r="A109" s="19" t="s">
        <v>241</v>
      </c>
      <c r="B109" s="12" t="s">
        <v>242</v>
      </c>
      <c r="C109" s="55" t="s">
        <v>243</v>
      </c>
      <c r="D109" s="398">
        <v>80534.89</v>
      </c>
      <c r="E109" s="399"/>
      <c r="F109" s="400">
        <v>78560</v>
      </c>
      <c r="G109" s="314">
        <v>0</v>
      </c>
      <c r="I109" s="394">
        <v>674417.36</v>
      </c>
      <c r="J109" s="394">
        <v>0</v>
      </c>
      <c r="K109" s="98"/>
      <c r="L109" s="98"/>
      <c r="M109" s="314">
        <f t="shared" si="10"/>
        <v>78560</v>
      </c>
      <c r="N109" s="314">
        <f t="shared" si="11"/>
        <v>0</v>
      </c>
      <c r="O109" s="394">
        <f t="shared" si="8"/>
        <v>674417.36</v>
      </c>
      <c r="P109" s="317">
        <f t="shared" si="9"/>
        <v>595857.36</v>
      </c>
    </row>
    <row r="110" spans="1:16" x14ac:dyDescent="0.2">
      <c r="A110" s="19" t="s">
        <v>244</v>
      </c>
      <c r="B110" s="12" t="s">
        <v>242</v>
      </c>
      <c r="C110" s="55" t="s">
        <v>245</v>
      </c>
      <c r="D110" s="398">
        <v>10234.1</v>
      </c>
      <c r="E110" s="399"/>
      <c r="F110" s="400">
        <v>13836</v>
      </c>
      <c r="G110" s="314">
        <v>0</v>
      </c>
      <c r="I110" s="394">
        <v>138776.78999999998</v>
      </c>
      <c r="J110" s="394">
        <v>5483</v>
      </c>
      <c r="K110" s="98"/>
      <c r="L110" s="98"/>
      <c r="M110" s="314">
        <f t="shared" si="10"/>
        <v>13836</v>
      </c>
      <c r="N110" s="314">
        <f t="shared" si="11"/>
        <v>0</v>
      </c>
      <c r="O110" s="394">
        <f t="shared" si="8"/>
        <v>144259.78999999998</v>
      </c>
      <c r="P110" s="317">
        <f t="shared" si="9"/>
        <v>130423.78999999998</v>
      </c>
    </row>
    <row r="111" spans="1:16" x14ac:dyDescent="0.2">
      <c r="A111" s="19" t="s">
        <v>246</v>
      </c>
      <c r="B111" s="12" t="s">
        <v>242</v>
      </c>
      <c r="C111" s="55" t="s">
        <v>247</v>
      </c>
      <c r="D111" s="398">
        <v>20370.64</v>
      </c>
      <c r="E111" s="399"/>
      <c r="F111" s="400">
        <v>36688</v>
      </c>
      <c r="G111" s="314">
        <v>0</v>
      </c>
      <c r="I111" s="394">
        <v>120955.69</v>
      </c>
      <c r="J111" s="394">
        <v>12549.35</v>
      </c>
      <c r="K111" s="98"/>
      <c r="L111" s="98"/>
      <c r="M111" s="314">
        <f t="shared" si="10"/>
        <v>36688</v>
      </c>
      <c r="N111" s="314">
        <f t="shared" si="11"/>
        <v>0</v>
      </c>
      <c r="O111" s="394">
        <f t="shared" si="8"/>
        <v>133505.04</v>
      </c>
      <c r="P111" s="317">
        <f t="shared" si="9"/>
        <v>96817.040000000008</v>
      </c>
    </row>
    <row r="112" spans="1:16" x14ac:dyDescent="0.2">
      <c r="A112" s="19" t="s">
        <v>248</v>
      </c>
      <c r="B112" s="12" t="s">
        <v>242</v>
      </c>
      <c r="C112" s="55" t="s">
        <v>249</v>
      </c>
      <c r="D112" s="398">
        <v>33443.26</v>
      </c>
      <c r="E112" s="399"/>
      <c r="F112" s="400">
        <v>61080</v>
      </c>
      <c r="G112" s="314">
        <v>0</v>
      </c>
      <c r="I112" s="394">
        <v>200001.24</v>
      </c>
      <c r="J112" s="394">
        <v>11152.17</v>
      </c>
      <c r="K112" s="98"/>
      <c r="L112" s="98"/>
      <c r="M112" s="314">
        <f t="shared" si="10"/>
        <v>61080</v>
      </c>
      <c r="N112" s="314">
        <f t="shared" si="11"/>
        <v>0</v>
      </c>
      <c r="O112" s="394">
        <f t="shared" si="8"/>
        <v>211153.41</v>
      </c>
      <c r="P112" s="317">
        <f t="shared" si="9"/>
        <v>150073.41</v>
      </c>
    </row>
    <row r="113" spans="1:16" x14ac:dyDescent="0.2">
      <c r="A113" s="19" t="s">
        <v>250</v>
      </c>
      <c r="B113" s="12" t="s">
        <v>251</v>
      </c>
      <c r="C113" s="55" t="s">
        <v>252</v>
      </c>
      <c r="D113" s="398">
        <v>0</v>
      </c>
      <c r="E113" s="399"/>
      <c r="F113" s="400" t="s">
        <v>626</v>
      </c>
      <c r="G113" s="314">
        <v>0</v>
      </c>
      <c r="I113" s="394">
        <v>0</v>
      </c>
      <c r="J113" s="394">
        <v>0</v>
      </c>
      <c r="K113" s="98"/>
      <c r="L113" s="98"/>
      <c r="M113" s="314" t="str">
        <f t="shared" si="10"/>
        <v/>
      </c>
      <c r="N113" s="314">
        <f t="shared" si="11"/>
        <v>0</v>
      </c>
      <c r="O113" s="394">
        <f t="shared" si="8"/>
        <v>0</v>
      </c>
      <c r="P113" s="317">
        <f t="shared" si="9"/>
        <v>0</v>
      </c>
    </row>
    <row r="114" spans="1:16" x14ac:dyDescent="0.2">
      <c r="A114" s="19" t="s">
        <v>253</v>
      </c>
      <c r="B114" s="12" t="s">
        <v>251</v>
      </c>
      <c r="C114" s="55" t="s">
        <v>254</v>
      </c>
      <c r="D114" s="398">
        <v>59774.68</v>
      </c>
      <c r="E114" s="399"/>
      <c r="F114" s="400">
        <v>28121</v>
      </c>
      <c r="G114" s="314">
        <v>4736</v>
      </c>
      <c r="I114" s="394">
        <v>91889.06</v>
      </c>
      <c r="J114" s="394">
        <v>4736</v>
      </c>
      <c r="K114" s="98"/>
      <c r="L114" s="98"/>
      <c r="M114" s="314">
        <f t="shared" si="10"/>
        <v>28121</v>
      </c>
      <c r="N114" s="314">
        <f t="shared" si="11"/>
        <v>4736</v>
      </c>
      <c r="O114" s="394">
        <f t="shared" si="8"/>
        <v>96625.06</v>
      </c>
      <c r="P114" s="317">
        <f t="shared" si="9"/>
        <v>63768.06</v>
      </c>
    </row>
    <row r="115" spans="1:16" x14ac:dyDescent="0.2">
      <c r="A115" s="19" t="s">
        <v>255</v>
      </c>
      <c r="B115" s="12" t="s">
        <v>251</v>
      </c>
      <c r="C115" s="55" t="s">
        <v>256</v>
      </c>
      <c r="D115" s="398">
        <v>1319329.26</v>
      </c>
      <c r="E115" s="399"/>
      <c r="F115" s="400">
        <v>1846453</v>
      </c>
      <c r="G115" s="314">
        <v>191293.24</v>
      </c>
      <c r="I115" s="394">
        <v>7537023.2500000009</v>
      </c>
      <c r="J115" s="394">
        <v>186557.24</v>
      </c>
      <c r="K115" s="98"/>
      <c r="L115" s="98"/>
      <c r="M115" s="314">
        <f t="shared" si="10"/>
        <v>1846453</v>
      </c>
      <c r="N115" s="314">
        <f t="shared" si="11"/>
        <v>191293.24</v>
      </c>
      <c r="O115" s="394">
        <f t="shared" si="8"/>
        <v>7723580.4900000012</v>
      </c>
      <c r="P115" s="317">
        <f t="shared" si="9"/>
        <v>5685834.2500000009</v>
      </c>
    </row>
    <row r="116" spans="1:16" x14ac:dyDescent="0.2">
      <c r="A116" s="19" t="s">
        <v>257</v>
      </c>
      <c r="B116" s="12" t="s">
        <v>258</v>
      </c>
      <c r="C116" s="55" t="s">
        <v>259</v>
      </c>
      <c r="D116" s="398">
        <v>24318.04</v>
      </c>
      <c r="E116" s="399"/>
      <c r="F116" s="400" t="s">
        <v>626</v>
      </c>
      <c r="G116" s="314">
        <v>0</v>
      </c>
      <c r="I116" s="394">
        <v>46152.670000000006</v>
      </c>
      <c r="J116" s="394">
        <v>0</v>
      </c>
      <c r="K116" s="98"/>
      <c r="L116" s="98"/>
      <c r="M116" s="314" t="str">
        <f t="shared" si="10"/>
        <v/>
      </c>
      <c r="N116" s="314">
        <f t="shared" si="11"/>
        <v>0</v>
      </c>
      <c r="O116" s="394">
        <f t="shared" si="8"/>
        <v>46152.670000000006</v>
      </c>
      <c r="P116" s="317">
        <f t="shared" si="9"/>
        <v>46152.670000000006</v>
      </c>
    </row>
    <row r="117" spans="1:16" x14ac:dyDescent="0.2">
      <c r="A117" s="19" t="s">
        <v>260</v>
      </c>
      <c r="B117" s="12" t="s">
        <v>261</v>
      </c>
      <c r="C117" s="55" t="s">
        <v>262</v>
      </c>
      <c r="D117" s="398">
        <v>0</v>
      </c>
      <c r="E117" s="399"/>
      <c r="F117" s="400" t="s">
        <v>626</v>
      </c>
      <c r="G117" s="314">
        <v>0</v>
      </c>
      <c r="I117" s="394">
        <v>268150.96999999997</v>
      </c>
      <c r="J117" s="394">
        <v>0</v>
      </c>
      <c r="K117" s="98"/>
      <c r="L117" s="98"/>
      <c r="M117" s="314" t="str">
        <f t="shared" si="10"/>
        <v/>
      </c>
      <c r="N117" s="314">
        <f t="shared" si="11"/>
        <v>0</v>
      </c>
      <c r="O117" s="394">
        <f t="shared" si="8"/>
        <v>268150.96999999997</v>
      </c>
      <c r="P117" s="317">
        <f t="shared" si="9"/>
        <v>268150.96999999997</v>
      </c>
    </row>
    <row r="118" spans="1:16" x14ac:dyDescent="0.2">
      <c r="A118" s="19" t="s">
        <v>263</v>
      </c>
      <c r="B118" s="12" t="s">
        <v>264</v>
      </c>
      <c r="C118" s="55" t="s">
        <v>265</v>
      </c>
      <c r="D118" s="398">
        <v>3807.48</v>
      </c>
      <c r="E118" s="399"/>
      <c r="F118" s="400">
        <v>53127</v>
      </c>
      <c r="G118" s="314">
        <v>16845.27</v>
      </c>
      <c r="I118" s="394">
        <v>53127.28</v>
      </c>
      <c r="J118" s="394">
        <v>16845.27</v>
      </c>
      <c r="K118" s="98"/>
      <c r="L118" s="98"/>
      <c r="M118" s="314">
        <f t="shared" si="10"/>
        <v>53127</v>
      </c>
      <c r="N118" s="314">
        <f t="shared" si="11"/>
        <v>16845.27</v>
      </c>
      <c r="O118" s="394">
        <f t="shared" si="8"/>
        <v>69972.55</v>
      </c>
      <c r="P118" s="317">
        <f t="shared" si="9"/>
        <v>0.27999999999883585</v>
      </c>
    </row>
    <row r="119" spans="1:16" x14ac:dyDescent="0.2">
      <c r="A119" s="19" t="s">
        <v>266</v>
      </c>
      <c r="B119" s="12" t="s">
        <v>264</v>
      </c>
      <c r="C119" s="55" t="s">
        <v>267</v>
      </c>
      <c r="D119" s="398">
        <v>27573.57</v>
      </c>
      <c r="E119" s="399"/>
      <c r="F119" s="400">
        <v>15299</v>
      </c>
      <c r="G119" s="314">
        <v>0</v>
      </c>
      <c r="I119" s="394">
        <v>0</v>
      </c>
      <c r="J119" s="394">
        <v>0</v>
      </c>
      <c r="K119" s="98"/>
      <c r="L119" s="98"/>
      <c r="M119" s="314">
        <f t="shared" si="10"/>
        <v>15299</v>
      </c>
      <c r="N119" s="314">
        <f t="shared" si="11"/>
        <v>0</v>
      </c>
      <c r="O119" s="394">
        <f t="shared" si="8"/>
        <v>0</v>
      </c>
      <c r="P119" s="317">
        <f t="shared" si="9"/>
        <v>-15299</v>
      </c>
    </row>
    <row r="120" spans="1:16" x14ac:dyDescent="0.2">
      <c r="A120" s="19" t="s">
        <v>268</v>
      </c>
      <c r="B120" s="12" t="s">
        <v>264</v>
      </c>
      <c r="C120" s="55" t="s">
        <v>269</v>
      </c>
      <c r="D120" s="398">
        <v>35853.08</v>
      </c>
      <c r="E120" s="399"/>
      <c r="F120" s="400">
        <v>33929</v>
      </c>
      <c r="G120" s="314">
        <v>41245.78</v>
      </c>
      <c r="I120" s="394">
        <v>0</v>
      </c>
      <c r="J120" s="394">
        <v>41245.78</v>
      </c>
      <c r="K120" s="98"/>
      <c r="L120" s="98"/>
      <c r="M120" s="314">
        <f t="shared" si="10"/>
        <v>33929</v>
      </c>
      <c r="N120" s="314">
        <f t="shared" si="11"/>
        <v>41245.78</v>
      </c>
      <c r="O120" s="394">
        <f t="shared" si="8"/>
        <v>41245.78</v>
      </c>
      <c r="P120" s="317">
        <f t="shared" si="9"/>
        <v>-33929</v>
      </c>
    </row>
    <row r="121" spans="1:16" x14ac:dyDescent="0.2">
      <c r="A121" s="19" t="s">
        <v>270</v>
      </c>
      <c r="B121" s="12" t="s">
        <v>271</v>
      </c>
      <c r="C121" s="55" t="s">
        <v>272</v>
      </c>
      <c r="D121" s="398">
        <v>29907.03</v>
      </c>
      <c r="E121" s="399"/>
      <c r="F121" s="400">
        <v>61994</v>
      </c>
      <c r="G121" s="314">
        <v>61445.55</v>
      </c>
      <c r="I121" s="394">
        <v>726847.07</v>
      </c>
      <c r="J121" s="394">
        <v>61445.55</v>
      </c>
      <c r="K121" s="98"/>
      <c r="L121" s="98"/>
      <c r="M121" s="314">
        <f t="shared" si="10"/>
        <v>61994</v>
      </c>
      <c r="N121" s="314">
        <f t="shared" si="11"/>
        <v>61445.55</v>
      </c>
      <c r="O121" s="394">
        <f t="shared" si="8"/>
        <v>788292.62</v>
      </c>
      <c r="P121" s="317">
        <f t="shared" si="9"/>
        <v>664853.06999999995</v>
      </c>
    </row>
    <row r="122" spans="1:16" x14ac:dyDescent="0.2">
      <c r="A122" s="19" t="s">
        <v>273</v>
      </c>
      <c r="B122" s="12" t="s">
        <v>271</v>
      </c>
      <c r="C122" s="55" t="s">
        <v>274</v>
      </c>
      <c r="D122" s="398">
        <v>22978.17</v>
      </c>
      <c r="E122" s="399"/>
      <c r="F122" s="400">
        <v>24858</v>
      </c>
      <c r="G122" s="314">
        <v>0</v>
      </c>
      <c r="I122" s="394">
        <v>0</v>
      </c>
      <c r="J122" s="394">
        <v>3002.39</v>
      </c>
      <c r="K122" s="98"/>
      <c r="L122" s="98"/>
      <c r="M122" s="314">
        <f t="shared" si="10"/>
        <v>24858</v>
      </c>
      <c r="N122" s="314">
        <f t="shared" si="11"/>
        <v>0</v>
      </c>
      <c r="O122" s="394">
        <f t="shared" si="8"/>
        <v>3002.39</v>
      </c>
      <c r="P122" s="317">
        <f t="shared" si="9"/>
        <v>-21855.61</v>
      </c>
    </row>
    <row r="123" spans="1:16" x14ac:dyDescent="0.2">
      <c r="A123" s="19" t="s">
        <v>275</v>
      </c>
      <c r="B123" s="12" t="s">
        <v>276</v>
      </c>
      <c r="C123" s="55" t="s">
        <v>277</v>
      </c>
      <c r="D123" s="398">
        <v>52680.46</v>
      </c>
      <c r="E123" s="399"/>
      <c r="F123" s="400">
        <v>64362</v>
      </c>
      <c r="G123" s="314">
        <v>0</v>
      </c>
      <c r="I123" s="394">
        <v>281094.84000000003</v>
      </c>
      <c r="J123" s="394">
        <v>2835.63</v>
      </c>
      <c r="K123" s="98"/>
      <c r="L123" s="98"/>
      <c r="M123" s="314">
        <f t="shared" si="10"/>
        <v>64362</v>
      </c>
      <c r="N123" s="314">
        <f t="shared" si="11"/>
        <v>0</v>
      </c>
      <c r="O123" s="394">
        <f t="shared" si="8"/>
        <v>283930.47000000003</v>
      </c>
      <c r="P123" s="317">
        <f t="shared" si="9"/>
        <v>219568.47000000003</v>
      </c>
    </row>
    <row r="124" spans="1:16" x14ac:dyDescent="0.2">
      <c r="A124" s="19" t="s">
        <v>278</v>
      </c>
      <c r="B124" s="12" t="s">
        <v>276</v>
      </c>
      <c r="C124" s="55" t="s">
        <v>279</v>
      </c>
      <c r="D124" s="398">
        <v>40785.79</v>
      </c>
      <c r="E124" s="399"/>
      <c r="F124" s="400">
        <v>40948</v>
      </c>
      <c r="G124" s="314">
        <v>34512.620000000003</v>
      </c>
      <c r="I124" s="394">
        <v>627172.30000000005</v>
      </c>
      <c r="J124" s="394">
        <v>34512.620000000003</v>
      </c>
      <c r="K124" s="98"/>
      <c r="L124" s="98"/>
      <c r="M124" s="314">
        <f t="shared" si="10"/>
        <v>40948</v>
      </c>
      <c r="N124" s="314">
        <f t="shared" si="11"/>
        <v>34512.620000000003</v>
      </c>
      <c r="O124" s="394">
        <f t="shared" si="8"/>
        <v>661684.92000000004</v>
      </c>
      <c r="P124" s="317">
        <f t="shared" si="9"/>
        <v>586224.30000000005</v>
      </c>
    </row>
    <row r="125" spans="1:16" x14ac:dyDescent="0.2">
      <c r="A125" s="19" t="s">
        <v>280</v>
      </c>
      <c r="B125" s="12" t="s">
        <v>276</v>
      </c>
      <c r="C125" s="55" t="s">
        <v>281</v>
      </c>
      <c r="D125" s="398">
        <v>23096.45</v>
      </c>
      <c r="E125" s="399"/>
      <c r="F125" s="400">
        <v>12491</v>
      </c>
      <c r="G125" s="314">
        <v>0</v>
      </c>
      <c r="I125" s="394">
        <v>146355.99</v>
      </c>
      <c r="J125" s="394">
        <v>6855.9600000000009</v>
      </c>
      <c r="K125" s="98"/>
      <c r="L125" s="98"/>
      <c r="M125" s="314">
        <f t="shared" si="10"/>
        <v>12491</v>
      </c>
      <c r="N125" s="314">
        <f t="shared" si="11"/>
        <v>0</v>
      </c>
      <c r="O125" s="394">
        <f t="shared" si="8"/>
        <v>153211.94999999998</v>
      </c>
      <c r="P125" s="317">
        <f t="shared" si="9"/>
        <v>140720.94999999998</v>
      </c>
    </row>
    <row r="126" spans="1:16" x14ac:dyDescent="0.2">
      <c r="A126" s="19" t="s">
        <v>282</v>
      </c>
      <c r="B126" s="12" t="s">
        <v>276</v>
      </c>
      <c r="C126" s="55" t="s">
        <v>283</v>
      </c>
      <c r="D126" s="398">
        <v>25453.35</v>
      </c>
      <c r="E126" s="399"/>
      <c r="F126" s="400">
        <v>28815</v>
      </c>
      <c r="G126" s="314">
        <v>0</v>
      </c>
      <c r="I126" s="394">
        <v>255685.07</v>
      </c>
      <c r="J126" s="394">
        <v>14192.82</v>
      </c>
      <c r="K126" s="98"/>
      <c r="L126" s="98"/>
      <c r="M126" s="314">
        <f t="shared" si="10"/>
        <v>28815</v>
      </c>
      <c r="N126" s="314">
        <f t="shared" si="11"/>
        <v>0</v>
      </c>
      <c r="O126" s="394">
        <f t="shared" si="8"/>
        <v>269877.89</v>
      </c>
      <c r="P126" s="317">
        <f t="shared" si="9"/>
        <v>241062.89</v>
      </c>
    </row>
    <row r="127" spans="1:16" x14ac:dyDescent="0.2">
      <c r="A127" s="19" t="s">
        <v>284</v>
      </c>
      <c r="B127" s="12" t="s">
        <v>285</v>
      </c>
      <c r="C127" s="55" t="s">
        <v>286</v>
      </c>
      <c r="D127" s="398">
        <v>62291.6</v>
      </c>
      <c r="E127" s="399"/>
      <c r="F127" s="400">
        <v>37556</v>
      </c>
      <c r="G127" s="314">
        <v>0</v>
      </c>
      <c r="I127" s="394">
        <v>227645.61</v>
      </c>
      <c r="J127" s="394">
        <v>0</v>
      </c>
      <c r="K127" s="98"/>
      <c r="L127" s="98"/>
      <c r="M127" s="314">
        <f t="shared" si="10"/>
        <v>37556</v>
      </c>
      <c r="N127" s="314">
        <f t="shared" si="11"/>
        <v>0</v>
      </c>
      <c r="O127" s="394">
        <f t="shared" si="8"/>
        <v>227645.61</v>
      </c>
      <c r="P127" s="317">
        <f t="shared" si="9"/>
        <v>190089.61</v>
      </c>
    </row>
    <row r="128" spans="1:16" x14ac:dyDescent="0.2">
      <c r="A128" s="19" t="s">
        <v>287</v>
      </c>
      <c r="B128" s="12" t="s">
        <v>285</v>
      </c>
      <c r="C128" s="55" t="s">
        <v>288</v>
      </c>
      <c r="D128" s="398">
        <v>22670.05</v>
      </c>
      <c r="E128" s="399"/>
      <c r="F128" s="400" t="s">
        <v>626</v>
      </c>
      <c r="G128" s="314">
        <v>0</v>
      </c>
      <c r="I128" s="394">
        <v>326440.28999999998</v>
      </c>
      <c r="J128" s="394">
        <v>0</v>
      </c>
      <c r="K128" s="98"/>
      <c r="L128" s="98"/>
      <c r="M128" s="314" t="str">
        <f t="shared" si="10"/>
        <v/>
      </c>
      <c r="N128" s="314">
        <f t="shared" si="11"/>
        <v>0</v>
      </c>
      <c r="O128" s="394">
        <f t="shared" si="8"/>
        <v>326440.28999999998</v>
      </c>
      <c r="P128" s="317">
        <f t="shared" si="9"/>
        <v>326440.28999999998</v>
      </c>
    </row>
    <row r="129" spans="1:16" x14ac:dyDescent="0.2">
      <c r="A129" s="19" t="s">
        <v>289</v>
      </c>
      <c r="B129" s="12" t="s">
        <v>285</v>
      </c>
      <c r="C129" s="55" t="s">
        <v>290</v>
      </c>
      <c r="D129" s="398">
        <v>2756.57</v>
      </c>
      <c r="E129" s="399"/>
      <c r="F129" s="400">
        <v>532</v>
      </c>
      <c r="G129" s="314">
        <v>14764.04</v>
      </c>
      <c r="I129" s="394">
        <v>92029.83</v>
      </c>
      <c r="J129" s="394">
        <v>14764.039999999999</v>
      </c>
      <c r="K129" s="98"/>
      <c r="L129" s="98"/>
      <c r="M129" s="314">
        <f t="shared" si="10"/>
        <v>532</v>
      </c>
      <c r="N129" s="314">
        <f t="shared" si="11"/>
        <v>14764.04</v>
      </c>
      <c r="O129" s="394">
        <f t="shared" si="8"/>
        <v>106793.87</v>
      </c>
      <c r="P129" s="317">
        <f t="shared" si="9"/>
        <v>91497.829999999987</v>
      </c>
    </row>
    <row r="130" spans="1:16" x14ac:dyDescent="0.2">
      <c r="A130" s="19" t="s">
        <v>291</v>
      </c>
      <c r="B130" s="12" t="s">
        <v>285</v>
      </c>
      <c r="C130" s="55" t="s">
        <v>292</v>
      </c>
      <c r="D130" s="398">
        <v>29398.02</v>
      </c>
      <c r="E130" s="399"/>
      <c r="F130" s="400">
        <v>29769</v>
      </c>
      <c r="G130" s="314">
        <v>7016.18</v>
      </c>
      <c r="I130" s="394">
        <v>184690.36000000002</v>
      </c>
      <c r="J130" s="394">
        <v>7137.4800000000005</v>
      </c>
      <c r="K130" s="98"/>
      <c r="L130" s="98"/>
      <c r="M130" s="314">
        <f t="shared" si="10"/>
        <v>29769</v>
      </c>
      <c r="N130" s="314">
        <f t="shared" si="11"/>
        <v>7016.18</v>
      </c>
      <c r="O130" s="394">
        <f t="shared" si="8"/>
        <v>191827.84000000003</v>
      </c>
      <c r="P130" s="317">
        <f t="shared" si="9"/>
        <v>155042.66000000003</v>
      </c>
    </row>
    <row r="131" spans="1:16" x14ac:dyDescent="0.2">
      <c r="A131" s="19" t="s">
        <v>293</v>
      </c>
      <c r="B131" s="12" t="s">
        <v>285</v>
      </c>
      <c r="C131" s="55" t="s">
        <v>294</v>
      </c>
      <c r="D131" s="398">
        <v>22076.560000000001</v>
      </c>
      <c r="E131" s="399"/>
      <c r="F131" s="400">
        <v>27383</v>
      </c>
      <c r="G131" s="314">
        <v>0</v>
      </c>
      <c r="I131" s="394">
        <v>185239.12999999995</v>
      </c>
      <c r="J131" s="394">
        <v>0</v>
      </c>
      <c r="K131" s="98"/>
      <c r="L131" s="98"/>
      <c r="M131" s="314">
        <f t="shared" si="10"/>
        <v>27383</v>
      </c>
      <c r="N131" s="314">
        <f t="shared" si="11"/>
        <v>0</v>
      </c>
      <c r="O131" s="394">
        <f t="shared" si="8"/>
        <v>185239.12999999995</v>
      </c>
      <c r="P131" s="317">
        <f t="shared" si="9"/>
        <v>157856.12999999995</v>
      </c>
    </row>
    <row r="132" spans="1:16" x14ac:dyDescent="0.2">
      <c r="A132" s="19" t="s">
        <v>295</v>
      </c>
      <c r="B132" s="12" t="s">
        <v>285</v>
      </c>
      <c r="C132" s="55" t="s">
        <v>296</v>
      </c>
      <c r="D132" s="398">
        <v>36527.050000000003</v>
      </c>
      <c r="E132" s="399"/>
      <c r="F132" s="400">
        <v>39527</v>
      </c>
      <c r="G132" s="314">
        <v>0</v>
      </c>
      <c r="I132" s="394">
        <v>219829.42</v>
      </c>
      <c r="J132" s="394">
        <v>0</v>
      </c>
      <c r="K132" s="98"/>
      <c r="L132" s="98"/>
      <c r="M132" s="314">
        <f t="shared" si="10"/>
        <v>39527</v>
      </c>
      <c r="N132" s="314">
        <f t="shared" si="11"/>
        <v>0</v>
      </c>
      <c r="O132" s="394">
        <f t="shared" si="8"/>
        <v>219829.42</v>
      </c>
      <c r="P132" s="317">
        <f t="shared" si="9"/>
        <v>180302.42</v>
      </c>
    </row>
    <row r="133" spans="1:16" x14ac:dyDescent="0.2">
      <c r="A133" s="19" t="s">
        <v>297</v>
      </c>
      <c r="B133" s="12" t="s">
        <v>298</v>
      </c>
      <c r="C133" s="55" t="s">
        <v>299</v>
      </c>
      <c r="D133" s="398">
        <v>9360.0300000000007</v>
      </c>
      <c r="E133" s="399"/>
      <c r="F133" s="400">
        <v>15498</v>
      </c>
      <c r="G133" s="314">
        <v>4590.9799999999996</v>
      </c>
      <c r="I133" s="394">
        <v>101820.37000000001</v>
      </c>
      <c r="J133" s="394">
        <v>4590.9799999999996</v>
      </c>
      <c r="K133" s="98"/>
      <c r="L133" s="98"/>
      <c r="M133" s="314">
        <f t="shared" si="10"/>
        <v>15498</v>
      </c>
      <c r="N133" s="314">
        <f t="shared" si="11"/>
        <v>4590.9799999999996</v>
      </c>
      <c r="O133" s="394">
        <f t="shared" si="8"/>
        <v>106411.35</v>
      </c>
      <c r="P133" s="317">
        <f t="shared" si="9"/>
        <v>86322.37000000001</v>
      </c>
    </row>
    <row r="134" spans="1:16" x14ac:dyDescent="0.2">
      <c r="A134" s="19" t="s">
        <v>300</v>
      </c>
      <c r="B134" s="12" t="s">
        <v>298</v>
      </c>
      <c r="C134" s="55" t="s">
        <v>301</v>
      </c>
      <c r="D134" s="398">
        <v>0</v>
      </c>
      <c r="E134" s="399"/>
      <c r="F134" s="400" t="s">
        <v>626</v>
      </c>
      <c r="G134" s="314">
        <v>0</v>
      </c>
      <c r="I134" s="394">
        <v>47899.710000000006</v>
      </c>
      <c r="J134" s="394">
        <v>0</v>
      </c>
      <c r="K134" s="98"/>
      <c r="L134" s="98"/>
      <c r="M134" s="314" t="str">
        <f t="shared" si="10"/>
        <v/>
      </c>
      <c r="N134" s="314">
        <f t="shared" si="11"/>
        <v>0</v>
      </c>
      <c r="O134" s="394">
        <f t="shared" si="8"/>
        <v>47899.710000000006</v>
      </c>
      <c r="P134" s="317">
        <f t="shared" si="9"/>
        <v>47899.710000000006</v>
      </c>
    </row>
    <row r="135" spans="1:16" x14ac:dyDescent="0.2">
      <c r="A135" s="19" t="s">
        <v>302</v>
      </c>
      <c r="B135" s="12" t="s">
        <v>303</v>
      </c>
      <c r="C135" s="55" t="s">
        <v>304</v>
      </c>
      <c r="D135" s="398">
        <v>32580.5</v>
      </c>
      <c r="E135" s="399"/>
      <c r="F135" s="400">
        <v>37573</v>
      </c>
      <c r="G135" s="314">
        <v>0</v>
      </c>
      <c r="I135" s="394">
        <v>60245.25</v>
      </c>
      <c r="J135" s="394">
        <v>0</v>
      </c>
      <c r="K135" s="98"/>
      <c r="L135" s="98"/>
      <c r="M135" s="314">
        <f t="shared" si="10"/>
        <v>37573</v>
      </c>
      <c r="N135" s="314">
        <f t="shared" si="11"/>
        <v>0</v>
      </c>
      <c r="O135" s="394">
        <f t="shared" si="8"/>
        <v>60245.25</v>
      </c>
      <c r="P135" s="317">
        <f t="shared" si="9"/>
        <v>22672.25</v>
      </c>
    </row>
    <row r="136" spans="1:16" x14ac:dyDescent="0.2">
      <c r="A136" s="19" t="s">
        <v>305</v>
      </c>
      <c r="B136" s="12" t="s">
        <v>303</v>
      </c>
      <c r="C136" s="55" t="s">
        <v>306</v>
      </c>
      <c r="D136" s="398">
        <v>9811.2099999999991</v>
      </c>
      <c r="E136" s="399"/>
      <c r="F136" s="400">
        <v>6370</v>
      </c>
      <c r="G136" s="314">
        <v>0</v>
      </c>
      <c r="I136" s="394">
        <v>0</v>
      </c>
      <c r="J136" s="394">
        <v>0</v>
      </c>
      <c r="K136" s="98"/>
      <c r="L136" s="98"/>
      <c r="M136" s="314">
        <f t="shared" ref="M136:M167" si="12">F136</f>
        <v>6370</v>
      </c>
      <c r="N136" s="314">
        <f t="shared" ref="N136:N167" si="13">G136</f>
        <v>0</v>
      </c>
      <c r="O136" s="394">
        <f t="shared" si="8"/>
        <v>0</v>
      </c>
      <c r="P136" s="317">
        <f t="shared" si="9"/>
        <v>-6370</v>
      </c>
    </row>
    <row r="137" spans="1:16" x14ac:dyDescent="0.2">
      <c r="A137" s="19" t="s">
        <v>307</v>
      </c>
      <c r="B137" s="12" t="s">
        <v>308</v>
      </c>
      <c r="C137" s="55" t="s">
        <v>309</v>
      </c>
      <c r="D137" s="398">
        <v>34741.360000000001</v>
      </c>
      <c r="E137" s="399"/>
      <c r="F137" s="400">
        <v>30728</v>
      </c>
      <c r="G137" s="314">
        <v>0</v>
      </c>
      <c r="I137" s="394">
        <v>260274.44</v>
      </c>
      <c r="J137" s="394">
        <v>8159.0599999999995</v>
      </c>
      <c r="K137" s="98"/>
      <c r="L137" s="98"/>
      <c r="M137" s="314">
        <f t="shared" si="12"/>
        <v>30728</v>
      </c>
      <c r="N137" s="314">
        <f t="shared" si="13"/>
        <v>0</v>
      </c>
      <c r="O137" s="394">
        <f t="shared" ref="O137:O200" si="14">+I137+J137</f>
        <v>268433.5</v>
      </c>
      <c r="P137" s="317">
        <f t="shared" ref="P137:P200" si="15">+O137-SUM(M137:N137)</f>
        <v>237705.5</v>
      </c>
    </row>
    <row r="138" spans="1:16" x14ac:dyDescent="0.2">
      <c r="A138" s="19" t="s">
        <v>310</v>
      </c>
      <c r="B138" s="12" t="s">
        <v>308</v>
      </c>
      <c r="C138" s="55" t="s">
        <v>311</v>
      </c>
      <c r="D138" s="398">
        <v>18114.41</v>
      </c>
      <c r="E138" s="399"/>
      <c r="F138" s="400">
        <v>13315</v>
      </c>
      <c r="G138" s="314">
        <v>0</v>
      </c>
      <c r="I138" s="394">
        <v>286104.96000000002</v>
      </c>
      <c r="J138" s="394">
        <v>8517.239999999998</v>
      </c>
      <c r="K138" s="98"/>
      <c r="L138" s="98"/>
      <c r="M138" s="314">
        <f t="shared" si="12"/>
        <v>13315</v>
      </c>
      <c r="N138" s="314">
        <f t="shared" si="13"/>
        <v>0</v>
      </c>
      <c r="O138" s="394">
        <f t="shared" si="14"/>
        <v>294622.2</v>
      </c>
      <c r="P138" s="317">
        <f t="shared" si="15"/>
        <v>281307.2</v>
      </c>
    </row>
    <row r="139" spans="1:16" x14ac:dyDescent="0.2">
      <c r="A139" s="19" t="s">
        <v>312</v>
      </c>
      <c r="B139" s="12" t="s">
        <v>313</v>
      </c>
      <c r="C139" s="55" t="s">
        <v>314</v>
      </c>
      <c r="D139" s="398">
        <v>54824.49</v>
      </c>
      <c r="E139" s="399"/>
      <c r="F139" s="400">
        <v>98440</v>
      </c>
      <c r="G139" s="314">
        <v>0</v>
      </c>
      <c r="I139" s="394">
        <v>1925</v>
      </c>
      <c r="J139" s="394">
        <v>0</v>
      </c>
      <c r="K139" s="98"/>
      <c r="L139" s="98"/>
      <c r="M139" s="314">
        <f t="shared" si="12"/>
        <v>98440</v>
      </c>
      <c r="N139" s="314">
        <f t="shared" si="13"/>
        <v>0</v>
      </c>
      <c r="O139" s="394">
        <f t="shared" si="14"/>
        <v>1925</v>
      </c>
      <c r="P139" s="317">
        <f t="shared" si="15"/>
        <v>-96515</v>
      </c>
    </row>
    <row r="140" spans="1:16" x14ac:dyDescent="0.2">
      <c r="A140" s="19" t="s">
        <v>315</v>
      </c>
      <c r="B140" s="12" t="s">
        <v>316</v>
      </c>
      <c r="C140" s="55" t="s">
        <v>317</v>
      </c>
      <c r="D140" s="398">
        <v>23518.9</v>
      </c>
      <c r="E140" s="399"/>
      <c r="F140" s="400" t="s">
        <v>626</v>
      </c>
      <c r="G140" s="314">
        <v>0</v>
      </c>
      <c r="I140" s="394">
        <v>86129.19</v>
      </c>
      <c r="J140" s="394">
        <v>0</v>
      </c>
      <c r="K140" s="98"/>
      <c r="L140" s="98"/>
      <c r="M140" s="314" t="str">
        <f t="shared" si="12"/>
        <v/>
      </c>
      <c r="N140" s="314">
        <f t="shared" si="13"/>
        <v>0</v>
      </c>
      <c r="O140" s="394">
        <f t="shared" si="14"/>
        <v>86129.19</v>
      </c>
      <c r="P140" s="317">
        <f t="shared" si="15"/>
        <v>86129.19</v>
      </c>
    </row>
    <row r="141" spans="1:16" x14ac:dyDescent="0.2">
      <c r="A141" s="19" t="s">
        <v>318</v>
      </c>
      <c r="B141" s="12" t="s">
        <v>316</v>
      </c>
      <c r="C141" s="55" t="s">
        <v>319</v>
      </c>
      <c r="D141" s="398">
        <v>13628.49</v>
      </c>
      <c r="E141" s="399"/>
      <c r="F141" s="400">
        <v>19796</v>
      </c>
      <c r="G141" s="314">
        <v>27438.18</v>
      </c>
      <c r="I141" s="394">
        <v>142808.91999999998</v>
      </c>
      <c r="J141" s="394">
        <v>27438.18</v>
      </c>
      <c r="K141" s="98"/>
      <c r="L141" s="98"/>
      <c r="M141" s="314">
        <f t="shared" si="12"/>
        <v>19796</v>
      </c>
      <c r="N141" s="314">
        <f t="shared" si="13"/>
        <v>27438.18</v>
      </c>
      <c r="O141" s="394">
        <f t="shared" si="14"/>
        <v>170247.09999999998</v>
      </c>
      <c r="P141" s="317">
        <f t="shared" si="15"/>
        <v>123012.91999999998</v>
      </c>
    </row>
    <row r="142" spans="1:16" x14ac:dyDescent="0.2">
      <c r="A142" s="19" t="s">
        <v>320</v>
      </c>
      <c r="B142" s="12" t="s">
        <v>316</v>
      </c>
      <c r="C142" s="55" t="s">
        <v>321</v>
      </c>
      <c r="D142" s="398">
        <v>0</v>
      </c>
      <c r="E142" s="399"/>
      <c r="F142" s="400">
        <v>18160</v>
      </c>
      <c r="G142" s="314">
        <v>0</v>
      </c>
      <c r="I142" s="394">
        <v>63318.640000000007</v>
      </c>
      <c r="J142" s="394">
        <v>0</v>
      </c>
      <c r="K142" s="98"/>
      <c r="L142" s="98"/>
      <c r="M142" s="314">
        <f t="shared" si="12"/>
        <v>18160</v>
      </c>
      <c r="N142" s="314">
        <f t="shared" si="13"/>
        <v>0</v>
      </c>
      <c r="O142" s="394">
        <f t="shared" si="14"/>
        <v>63318.640000000007</v>
      </c>
      <c r="P142" s="317">
        <f t="shared" si="15"/>
        <v>45158.640000000007</v>
      </c>
    </row>
    <row r="143" spans="1:16" x14ac:dyDescent="0.2">
      <c r="A143" s="19" t="s">
        <v>322</v>
      </c>
      <c r="B143" s="12" t="s">
        <v>316</v>
      </c>
      <c r="C143" s="55" t="s">
        <v>323</v>
      </c>
      <c r="D143" s="398">
        <v>23678.23</v>
      </c>
      <c r="E143" s="399"/>
      <c r="F143" s="400">
        <v>17505</v>
      </c>
      <c r="G143" s="314">
        <v>4770.16</v>
      </c>
      <c r="I143" s="394">
        <v>110448.56000000001</v>
      </c>
      <c r="J143" s="394">
        <v>4770.16</v>
      </c>
      <c r="K143" s="98"/>
      <c r="L143" s="98"/>
      <c r="M143" s="314">
        <f t="shared" si="12"/>
        <v>17505</v>
      </c>
      <c r="N143" s="314">
        <f t="shared" si="13"/>
        <v>4770.16</v>
      </c>
      <c r="O143" s="394">
        <f t="shared" si="14"/>
        <v>115218.72000000002</v>
      </c>
      <c r="P143" s="317">
        <f t="shared" si="15"/>
        <v>92943.560000000012</v>
      </c>
    </row>
    <row r="144" spans="1:16" x14ac:dyDescent="0.2">
      <c r="A144" s="19" t="s">
        <v>324</v>
      </c>
      <c r="B144" s="12" t="s">
        <v>325</v>
      </c>
      <c r="C144" s="55" t="s">
        <v>326</v>
      </c>
      <c r="D144" s="398">
        <v>128184.45</v>
      </c>
      <c r="E144" s="399"/>
      <c r="F144" s="400">
        <v>192383</v>
      </c>
      <c r="G144" s="314">
        <v>111029.79</v>
      </c>
      <c r="I144" s="394">
        <v>2783115.7600000021</v>
      </c>
      <c r="J144" s="394">
        <v>111029.79</v>
      </c>
      <c r="K144" s="98"/>
      <c r="L144" s="98"/>
      <c r="M144" s="314">
        <f t="shared" si="12"/>
        <v>192383</v>
      </c>
      <c r="N144" s="314">
        <f t="shared" si="13"/>
        <v>111029.79</v>
      </c>
      <c r="O144" s="394">
        <f t="shared" si="14"/>
        <v>2894145.5500000021</v>
      </c>
      <c r="P144" s="317">
        <f t="shared" si="15"/>
        <v>2590732.7600000021</v>
      </c>
    </row>
    <row r="145" spans="1:16" x14ac:dyDescent="0.2">
      <c r="A145" s="19" t="s">
        <v>327</v>
      </c>
      <c r="B145" s="12" t="s">
        <v>325</v>
      </c>
      <c r="C145" s="55" t="s">
        <v>328</v>
      </c>
      <c r="D145" s="398">
        <v>330517.40999999997</v>
      </c>
      <c r="E145" s="399"/>
      <c r="F145" s="400">
        <v>325808</v>
      </c>
      <c r="G145" s="314">
        <v>66315.17</v>
      </c>
      <c r="I145" s="394">
        <v>3580946.5000000014</v>
      </c>
      <c r="J145" s="394">
        <v>66315.17</v>
      </c>
      <c r="K145" s="98"/>
      <c r="L145" s="98"/>
      <c r="M145" s="314">
        <f t="shared" si="12"/>
        <v>325808</v>
      </c>
      <c r="N145" s="314">
        <f t="shared" si="13"/>
        <v>66315.17</v>
      </c>
      <c r="O145" s="394">
        <f t="shared" si="14"/>
        <v>3647261.6700000013</v>
      </c>
      <c r="P145" s="317">
        <f t="shared" si="15"/>
        <v>3255138.5000000014</v>
      </c>
    </row>
    <row r="146" spans="1:16" x14ac:dyDescent="0.2">
      <c r="A146" s="19" t="s">
        <v>329</v>
      </c>
      <c r="B146" s="12" t="s">
        <v>330</v>
      </c>
      <c r="C146" s="55" t="s">
        <v>331</v>
      </c>
      <c r="D146" s="398">
        <v>25466.09</v>
      </c>
      <c r="E146" s="399"/>
      <c r="F146" s="400">
        <v>33783</v>
      </c>
      <c r="G146" s="314">
        <v>0</v>
      </c>
      <c r="I146" s="394">
        <v>236030.21000000002</v>
      </c>
      <c r="J146" s="394">
        <v>4255.33</v>
      </c>
      <c r="K146" s="98"/>
      <c r="L146" s="98"/>
      <c r="M146" s="314">
        <f t="shared" si="12"/>
        <v>33783</v>
      </c>
      <c r="N146" s="314">
        <f t="shared" si="13"/>
        <v>0</v>
      </c>
      <c r="O146" s="394">
        <f t="shared" si="14"/>
        <v>240285.54</v>
      </c>
      <c r="P146" s="317">
        <f t="shared" si="15"/>
        <v>206502.54</v>
      </c>
    </row>
    <row r="147" spans="1:16" x14ac:dyDescent="0.2">
      <c r="A147" s="19" t="s">
        <v>332</v>
      </c>
      <c r="B147" s="12" t="s">
        <v>330</v>
      </c>
      <c r="C147" s="55" t="s">
        <v>333</v>
      </c>
      <c r="D147" s="398">
        <v>20982.55</v>
      </c>
      <c r="E147" s="399"/>
      <c r="F147" s="400">
        <v>35772</v>
      </c>
      <c r="G147" s="314">
        <v>0</v>
      </c>
      <c r="I147" s="394">
        <v>236459.02</v>
      </c>
      <c r="J147" s="394">
        <v>0</v>
      </c>
      <c r="K147" s="98"/>
      <c r="L147" s="98"/>
      <c r="M147" s="314">
        <f t="shared" si="12"/>
        <v>35772</v>
      </c>
      <c r="N147" s="314">
        <f t="shared" si="13"/>
        <v>0</v>
      </c>
      <c r="O147" s="394">
        <f t="shared" si="14"/>
        <v>236459.02</v>
      </c>
      <c r="P147" s="317">
        <f t="shared" si="15"/>
        <v>200687.02</v>
      </c>
    </row>
    <row r="148" spans="1:16" x14ac:dyDescent="0.2">
      <c r="A148" s="19" t="s">
        <v>334</v>
      </c>
      <c r="B148" s="12" t="s">
        <v>335</v>
      </c>
      <c r="C148" s="55" t="s">
        <v>336</v>
      </c>
      <c r="D148" s="398">
        <v>0</v>
      </c>
      <c r="E148" s="399"/>
      <c r="F148" s="400" t="s">
        <v>626</v>
      </c>
      <c r="G148" s="314">
        <v>0</v>
      </c>
      <c r="I148" s="394">
        <v>78563.490000000005</v>
      </c>
      <c r="J148" s="394">
        <v>0</v>
      </c>
      <c r="K148" s="98"/>
      <c r="L148" s="98"/>
      <c r="M148" s="314" t="str">
        <f t="shared" si="12"/>
        <v/>
      </c>
      <c r="N148" s="314">
        <f t="shared" si="13"/>
        <v>0</v>
      </c>
      <c r="O148" s="394">
        <f t="shared" si="14"/>
        <v>78563.490000000005</v>
      </c>
      <c r="P148" s="317">
        <f t="shared" si="15"/>
        <v>78563.490000000005</v>
      </c>
    </row>
    <row r="149" spans="1:16" x14ac:dyDescent="0.2">
      <c r="A149" s="19" t="s">
        <v>337</v>
      </c>
      <c r="B149" s="12" t="s">
        <v>335</v>
      </c>
      <c r="C149" s="55" t="s">
        <v>338</v>
      </c>
      <c r="D149" s="398">
        <v>16785.169999999998</v>
      </c>
      <c r="E149" s="399"/>
      <c r="F149" s="400">
        <v>48879</v>
      </c>
      <c r="G149" s="314">
        <v>39835.78</v>
      </c>
      <c r="I149" s="394">
        <v>297447.59999999998</v>
      </c>
      <c r="J149" s="394">
        <v>39860.78</v>
      </c>
      <c r="K149" s="98"/>
      <c r="L149" s="98"/>
      <c r="M149" s="314">
        <f t="shared" si="12"/>
        <v>48879</v>
      </c>
      <c r="N149" s="314">
        <f t="shared" si="13"/>
        <v>39835.78</v>
      </c>
      <c r="O149" s="394">
        <f t="shared" si="14"/>
        <v>337308.38</v>
      </c>
      <c r="P149" s="317">
        <f t="shared" si="15"/>
        <v>248593.6</v>
      </c>
    </row>
    <row r="150" spans="1:16" x14ac:dyDescent="0.2">
      <c r="A150" s="19" t="s">
        <v>339</v>
      </c>
      <c r="B150" s="12" t="s">
        <v>335</v>
      </c>
      <c r="C150" s="55" t="s">
        <v>340</v>
      </c>
      <c r="D150" s="398">
        <v>11027.43</v>
      </c>
      <c r="E150" s="399"/>
      <c r="F150" s="400">
        <v>16844</v>
      </c>
      <c r="G150" s="314">
        <v>0</v>
      </c>
      <c r="I150" s="394">
        <v>107920.17000000001</v>
      </c>
      <c r="J150" s="394">
        <v>0</v>
      </c>
      <c r="K150" s="98"/>
      <c r="L150" s="98"/>
      <c r="M150" s="314">
        <f t="shared" si="12"/>
        <v>16844</v>
      </c>
      <c r="N150" s="314">
        <f t="shared" si="13"/>
        <v>0</v>
      </c>
      <c r="O150" s="394">
        <f t="shared" si="14"/>
        <v>107920.17000000001</v>
      </c>
      <c r="P150" s="317">
        <f t="shared" si="15"/>
        <v>91076.170000000013</v>
      </c>
    </row>
    <row r="151" spans="1:16" x14ac:dyDescent="0.2">
      <c r="A151" s="19" t="s">
        <v>341</v>
      </c>
      <c r="B151" s="12" t="s">
        <v>342</v>
      </c>
      <c r="C151" s="55" t="s">
        <v>343</v>
      </c>
      <c r="D151" s="398">
        <v>22970.67</v>
      </c>
      <c r="E151" s="399"/>
      <c r="F151" s="400">
        <v>31771</v>
      </c>
      <c r="G151" s="314">
        <v>0</v>
      </c>
      <c r="I151" s="394">
        <v>177764.69</v>
      </c>
      <c r="J151" s="394">
        <v>8809.61</v>
      </c>
      <c r="K151" s="98"/>
      <c r="L151" s="98"/>
      <c r="M151" s="314">
        <f t="shared" si="12"/>
        <v>31771</v>
      </c>
      <c r="N151" s="314">
        <f t="shared" si="13"/>
        <v>0</v>
      </c>
      <c r="O151" s="394">
        <f t="shared" si="14"/>
        <v>186574.3</v>
      </c>
      <c r="P151" s="317">
        <f t="shared" si="15"/>
        <v>154803.29999999999</v>
      </c>
    </row>
    <row r="152" spans="1:16" x14ac:dyDescent="0.2">
      <c r="A152" s="19" t="s">
        <v>344</v>
      </c>
      <c r="B152" s="12" t="s">
        <v>342</v>
      </c>
      <c r="C152" s="55" t="s">
        <v>345</v>
      </c>
      <c r="D152" s="398">
        <v>50728.89</v>
      </c>
      <c r="E152" s="399"/>
      <c r="F152" s="400">
        <v>27564</v>
      </c>
      <c r="G152" s="314">
        <v>0</v>
      </c>
      <c r="I152" s="394">
        <v>413155.11000000004</v>
      </c>
      <c r="J152" s="394">
        <v>11803</v>
      </c>
      <c r="K152" s="98"/>
      <c r="L152" s="98"/>
      <c r="M152" s="314">
        <f t="shared" si="12"/>
        <v>27564</v>
      </c>
      <c r="N152" s="314">
        <f t="shared" si="13"/>
        <v>0</v>
      </c>
      <c r="O152" s="394">
        <f t="shared" si="14"/>
        <v>424958.11000000004</v>
      </c>
      <c r="P152" s="317">
        <f t="shared" si="15"/>
        <v>397394.11000000004</v>
      </c>
    </row>
    <row r="153" spans="1:16" x14ac:dyDescent="0.2">
      <c r="A153" s="19" t="s">
        <v>346</v>
      </c>
      <c r="B153" s="12" t="s">
        <v>342</v>
      </c>
      <c r="C153" s="55" t="s">
        <v>347</v>
      </c>
      <c r="D153" s="398">
        <v>21096.28</v>
      </c>
      <c r="E153" s="399"/>
      <c r="F153" s="400">
        <v>56660</v>
      </c>
      <c r="G153" s="314">
        <v>0</v>
      </c>
      <c r="I153" s="394">
        <v>241778</v>
      </c>
      <c r="J153" s="394">
        <v>12369.32</v>
      </c>
      <c r="K153" s="98"/>
      <c r="L153" s="98"/>
      <c r="M153" s="314">
        <f t="shared" si="12"/>
        <v>56660</v>
      </c>
      <c r="N153" s="314">
        <f t="shared" si="13"/>
        <v>0</v>
      </c>
      <c r="O153" s="394">
        <f t="shared" si="14"/>
        <v>254147.32</v>
      </c>
      <c r="P153" s="317">
        <f t="shared" si="15"/>
        <v>197487.32</v>
      </c>
    </row>
    <row r="154" spans="1:16" x14ac:dyDescent="0.2">
      <c r="A154" s="19" t="s">
        <v>348</v>
      </c>
      <c r="B154" s="12" t="s">
        <v>349</v>
      </c>
      <c r="C154" s="55" t="s">
        <v>350</v>
      </c>
      <c r="D154" s="398">
        <v>0</v>
      </c>
      <c r="E154" s="399"/>
      <c r="F154" s="400" t="s">
        <v>626</v>
      </c>
      <c r="G154" s="314">
        <v>0</v>
      </c>
      <c r="I154" s="394">
        <v>4499.2000000000007</v>
      </c>
      <c r="J154" s="394">
        <v>0</v>
      </c>
      <c r="K154" s="98"/>
      <c r="L154" s="98"/>
      <c r="M154" s="314" t="str">
        <f t="shared" si="12"/>
        <v/>
      </c>
      <c r="N154" s="314">
        <f t="shared" si="13"/>
        <v>0</v>
      </c>
      <c r="O154" s="394">
        <f t="shared" si="14"/>
        <v>4499.2000000000007</v>
      </c>
      <c r="P154" s="317">
        <f t="shared" si="15"/>
        <v>4499.2000000000007</v>
      </c>
    </row>
    <row r="155" spans="1:16" x14ac:dyDescent="0.2">
      <c r="A155" s="19" t="s">
        <v>351</v>
      </c>
      <c r="B155" s="12" t="s">
        <v>349</v>
      </c>
      <c r="C155" s="55" t="s">
        <v>352</v>
      </c>
      <c r="D155" s="398">
        <v>0</v>
      </c>
      <c r="E155" s="399"/>
      <c r="F155" s="400" t="s">
        <v>626</v>
      </c>
      <c r="G155" s="314">
        <v>0</v>
      </c>
      <c r="I155" s="394">
        <v>0</v>
      </c>
      <c r="J155" s="394">
        <v>0</v>
      </c>
      <c r="K155" s="98"/>
      <c r="L155" s="98"/>
      <c r="M155" s="314" t="str">
        <f t="shared" si="12"/>
        <v/>
      </c>
      <c r="N155" s="314">
        <f t="shared" si="13"/>
        <v>0</v>
      </c>
      <c r="O155" s="394">
        <f t="shared" si="14"/>
        <v>0</v>
      </c>
      <c r="P155" s="317">
        <f t="shared" si="15"/>
        <v>0</v>
      </c>
    </row>
    <row r="156" spans="1:16" x14ac:dyDescent="0.2">
      <c r="A156" s="19" t="s">
        <v>353</v>
      </c>
      <c r="B156" s="12" t="s">
        <v>349</v>
      </c>
      <c r="C156" s="55" t="s">
        <v>354</v>
      </c>
      <c r="D156" s="398">
        <v>31276.14</v>
      </c>
      <c r="E156" s="399"/>
      <c r="F156" s="400">
        <v>31487</v>
      </c>
      <c r="G156" s="314">
        <v>5149.5200000000004</v>
      </c>
      <c r="I156" s="394">
        <v>108558.84999999999</v>
      </c>
      <c r="J156" s="394">
        <v>5339.26</v>
      </c>
      <c r="K156" s="98"/>
      <c r="L156" s="98"/>
      <c r="M156" s="314">
        <f t="shared" si="12"/>
        <v>31487</v>
      </c>
      <c r="N156" s="314">
        <f t="shared" si="13"/>
        <v>5149.5200000000004</v>
      </c>
      <c r="O156" s="394">
        <f t="shared" si="14"/>
        <v>113898.10999999999</v>
      </c>
      <c r="P156" s="317">
        <f t="shared" si="15"/>
        <v>77261.589999999982</v>
      </c>
    </row>
    <row r="157" spans="1:16" x14ac:dyDescent="0.2">
      <c r="A157" s="19" t="s">
        <v>355</v>
      </c>
      <c r="B157" s="12" t="s">
        <v>356</v>
      </c>
      <c r="C157" s="55" t="s">
        <v>357</v>
      </c>
      <c r="D157" s="398">
        <v>0</v>
      </c>
      <c r="E157" s="399"/>
      <c r="F157" s="400" t="s">
        <v>626</v>
      </c>
      <c r="G157" s="314">
        <v>0</v>
      </c>
      <c r="I157" s="394">
        <v>0</v>
      </c>
      <c r="J157" s="394">
        <v>0</v>
      </c>
      <c r="K157" s="98"/>
      <c r="L157" s="98"/>
      <c r="M157" s="314" t="str">
        <f t="shared" si="12"/>
        <v/>
      </c>
      <c r="N157" s="314">
        <f t="shared" si="13"/>
        <v>0</v>
      </c>
      <c r="O157" s="394">
        <f t="shared" si="14"/>
        <v>0</v>
      </c>
      <c r="P157" s="317">
        <f t="shared" si="15"/>
        <v>0</v>
      </c>
    </row>
    <row r="158" spans="1:16" x14ac:dyDescent="0.2">
      <c r="A158" s="19" t="s">
        <v>358</v>
      </c>
      <c r="B158" s="12" t="s">
        <v>359</v>
      </c>
      <c r="C158" s="55" t="s">
        <v>360</v>
      </c>
      <c r="D158" s="398">
        <v>23002.65</v>
      </c>
      <c r="E158" s="399"/>
      <c r="F158" s="400">
        <v>39917</v>
      </c>
      <c r="G158" s="314">
        <v>0</v>
      </c>
      <c r="I158" s="394">
        <v>217992.93999999997</v>
      </c>
      <c r="J158" s="394">
        <v>13800</v>
      </c>
      <c r="K158" s="98"/>
      <c r="L158" s="98"/>
      <c r="M158" s="314">
        <f t="shared" si="12"/>
        <v>39917</v>
      </c>
      <c r="N158" s="314">
        <f t="shared" si="13"/>
        <v>0</v>
      </c>
      <c r="O158" s="394">
        <f t="shared" si="14"/>
        <v>231792.93999999997</v>
      </c>
      <c r="P158" s="317">
        <f t="shared" si="15"/>
        <v>191875.93999999997</v>
      </c>
    </row>
    <row r="159" spans="1:16" x14ac:dyDescent="0.2">
      <c r="A159" s="19" t="s">
        <v>361</v>
      </c>
      <c r="B159" s="12" t="s">
        <v>359</v>
      </c>
      <c r="C159" s="55" t="s">
        <v>362</v>
      </c>
      <c r="D159" s="398">
        <v>4591.2299999999996</v>
      </c>
      <c r="E159" s="399"/>
      <c r="F159" s="400">
        <v>7391</v>
      </c>
      <c r="G159" s="314">
        <v>0</v>
      </c>
      <c r="I159" s="394">
        <v>0</v>
      </c>
      <c r="J159" s="394">
        <v>0</v>
      </c>
      <c r="K159" s="98"/>
      <c r="L159" s="98"/>
      <c r="M159" s="314">
        <f t="shared" si="12"/>
        <v>7391</v>
      </c>
      <c r="N159" s="314">
        <f t="shared" si="13"/>
        <v>0</v>
      </c>
      <c r="O159" s="394">
        <f t="shared" si="14"/>
        <v>0</v>
      </c>
      <c r="P159" s="317">
        <f t="shared" si="15"/>
        <v>-7391</v>
      </c>
    </row>
    <row r="160" spans="1:16" x14ac:dyDescent="0.2">
      <c r="A160" s="19" t="s">
        <v>363</v>
      </c>
      <c r="B160" s="12" t="s">
        <v>364</v>
      </c>
      <c r="C160" s="55" t="s">
        <v>365</v>
      </c>
      <c r="D160" s="398">
        <v>146446.32999999999</v>
      </c>
      <c r="E160" s="399"/>
      <c r="F160" s="400">
        <v>145108</v>
      </c>
      <c r="G160" s="314">
        <v>3745.73</v>
      </c>
      <c r="I160" s="394">
        <v>118414.61</v>
      </c>
      <c r="J160" s="394">
        <v>3745.73</v>
      </c>
      <c r="K160" s="98"/>
      <c r="L160" s="98"/>
      <c r="M160" s="314">
        <f t="shared" si="12"/>
        <v>145108</v>
      </c>
      <c r="N160" s="314">
        <f t="shared" si="13"/>
        <v>3745.73</v>
      </c>
      <c r="O160" s="394">
        <f t="shared" si="14"/>
        <v>122160.34</v>
      </c>
      <c r="P160" s="317">
        <f t="shared" si="15"/>
        <v>-26693.390000000014</v>
      </c>
    </row>
    <row r="161" spans="1:16" x14ac:dyDescent="0.2">
      <c r="A161" s="19" t="s">
        <v>366</v>
      </c>
      <c r="B161" s="12" t="s">
        <v>364</v>
      </c>
      <c r="C161" s="55" t="s">
        <v>367</v>
      </c>
      <c r="D161" s="398">
        <v>7369.55</v>
      </c>
      <c r="E161" s="399"/>
      <c r="F161" s="400">
        <v>9859</v>
      </c>
      <c r="G161" s="314">
        <v>0</v>
      </c>
      <c r="I161" s="394">
        <v>77513.56</v>
      </c>
      <c r="J161" s="394">
        <v>0</v>
      </c>
      <c r="K161" s="98"/>
      <c r="L161" s="98"/>
      <c r="M161" s="314">
        <f t="shared" si="12"/>
        <v>9859</v>
      </c>
      <c r="N161" s="314">
        <f t="shared" si="13"/>
        <v>0</v>
      </c>
      <c r="O161" s="394">
        <f t="shared" si="14"/>
        <v>77513.56</v>
      </c>
      <c r="P161" s="317">
        <f t="shared" si="15"/>
        <v>67654.559999999998</v>
      </c>
    </row>
    <row r="162" spans="1:16" x14ac:dyDescent="0.2">
      <c r="A162" s="19" t="s">
        <v>368</v>
      </c>
      <c r="B162" s="12" t="s">
        <v>369</v>
      </c>
      <c r="C162" s="55" t="s">
        <v>370</v>
      </c>
      <c r="D162" s="398">
        <v>83935.6</v>
      </c>
      <c r="E162" s="399"/>
      <c r="F162" s="400">
        <v>76704</v>
      </c>
      <c r="G162" s="314">
        <v>23079</v>
      </c>
      <c r="I162" s="394">
        <v>1055571.2799999998</v>
      </c>
      <c r="J162" s="394">
        <v>23079</v>
      </c>
      <c r="K162" s="98"/>
      <c r="L162" s="98"/>
      <c r="M162" s="314">
        <f t="shared" si="12"/>
        <v>76704</v>
      </c>
      <c r="N162" s="314">
        <f t="shared" si="13"/>
        <v>23079</v>
      </c>
      <c r="O162" s="394">
        <f t="shared" si="14"/>
        <v>1078650.2799999998</v>
      </c>
      <c r="P162" s="317">
        <f t="shared" si="15"/>
        <v>978867.2799999998</v>
      </c>
    </row>
    <row r="163" spans="1:16" x14ac:dyDescent="0.2">
      <c r="A163" s="19" t="s">
        <v>371</v>
      </c>
      <c r="B163" s="12" t="s">
        <v>372</v>
      </c>
      <c r="C163" s="55" t="s">
        <v>373</v>
      </c>
      <c r="D163" s="398">
        <v>7222.47</v>
      </c>
      <c r="E163" s="399"/>
      <c r="F163" s="400" t="s">
        <v>626</v>
      </c>
      <c r="G163" s="314">
        <v>0</v>
      </c>
      <c r="I163" s="394">
        <v>98159.42</v>
      </c>
      <c r="J163" s="394">
        <v>0</v>
      </c>
      <c r="K163" s="98"/>
      <c r="L163" s="98"/>
      <c r="M163" s="314" t="str">
        <f t="shared" si="12"/>
        <v/>
      </c>
      <c r="N163" s="314">
        <f t="shared" si="13"/>
        <v>0</v>
      </c>
      <c r="O163" s="394">
        <f t="shared" si="14"/>
        <v>98159.42</v>
      </c>
      <c r="P163" s="317">
        <f t="shared" si="15"/>
        <v>98159.42</v>
      </c>
    </row>
    <row r="164" spans="1:16" x14ac:dyDescent="0.2">
      <c r="A164" s="19" t="s">
        <v>374</v>
      </c>
      <c r="B164" s="12" t="s">
        <v>372</v>
      </c>
      <c r="C164" s="55" t="s">
        <v>375</v>
      </c>
      <c r="D164" s="398">
        <v>34521.67</v>
      </c>
      <c r="E164" s="399"/>
      <c r="F164" s="400">
        <v>40648</v>
      </c>
      <c r="G164" s="314">
        <v>0</v>
      </c>
      <c r="I164" s="394">
        <v>271301.36000000004</v>
      </c>
      <c r="J164" s="394">
        <v>0</v>
      </c>
      <c r="K164" s="98"/>
      <c r="L164" s="98"/>
      <c r="M164" s="314">
        <f t="shared" si="12"/>
        <v>40648</v>
      </c>
      <c r="N164" s="314">
        <f t="shared" si="13"/>
        <v>0</v>
      </c>
      <c r="O164" s="394">
        <f t="shared" si="14"/>
        <v>271301.36000000004</v>
      </c>
      <c r="P164" s="317">
        <f t="shared" si="15"/>
        <v>230653.36000000004</v>
      </c>
    </row>
    <row r="165" spans="1:16" x14ac:dyDescent="0.2">
      <c r="A165" s="19" t="s">
        <v>376</v>
      </c>
      <c r="B165" s="12" t="s">
        <v>377</v>
      </c>
      <c r="C165" s="55" t="s">
        <v>378</v>
      </c>
      <c r="D165" s="398">
        <v>42926.239999999998</v>
      </c>
      <c r="E165" s="399"/>
      <c r="F165" s="400">
        <v>39396</v>
      </c>
      <c r="G165" s="314">
        <v>0</v>
      </c>
      <c r="I165" s="394">
        <v>295969.71000000002</v>
      </c>
      <c r="J165" s="394">
        <v>8376.61</v>
      </c>
      <c r="K165" s="98"/>
      <c r="L165" s="98"/>
      <c r="M165" s="314">
        <f t="shared" si="12"/>
        <v>39396</v>
      </c>
      <c r="N165" s="314">
        <f t="shared" si="13"/>
        <v>0</v>
      </c>
      <c r="O165" s="394">
        <f t="shared" si="14"/>
        <v>304346.32</v>
      </c>
      <c r="P165" s="317">
        <f t="shared" si="15"/>
        <v>264950.32</v>
      </c>
    </row>
    <row r="166" spans="1:16" x14ac:dyDescent="0.2">
      <c r="A166" s="19" t="s">
        <v>379</v>
      </c>
      <c r="B166" s="12" t="s">
        <v>377</v>
      </c>
      <c r="C166" s="55" t="s">
        <v>380</v>
      </c>
      <c r="D166" s="398">
        <v>4994.18</v>
      </c>
      <c r="E166" s="399"/>
      <c r="F166" s="400">
        <v>14935</v>
      </c>
      <c r="G166" s="314">
        <v>0</v>
      </c>
      <c r="I166" s="394">
        <v>0</v>
      </c>
      <c r="J166" s="394">
        <v>0</v>
      </c>
      <c r="K166" s="98"/>
      <c r="L166" s="98"/>
      <c r="M166" s="314">
        <f t="shared" si="12"/>
        <v>14935</v>
      </c>
      <c r="N166" s="314">
        <f t="shared" si="13"/>
        <v>0</v>
      </c>
      <c r="O166" s="394">
        <f t="shared" si="14"/>
        <v>0</v>
      </c>
      <c r="P166" s="317">
        <f t="shared" si="15"/>
        <v>-14935</v>
      </c>
    </row>
    <row r="167" spans="1:16" x14ac:dyDescent="0.2">
      <c r="A167" s="19" t="s">
        <v>381</v>
      </c>
      <c r="B167" s="12" t="s">
        <v>377</v>
      </c>
      <c r="C167" s="55" t="s">
        <v>382</v>
      </c>
      <c r="D167" s="398">
        <v>22528.36</v>
      </c>
      <c r="E167" s="399"/>
      <c r="F167" s="400">
        <v>16159</v>
      </c>
      <c r="G167" s="314">
        <v>0</v>
      </c>
      <c r="I167" s="394">
        <v>177850.40000000002</v>
      </c>
      <c r="J167" s="394">
        <v>5409.1799999999994</v>
      </c>
      <c r="K167" s="98"/>
      <c r="L167" s="98"/>
      <c r="M167" s="314">
        <f t="shared" si="12"/>
        <v>16159</v>
      </c>
      <c r="N167" s="314">
        <f t="shared" si="13"/>
        <v>0</v>
      </c>
      <c r="O167" s="394">
        <f t="shared" si="14"/>
        <v>183259.58000000002</v>
      </c>
      <c r="P167" s="317">
        <f t="shared" si="15"/>
        <v>167100.58000000002</v>
      </c>
    </row>
    <row r="168" spans="1:16" x14ac:dyDescent="0.2">
      <c r="A168" s="19" t="s">
        <v>383</v>
      </c>
      <c r="B168" s="12" t="s">
        <v>377</v>
      </c>
      <c r="C168" s="55" t="s">
        <v>384</v>
      </c>
      <c r="D168" s="398">
        <v>0</v>
      </c>
      <c r="E168" s="399"/>
      <c r="F168" s="400">
        <v>4148</v>
      </c>
      <c r="G168" s="314">
        <v>205709.35</v>
      </c>
      <c r="I168" s="394">
        <v>148188.38999999998</v>
      </c>
      <c r="J168" s="394">
        <v>211854.56</v>
      </c>
      <c r="K168" s="98"/>
      <c r="L168" s="98"/>
      <c r="M168" s="314">
        <f t="shared" ref="M168:M199" si="16">F168</f>
        <v>4148</v>
      </c>
      <c r="N168" s="314">
        <f t="shared" ref="N168:N199" si="17">G168</f>
        <v>205709.35</v>
      </c>
      <c r="O168" s="394">
        <f t="shared" si="14"/>
        <v>360042.94999999995</v>
      </c>
      <c r="P168" s="317">
        <f t="shared" si="15"/>
        <v>150185.59999999995</v>
      </c>
    </row>
    <row r="169" spans="1:16" x14ac:dyDescent="0.2">
      <c r="A169" s="19" t="s">
        <v>385</v>
      </c>
      <c r="B169" s="12" t="s">
        <v>377</v>
      </c>
      <c r="C169" s="55" t="s">
        <v>386</v>
      </c>
      <c r="D169" s="398">
        <v>4558.51</v>
      </c>
      <c r="E169" s="399"/>
      <c r="F169" s="400">
        <v>14948</v>
      </c>
      <c r="G169" s="314">
        <v>0</v>
      </c>
      <c r="I169" s="394">
        <v>77432.029999999984</v>
      </c>
      <c r="J169" s="394">
        <v>0</v>
      </c>
      <c r="K169" s="98"/>
      <c r="L169" s="98"/>
      <c r="M169" s="314">
        <f t="shared" si="16"/>
        <v>14948</v>
      </c>
      <c r="N169" s="314">
        <f t="shared" si="17"/>
        <v>0</v>
      </c>
      <c r="O169" s="394">
        <f t="shared" si="14"/>
        <v>77432.029999999984</v>
      </c>
      <c r="P169" s="317">
        <f t="shared" si="15"/>
        <v>62484.029999999984</v>
      </c>
    </row>
    <row r="170" spans="1:16" x14ac:dyDescent="0.2">
      <c r="A170" s="19" t="s">
        <v>387</v>
      </c>
      <c r="B170" s="12" t="s">
        <v>388</v>
      </c>
      <c r="C170" s="55" t="s">
        <v>389</v>
      </c>
      <c r="D170" s="398">
        <v>97637.09</v>
      </c>
      <c r="E170" s="399"/>
      <c r="F170" s="400">
        <v>43360</v>
      </c>
      <c r="G170" s="314">
        <v>25094.93</v>
      </c>
      <c r="I170" s="394">
        <v>460260.04999999993</v>
      </c>
      <c r="J170" s="394">
        <v>25094.93</v>
      </c>
      <c r="K170" s="98"/>
      <c r="L170" s="98"/>
      <c r="M170" s="314">
        <f t="shared" si="16"/>
        <v>43360</v>
      </c>
      <c r="N170" s="314">
        <f t="shared" si="17"/>
        <v>25094.93</v>
      </c>
      <c r="O170" s="394">
        <f t="shared" si="14"/>
        <v>485354.97999999992</v>
      </c>
      <c r="P170" s="317">
        <f t="shared" si="15"/>
        <v>416900.04999999993</v>
      </c>
    </row>
    <row r="171" spans="1:16" x14ac:dyDescent="0.2">
      <c r="A171" s="19" t="s">
        <v>390</v>
      </c>
      <c r="B171" s="12" t="s">
        <v>388</v>
      </c>
      <c r="C171" s="55" t="s">
        <v>391</v>
      </c>
      <c r="D171" s="398">
        <v>66457.86</v>
      </c>
      <c r="E171" s="399"/>
      <c r="F171" s="400">
        <v>54126</v>
      </c>
      <c r="G171" s="314">
        <v>9104.01</v>
      </c>
      <c r="I171" s="394">
        <v>605222.74</v>
      </c>
      <c r="J171" s="394">
        <v>9596.49</v>
      </c>
      <c r="K171" s="98"/>
      <c r="L171" s="98"/>
      <c r="M171" s="314">
        <f t="shared" si="16"/>
        <v>54126</v>
      </c>
      <c r="N171" s="314">
        <f t="shared" si="17"/>
        <v>9104.01</v>
      </c>
      <c r="O171" s="394">
        <f t="shared" si="14"/>
        <v>614819.23</v>
      </c>
      <c r="P171" s="317">
        <f t="shared" si="15"/>
        <v>551589.22</v>
      </c>
    </row>
    <row r="172" spans="1:16" x14ac:dyDescent="0.2">
      <c r="A172" s="19" t="s">
        <v>392</v>
      </c>
      <c r="B172" s="12" t="s">
        <v>388</v>
      </c>
      <c r="C172" s="55" t="s">
        <v>393</v>
      </c>
      <c r="D172" s="398">
        <v>74577.88</v>
      </c>
      <c r="E172" s="399"/>
      <c r="F172" s="400">
        <v>48361</v>
      </c>
      <c r="G172" s="314">
        <v>0</v>
      </c>
      <c r="I172" s="394">
        <v>434076.37000000005</v>
      </c>
      <c r="J172" s="394">
        <v>0</v>
      </c>
      <c r="K172" s="98"/>
      <c r="L172" s="98"/>
      <c r="M172" s="314">
        <f t="shared" si="16"/>
        <v>48361</v>
      </c>
      <c r="N172" s="314">
        <f t="shared" si="17"/>
        <v>0</v>
      </c>
      <c r="O172" s="394">
        <f t="shared" si="14"/>
        <v>434076.37000000005</v>
      </c>
      <c r="P172" s="317">
        <f t="shared" si="15"/>
        <v>385715.37000000005</v>
      </c>
    </row>
    <row r="173" spans="1:16" x14ac:dyDescent="0.2">
      <c r="A173" s="19" t="s">
        <v>394</v>
      </c>
      <c r="B173" s="12" t="s">
        <v>388</v>
      </c>
      <c r="C173" s="55" t="s">
        <v>395</v>
      </c>
      <c r="D173" s="398">
        <v>112449.27</v>
      </c>
      <c r="E173" s="399"/>
      <c r="F173" s="400">
        <v>279025</v>
      </c>
      <c r="G173" s="314">
        <v>40973</v>
      </c>
      <c r="I173" s="394">
        <v>1551624.9999999998</v>
      </c>
      <c r="J173" s="394">
        <v>40973</v>
      </c>
      <c r="K173" s="98"/>
      <c r="L173" s="98"/>
      <c r="M173" s="314">
        <f t="shared" si="16"/>
        <v>279025</v>
      </c>
      <c r="N173" s="314">
        <f t="shared" si="17"/>
        <v>40973</v>
      </c>
      <c r="O173" s="394">
        <f t="shared" si="14"/>
        <v>1592597.9999999998</v>
      </c>
      <c r="P173" s="317">
        <f t="shared" si="15"/>
        <v>1272599.9999999998</v>
      </c>
    </row>
    <row r="174" spans="1:16" x14ac:dyDescent="0.2">
      <c r="A174" s="19" t="s">
        <v>396</v>
      </c>
      <c r="B174" s="12" t="s">
        <v>388</v>
      </c>
      <c r="C174" s="55" t="s">
        <v>397</v>
      </c>
      <c r="D174" s="398">
        <v>142333.87</v>
      </c>
      <c r="E174" s="399"/>
      <c r="F174" s="400">
        <v>228835</v>
      </c>
      <c r="G174" s="314">
        <v>21538.39</v>
      </c>
      <c r="I174" s="394">
        <v>1992843.5699999996</v>
      </c>
      <c r="J174" s="394">
        <v>21538.39</v>
      </c>
      <c r="K174" s="98"/>
      <c r="L174" s="98"/>
      <c r="M174" s="314">
        <f t="shared" si="16"/>
        <v>228835</v>
      </c>
      <c r="N174" s="314">
        <f t="shared" si="17"/>
        <v>21538.39</v>
      </c>
      <c r="O174" s="394">
        <f t="shared" si="14"/>
        <v>2014381.9599999995</v>
      </c>
      <c r="P174" s="317">
        <f t="shared" si="15"/>
        <v>1764008.5699999994</v>
      </c>
    </row>
    <row r="175" spans="1:16" x14ac:dyDescent="0.2">
      <c r="A175" s="19" t="s">
        <v>398</v>
      </c>
      <c r="B175" s="12" t="s">
        <v>388</v>
      </c>
      <c r="C175" s="55" t="s">
        <v>399</v>
      </c>
      <c r="D175" s="398">
        <v>390276.36</v>
      </c>
      <c r="E175" s="399"/>
      <c r="F175" s="400">
        <v>161585</v>
      </c>
      <c r="G175" s="314">
        <v>231030</v>
      </c>
      <c r="I175" s="394">
        <v>1843504.4799999997</v>
      </c>
      <c r="J175" s="394">
        <v>231030.00000000006</v>
      </c>
      <c r="K175" s="98"/>
      <c r="L175" s="98"/>
      <c r="M175" s="314">
        <f t="shared" si="16"/>
        <v>161585</v>
      </c>
      <c r="N175" s="314">
        <f t="shared" si="17"/>
        <v>231030</v>
      </c>
      <c r="O175" s="394">
        <f t="shared" si="14"/>
        <v>2074534.4799999997</v>
      </c>
      <c r="P175" s="317">
        <f t="shared" si="15"/>
        <v>1681919.4799999997</v>
      </c>
    </row>
    <row r="176" spans="1:16" x14ac:dyDescent="0.2">
      <c r="A176" s="19" t="s">
        <v>400</v>
      </c>
      <c r="B176" s="12" t="s">
        <v>388</v>
      </c>
      <c r="C176" s="55" t="s">
        <v>401</v>
      </c>
      <c r="D176" s="398">
        <v>135273.82</v>
      </c>
      <c r="E176" s="399"/>
      <c r="F176" s="400">
        <v>145622</v>
      </c>
      <c r="G176" s="314">
        <v>0</v>
      </c>
      <c r="I176" s="394">
        <v>893356.44000000006</v>
      </c>
      <c r="J176" s="394">
        <v>0</v>
      </c>
      <c r="K176" s="98"/>
      <c r="L176" s="98"/>
      <c r="M176" s="314">
        <f t="shared" si="16"/>
        <v>145622</v>
      </c>
      <c r="N176" s="314">
        <f t="shared" si="17"/>
        <v>0</v>
      </c>
      <c r="O176" s="394">
        <f t="shared" si="14"/>
        <v>893356.44000000006</v>
      </c>
      <c r="P176" s="317">
        <f t="shared" si="15"/>
        <v>747734.44000000006</v>
      </c>
    </row>
    <row r="177" spans="1:16" x14ac:dyDescent="0.2">
      <c r="A177" s="19" t="s">
        <v>402</v>
      </c>
      <c r="B177" s="12" t="s">
        <v>388</v>
      </c>
      <c r="C177" s="55" t="s">
        <v>403</v>
      </c>
      <c r="D177" s="398">
        <v>11497.69</v>
      </c>
      <c r="E177" s="399"/>
      <c r="F177" s="400">
        <v>5975</v>
      </c>
      <c r="G177" s="314">
        <v>29028</v>
      </c>
      <c r="I177" s="394">
        <v>172126.75</v>
      </c>
      <c r="J177" s="394">
        <v>29028</v>
      </c>
      <c r="K177" s="98"/>
      <c r="L177" s="98"/>
      <c r="M177" s="314">
        <f t="shared" si="16"/>
        <v>5975</v>
      </c>
      <c r="N177" s="314">
        <f t="shared" si="17"/>
        <v>29028</v>
      </c>
      <c r="O177" s="394">
        <f t="shared" si="14"/>
        <v>201154.75</v>
      </c>
      <c r="P177" s="317">
        <f t="shared" si="15"/>
        <v>166151.75</v>
      </c>
    </row>
    <row r="178" spans="1:16" x14ac:dyDescent="0.2">
      <c r="A178" s="19" t="s">
        <v>404</v>
      </c>
      <c r="B178" s="12" t="s">
        <v>388</v>
      </c>
      <c r="C178" s="55" t="s">
        <v>405</v>
      </c>
      <c r="D178" s="398">
        <v>21217.1</v>
      </c>
      <c r="E178" s="399"/>
      <c r="F178" s="400">
        <v>21442</v>
      </c>
      <c r="G178" s="314">
        <v>0</v>
      </c>
      <c r="I178" s="394">
        <v>260473.72</v>
      </c>
      <c r="J178" s="394">
        <v>0</v>
      </c>
      <c r="K178" s="98"/>
      <c r="L178" s="98"/>
      <c r="M178" s="314">
        <f t="shared" si="16"/>
        <v>21442</v>
      </c>
      <c r="N178" s="314">
        <f t="shared" si="17"/>
        <v>0</v>
      </c>
      <c r="O178" s="394">
        <f t="shared" si="14"/>
        <v>260473.72</v>
      </c>
      <c r="P178" s="317">
        <f t="shared" si="15"/>
        <v>239031.72</v>
      </c>
    </row>
    <row r="179" spans="1:16" x14ac:dyDescent="0.2">
      <c r="A179" s="19" t="s">
        <v>406</v>
      </c>
      <c r="B179" s="12" t="s">
        <v>388</v>
      </c>
      <c r="C179" s="55" t="s">
        <v>407</v>
      </c>
      <c r="D179" s="398">
        <v>19628.240000000002</v>
      </c>
      <c r="E179" s="399"/>
      <c r="F179" s="400">
        <v>703</v>
      </c>
      <c r="G179" s="314">
        <v>0</v>
      </c>
      <c r="I179" s="394">
        <v>0</v>
      </c>
      <c r="J179" s="394">
        <v>11510.45</v>
      </c>
      <c r="K179" s="98"/>
      <c r="L179" s="98"/>
      <c r="M179" s="314">
        <f t="shared" si="16"/>
        <v>703</v>
      </c>
      <c r="N179" s="314">
        <f t="shared" si="17"/>
        <v>0</v>
      </c>
      <c r="O179" s="394">
        <f t="shared" si="14"/>
        <v>11510.45</v>
      </c>
      <c r="P179" s="317">
        <f t="shared" si="15"/>
        <v>10807.45</v>
      </c>
    </row>
    <row r="180" spans="1:16" x14ac:dyDescent="0.2">
      <c r="A180" s="19" t="s">
        <v>408</v>
      </c>
      <c r="B180" s="12" t="s">
        <v>388</v>
      </c>
      <c r="C180" s="55" t="s">
        <v>409</v>
      </c>
      <c r="D180" s="398">
        <v>0</v>
      </c>
      <c r="E180" s="399"/>
      <c r="F180" s="400" t="s">
        <v>626</v>
      </c>
      <c r="G180" s="314">
        <v>0</v>
      </c>
      <c r="I180" s="394">
        <v>95376.639999999999</v>
      </c>
      <c r="J180" s="394">
        <v>0</v>
      </c>
      <c r="K180" s="98"/>
      <c r="L180" s="98"/>
      <c r="M180" s="314" t="str">
        <f t="shared" si="16"/>
        <v/>
      </c>
      <c r="N180" s="314">
        <f t="shared" si="17"/>
        <v>0</v>
      </c>
      <c r="O180" s="394">
        <f t="shared" si="14"/>
        <v>95376.639999999999</v>
      </c>
      <c r="P180" s="317">
        <f t="shared" si="15"/>
        <v>95376.639999999999</v>
      </c>
    </row>
    <row r="181" spans="1:16" x14ac:dyDescent="0.2">
      <c r="A181" s="19" t="s">
        <v>410</v>
      </c>
      <c r="B181" s="12" t="s">
        <v>388</v>
      </c>
      <c r="C181" s="55" t="s">
        <v>411</v>
      </c>
      <c r="D181" s="398">
        <v>16669.5</v>
      </c>
      <c r="E181" s="399"/>
      <c r="F181" s="400">
        <v>16088</v>
      </c>
      <c r="G181" s="314">
        <v>0</v>
      </c>
      <c r="I181" s="394">
        <v>114941.39</v>
      </c>
      <c r="J181" s="394">
        <v>5759.93</v>
      </c>
      <c r="K181" s="98"/>
      <c r="L181" s="98"/>
      <c r="M181" s="314">
        <f t="shared" si="16"/>
        <v>16088</v>
      </c>
      <c r="N181" s="314">
        <f t="shared" si="17"/>
        <v>0</v>
      </c>
      <c r="O181" s="394">
        <f t="shared" si="14"/>
        <v>120701.32</v>
      </c>
      <c r="P181" s="317">
        <f t="shared" si="15"/>
        <v>104613.32</v>
      </c>
    </row>
    <row r="182" spans="1:16" x14ac:dyDescent="0.2">
      <c r="A182" s="23" t="s">
        <v>412</v>
      </c>
      <c r="B182" s="12" t="s">
        <v>413</v>
      </c>
      <c r="C182" s="55" t="s">
        <v>414</v>
      </c>
      <c r="D182" s="398">
        <v>8563.1200000000008</v>
      </c>
      <c r="E182" s="399"/>
      <c r="F182" s="400">
        <v>1960</v>
      </c>
      <c r="G182" s="314">
        <v>0</v>
      </c>
      <c r="I182" s="394">
        <v>278987.96000000002</v>
      </c>
      <c r="J182" s="394">
        <v>5082.7199999999993</v>
      </c>
      <c r="K182" s="98"/>
      <c r="L182" s="98"/>
      <c r="M182" s="314">
        <f t="shared" si="16"/>
        <v>1960</v>
      </c>
      <c r="N182" s="314">
        <f t="shared" si="17"/>
        <v>0</v>
      </c>
      <c r="O182" s="394">
        <f t="shared" si="14"/>
        <v>284070.68</v>
      </c>
      <c r="P182" s="317">
        <f t="shared" si="15"/>
        <v>282110.68</v>
      </c>
    </row>
    <row r="183" spans="1:16" x14ac:dyDescent="0.2">
      <c r="A183" s="23" t="s">
        <v>415</v>
      </c>
      <c r="B183" s="12" t="s">
        <v>413</v>
      </c>
      <c r="C183" s="55" t="s">
        <v>416</v>
      </c>
      <c r="D183" s="398">
        <v>2807.28</v>
      </c>
      <c r="E183" s="399"/>
      <c r="F183" s="400">
        <v>14932</v>
      </c>
      <c r="G183" s="314">
        <v>0</v>
      </c>
      <c r="I183" s="394">
        <v>144105.91</v>
      </c>
      <c r="J183" s="394">
        <v>4053.16</v>
      </c>
      <c r="K183" s="98"/>
      <c r="L183" s="98"/>
      <c r="M183" s="314">
        <f t="shared" si="16"/>
        <v>14932</v>
      </c>
      <c r="N183" s="314">
        <f t="shared" si="17"/>
        <v>0</v>
      </c>
      <c r="O183" s="394">
        <f t="shared" si="14"/>
        <v>148159.07</v>
      </c>
      <c r="P183" s="317">
        <f t="shared" si="15"/>
        <v>133227.07</v>
      </c>
    </row>
    <row r="184" spans="1:16" x14ac:dyDescent="0.2">
      <c r="A184" s="23" t="s">
        <v>417</v>
      </c>
      <c r="B184" s="12" t="s">
        <v>413</v>
      </c>
      <c r="C184" s="55" t="s">
        <v>418</v>
      </c>
      <c r="D184" s="398">
        <v>0</v>
      </c>
      <c r="E184" s="399"/>
      <c r="F184" s="400">
        <v>12924</v>
      </c>
      <c r="G184" s="314">
        <v>0</v>
      </c>
      <c r="I184" s="394">
        <v>161492.79999999999</v>
      </c>
      <c r="J184" s="394">
        <v>0</v>
      </c>
      <c r="K184" s="98"/>
      <c r="L184" s="98"/>
      <c r="M184" s="314">
        <f t="shared" si="16"/>
        <v>12924</v>
      </c>
      <c r="N184" s="314">
        <f t="shared" si="17"/>
        <v>0</v>
      </c>
      <c r="O184" s="394">
        <f t="shared" si="14"/>
        <v>161492.79999999999</v>
      </c>
      <c r="P184" s="317">
        <f t="shared" si="15"/>
        <v>148568.79999999999</v>
      </c>
    </row>
    <row r="185" spans="1:16" x14ac:dyDescent="0.2">
      <c r="A185" s="23" t="s">
        <v>419</v>
      </c>
      <c r="B185" s="12" t="s">
        <v>413</v>
      </c>
      <c r="C185" s="55" t="s">
        <v>420</v>
      </c>
      <c r="D185" s="398">
        <v>7822.1</v>
      </c>
      <c r="E185" s="399"/>
      <c r="F185" s="400">
        <v>9218</v>
      </c>
      <c r="G185" s="314">
        <v>0</v>
      </c>
      <c r="I185" s="394">
        <v>53193.429999999993</v>
      </c>
      <c r="J185" s="394">
        <v>2543.0100000000002</v>
      </c>
      <c r="K185" s="98"/>
      <c r="L185" s="98"/>
      <c r="M185" s="314">
        <f t="shared" si="16"/>
        <v>9218</v>
      </c>
      <c r="N185" s="314">
        <f t="shared" si="17"/>
        <v>0</v>
      </c>
      <c r="O185" s="394">
        <f t="shared" si="14"/>
        <v>55736.439999999995</v>
      </c>
      <c r="P185" s="317">
        <f t="shared" si="15"/>
        <v>46518.439999999995</v>
      </c>
    </row>
    <row r="186" spans="1:16" x14ac:dyDescent="0.2">
      <c r="A186" s="23" t="s">
        <v>421</v>
      </c>
      <c r="B186" s="12"/>
      <c r="C186" s="55" t="s">
        <v>422</v>
      </c>
      <c r="D186" s="398">
        <v>92375.43</v>
      </c>
      <c r="E186" s="399"/>
      <c r="F186" s="400" t="s">
        <v>626</v>
      </c>
      <c r="G186" s="314">
        <v>161761.24</v>
      </c>
      <c r="I186" s="394">
        <v>284262.3</v>
      </c>
      <c r="J186" s="394">
        <v>144166.44</v>
      </c>
      <c r="K186" s="98"/>
      <c r="L186" s="98"/>
      <c r="M186" s="314" t="str">
        <f t="shared" si="16"/>
        <v/>
      </c>
      <c r="N186" s="314">
        <f t="shared" si="17"/>
        <v>161761.24</v>
      </c>
      <c r="O186" s="394">
        <f t="shared" si="14"/>
        <v>428428.74</v>
      </c>
      <c r="P186" s="317">
        <f t="shared" si="15"/>
        <v>266667.5</v>
      </c>
    </row>
    <row r="187" spans="1:16" x14ac:dyDescent="0.2">
      <c r="A187" s="41" t="s">
        <v>423</v>
      </c>
      <c r="B187" s="42"/>
      <c r="C187" s="42" t="s">
        <v>424</v>
      </c>
      <c r="D187" s="398"/>
      <c r="E187" s="399"/>
      <c r="F187" s="400" t="s">
        <v>626</v>
      </c>
      <c r="G187" s="314">
        <v>0</v>
      </c>
      <c r="I187" s="394">
        <v>0</v>
      </c>
      <c r="J187" s="394">
        <v>0</v>
      </c>
      <c r="K187" s="98"/>
      <c r="L187" s="98"/>
      <c r="M187" s="314" t="str">
        <f t="shared" si="16"/>
        <v/>
      </c>
      <c r="N187" s="314">
        <f t="shared" si="17"/>
        <v>0</v>
      </c>
      <c r="O187" s="394">
        <f t="shared" si="14"/>
        <v>0</v>
      </c>
      <c r="P187" s="317">
        <f t="shared" si="15"/>
        <v>0</v>
      </c>
    </row>
    <row r="188" spans="1:16" x14ac:dyDescent="0.2">
      <c r="A188" s="41" t="s">
        <v>425</v>
      </c>
      <c r="B188" s="42"/>
      <c r="C188" s="42" t="s">
        <v>426</v>
      </c>
      <c r="D188" s="398"/>
      <c r="E188" s="399"/>
      <c r="F188" s="400" t="s">
        <v>626</v>
      </c>
      <c r="G188" s="314">
        <v>0</v>
      </c>
      <c r="I188" s="394">
        <v>0</v>
      </c>
      <c r="J188" s="394">
        <v>0</v>
      </c>
      <c r="K188" s="98"/>
      <c r="L188" s="98"/>
      <c r="M188" s="314" t="str">
        <f t="shared" si="16"/>
        <v/>
      </c>
      <c r="N188" s="314">
        <f t="shared" si="17"/>
        <v>0</v>
      </c>
      <c r="O188" s="394">
        <f t="shared" si="14"/>
        <v>0</v>
      </c>
      <c r="P188" s="317">
        <f t="shared" si="15"/>
        <v>0</v>
      </c>
    </row>
    <row r="189" spans="1:16" x14ac:dyDescent="0.2">
      <c r="A189" s="41" t="s">
        <v>427</v>
      </c>
      <c r="B189" s="42"/>
      <c r="C189" s="42" t="s">
        <v>428</v>
      </c>
      <c r="D189" s="398"/>
      <c r="E189" s="399"/>
      <c r="F189" s="400" t="s">
        <v>626</v>
      </c>
      <c r="G189" s="314">
        <v>33970.04</v>
      </c>
      <c r="I189" s="394">
        <v>0</v>
      </c>
      <c r="J189" s="394">
        <v>1653.55</v>
      </c>
      <c r="K189" s="98"/>
      <c r="L189" s="98"/>
      <c r="M189" s="314" t="str">
        <f t="shared" si="16"/>
        <v/>
      </c>
      <c r="N189" s="314">
        <f t="shared" si="17"/>
        <v>33970.04</v>
      </c>
      <c r="O189" s="394">
        <f t="shared" si="14"/>
        <v>1653.55</v>
      </c>
      <c r="P189" s="317">
        <f t="shared" si="15"/>
        <v>-32316.49</v>
      </c>
    </row>
    <row r="190" spans="1:16" x14ac:dyDescent="0.2">
      <c r="A190" s="41" t="s">
        <v>429</v>
      </c>
      <c r="B190" s="42"/>
      <c r="C190" s="42" t="s">
        <v>430</v>
      </c>
      <c r="D190" s="398"/>
      <c r="E190" s="399"/>
      <c r="F190" s="400" t="s">
        <v>626</v>
      </c>
      <c r="G190" s="314">
        <v>57597.64</v>
      </c>
      <c r="I190" s="394">
        <v>0</v>
      </c>
      <c r="J190" s="394">
        <v>4860</v>
      </c>
      <c r="K190" s="98"/>
      <c r="L190" s="98"/>
      <c r="M190" s="314" t="str">
        <f t="shared" si="16"/>
        <v/>
      </c>
      <c r="N190" s="314">
        <f t="shared" si="17"/>
        <v>57597.64</v>
      </c>
      <c r="O190" s="394">
        <f t="shared" si="14"/>
        <v>4860</v>
      </c>
      <c r="P190" s="317">
        <f t="shared" si="15"/>
        <v>-52737.64</v>
      </c>
    </row>
    <row r="191" spans="1:16" x14ac:dyDescent="0.2">
      <c r="A191" s="41" t="s">
        <v>431</v>
      </c>
      <c r="B191" s="42"/>
      <c r="C191" s="42" t="s">
        <v>432</v>
      </c>
      <c r="D191" s="398"/>
      <c r="E191" s="399"/>
      <c r="F191" s="400" t="s">
        <v>626</v>
      </c>
      <c r="G191" s="314">
        <v>0</v>
      </c>
      <c r="I191" s="394">
        <v>0</v>
      </c>
      <c r="J191" s="394">
        <v>0</v>
      </c>
      <c r="K191" s="98"/>
      <c r="L191" s="98"/>
      <c r="M191" s="314" t="str">
        <f t="shared" si="16"/>
        <v/>
      </c>
      <c r="N191" s="314">
        <f t="shared" si="17"/>
        <v>0</v>
      </c>
      <c r="O191" s="394">
        <f t="shared" si="14"/>
        <v>0</v>
      </c>
      <c r="P191" s="317">
        <f t="shared" si="15"/>
        <v>0</v>
      </c>
    </row>
    <row r="192" spans="1:16" x14ac:dyDescent="0.2">
      <c r="A192" s="43" t="s">
        <v>433</v>
      </c>
      <c r="B192" s="42"/>
      <c r="C192" s="42" t="s">
        <v>434</v>
      </c>
      <c r="D192" s="398"/>
      <c r="E192" s="399"/>
      <c r="F192" s="400" t="s">
        <v>626</v>
      </c>
      <c r="G192" s="314">
        <v>0</v>
      </c>
      <c r="I192" s="394">
        <v>0</v>
      </c>
      <c r="J192" s="394">
        <v>0</v>
      </c>
      <c r="K192" s="98"/>
      <c r="L192" s="98"/>
      <c r="M192" s="314" t="str">
        <f t="shared" si="16"/>
        <v/>
      </c>
      <c r="N192" s="314">
        <f t="shared" si="17"/>
        <v>0</v>
      </c>
      <c r="O192" s="394">
        <f t="shared" si="14"/>
        <v>0</v>
      </c>
      <c r="P192" s="317">
        <f t="shared" si="15"/>
        <v>0</v>
      </c>
    </row>
    <row r="193" spans="1:16" x14ac:dyDescent="0.2">
      <c r="A193" s="41" t="s">
        <v>435</v>
      </c>
      <c r="B193" s="42"/>
      <c r="C193" s="42" t="s">
        <v>436</v>
      </c>
      <c r="D193" s="398"/>
      <c r="E193" s="399"/>
      <c r="F193" s="400" t="s">
        <v>626</v>
      </c>
      <c r="G193" s="314">
        <v>0</v>
      </c>
      <c r="I193" s="394">
        <v>0</v>
      </c>
      <c r="J193" s="394">
        <v>0</v>
      </c>
      <c r="K193" s="98"/>
      <c r="L193" s="98"/>
      <c r="M193" s="314" t="str">
        <f t="shared" si="16"/>
        <v/>
      </c>
      <c r="N193" s="314">
        <f t="shared" si="17"/>
        <v>0</v>
      </c>
      <c r="O193" s="394">
        <f t="shared" si="14"/>
        <v>0</v>
      </c>
      <c r="P193" s="317">
        <f t="shared" si="15"/>
        <v>0</v>
      </c>
    </row>
    <row r="194" spans="1:16" x14ac:dyDescent="0.2">
      <c r="A194" s="41" t="s">
        <v>437</v>
      </c>
      <c r="B194" s="42"/>
      <c r="C194" s="42" t="s">
        <v>438</v>
      </c>
      <c r="D194" s="398"/>
      <c r="E194" s="399"/>
      <c r="F194" s="400" t="s">
        <v>626</v>
      </c>
      <c r="G194" s="314">
        <v>0</v>
      </c>
      <c r="I194" s="394">
        <v>0</v>
      </c>
      <c r="J194" s="394">
        <v>0</v>
      </c>
      <c r="K194" s="98"/>
      <c r="L194" s="98"/>
      <c r="M194" s="314" t="str">
        <f t="shared" si="16"/>
        <v/>
      </c>
      <c r="N194" s="314">
        <f t="shared" si="17"/>
        <v>0</v>
      </c>
      <c r="O194" s="394">
        <f t="shared" si="14"/>
        <v>0</v>
      </c>
      <c r="P194" s="317">
        <f t="shared" si="15"/>
        <v>0</v>
      </c>
    </row>
    <row r="195" spans="1:16" x14ac:dyDescent="0.2">
      <c r="A195" s="41" t="s">
        <v>439</v>
      </c>
      <c r="B195" s="42"/>
      <c r="C195" s="42" t="s">
        <v>440</v>
      </c>
      <c r="D195" s="398"/>
      <c r="E195" s="399"/>
      <c r="F195" s="400" t="s">
        <v>626</v>
      </c>
      <c r="G195" s="314">
        <v>48476.37</v>
      </c>
      <c r="I195" s="394">
        <v>0</v>
      </c>
      <c r="J195" s="394">
        <v>48476.37</v>
      </c>
      <c r="K195" s="98"/>
      <c r="L195" s="98"/>
      <c r="M195" s="314" t="str">
        <f t="shared" si="16"/>
        <v/>
      </c>
      <c r="N195" s="314">
        <f t="shared" si="17"/>
        <v>48476.37</v>
      </c>
      <c r="O195" s="394">
        <f t="shared" si="14"/>
        <v>48476.37</v>
      </c>
      <c r="P195" s="317">
        <f t="shared" si="15"/>
        <v>0</v>
      </c>
    </row>
    <row r="196" spans="1:16" x14ac:dyDescent="0.2">
      <c r="A196" s="41" t="s">
        <v>441</v>
      </c>
      <c r="B196" s="42"/>
      <c r="C196" s="42" t="s">
        <v>442</v>
      </c>
      <c r="D196" s="398"/>
      <c r="E196" s="399"/>
      <c r="F196" s="400" t="s">
        <v>626</v>
      </c>
      <c r="G196" s="314">
        <v>0</v>
      </c>
      <c r="I196" s="394">
        <v>0</v>
      </c>
      <c r="J196" s="394">
        <v>0</v>
      </c>
      <c r="K196" s="98"/>
      <c r="L196" s="98"/>
      <c r="M196" s="314" t="str">
        <f t="shared" si="16"/>
        <v/>
      </c>
      <c r="N196" s="314">
        <f t="shared" si="17"/>
        <v>0</v>
      </c>
      <c r="O196" s="394">
        <f t="shared" si="14"/>
        <v>0</v>
      </c>
      <c r="P196" s="317">
        <f t="shared" si="15"/>
        <v>0</v>
      </c>
    </row>
    <row r="197" spans="1:16" x14ac:dyDescent="0.2">
      <c r="A197" s="41" t="s">
        <v>443</v>
      </c>
      <c r="B197" s="42"/>
      <c r="C197" s="42" t="s">
        <v>444</v>
      </c>
      <c r="D197" s="398"/>
      <c r="E197" s="399"/>
      <c r="F197" s="400" t="s">
        <v>626</v>
      </c>
      <c r="G197" s="314">
        <v>67093.94</v>
      </c>
      <c r="I197" s="394">
        <v>0</v>
      </c>
      <c r="J197" s="394">
        <v>2308.19</v>
      </c>
      <c r="K197" s="98"/>
      <c r="L197" s="98"/>
      <c r="M197" s="314" t="str">
        <f t="shared" si="16"/>
        <v/>
      </c>
      <c r="N197" s="314">
        <f t="shared" si="17"/>
        <v>67093.94</v>
      </c>
      <c r="O197" s="394">
        <f t="shared" si="14"/>
        <v>2308.19</v>
      </c>
      <c r="P197" s="317">
        <f t="shared" si="15"/>
        <v>-64785.75</v>
      </c>
    </row>
    <row r="198" spans="1:16" x14ac:dyDescent="0.2">
      <c r="A198" s="41" t="s">
        <v>445</v>
      </c>
      <c r="B198" s="42"/>
      <c r="C198" s="42" t="s">
        <v>446</v>
      </c>
      <c r="D198" s="398"/>
      <c r="E198" s="399"/>
      <c r="F198" s="400" t="s">
        <v>626</v>
      </c>
      <c r="G198" s="314">
        <v>16594.53</v>
      </c>
      <c r="I198" s="394">
        <v>0</v>
      </c>
      <c r="J198" s="394">
        <v>16594.53</v>
      </c>
      <c r="K198" s="98"/>
      <c r="L198" s="98"/>
      <c r="M198" s="314" t="str">
        <f t="shared" si="16"/>
        <v/>
      </c>
      <c r="N198" s="314">
        <f t="shared" si="17"/>
        <v>16594.53</v>
      </c>
      <c r="O198" s="394">
        <f t="shared" si="14"/>
        <v>16594.53</v>
      </c>
      <c r="P198" s="317">
        <f t="shared" si="15"/>
        <v>0</v>
      </c>
    </row>
    <row r="199" spans="1:16" x14ac:dyDescent="0.2">
      <c r="A199" s="2" t="s">
        <v>447</v>
      </c>
      <c r="B199" s="42"/>
      <c r="C199" s="42" t="s">
        <v>448</v>
      </c>
      <c r="D199" s="398"/>
      <c r="E199" s="399"/>
      <c r="F199" s="400" t="s">
        <v>626</v>
      </c>
      <c r="G199" s="314">
        <v>0</v>
      </c>
      <c r="I199" s="394">
        <v>0</v>
      </c>
      <c r="J199" s="394">
        <v>0</v>
      </c>
      <c r="K199" s="98"/>
      <c r="L199" s="98"/>
      <c r="M199" s="314" t="str">
        <f t="shared" si="16"/>
        <v/>
      </c>
      <c r="N199" s="314">
        <f t="shared" si="17"/>
        <v>0</v>
      </c>
      <c r="O199" s="394">
        <f t="shared" si="14"/>
        <v>0</v>
      </c>
      <c r="P199" s="317">
        <f t="shared" si="15"/>
        <v>0</v>
      </c>
    </row>
    <row r="200" spans="1:16" x14ac:dyDescent="0.2">
      <c r="A200" s="47" t="s">
        <v>449</v>
      </c>
      <c r="B200" s="42"/>
      <c r="C200" s="42" t="s">
        <v>450</v>
      </c>
      <c r="D200" s="398"/>
      <c r="E200" s="399"/>
      <c r="F200" s="400" t="s">
        <v>626</v>
      </c>
      <c r="G200" s="314">
        <v>0</v>
      </c>
      <c r="I200" s="394">
        <v>0</v>
      </c>
      <c r="J200" s="394">
        <v>0</v>
      </c>
      <c r="K200" s="98"/>
      <c r="L200" s="98"/>
      <c r="M200" s="314" t="str">
        <f t="shared" ref="M200:M207" si="18">F200</f>
        <v/>
      </c>
      <c r="N200" s="314">
        <f t="shared" ref="N200:N207" si="19">G200</f>
        <v>0</v>
      </c>
      <c r="O200" s="394">
        <f t="shared" si="14"/>
        <v>0</v>
      </c>
      <c r="P200" s="317">
        <f t="shared" si="15"/>
        <v>0</v>
      </c>
    </row>
    <row r="201" spans="1:16" x14ac:dyDescent="0.2">
      <c r="A201" s="41" t="s">
        <v>451</v>
      </c>
      <c r="B201" s="42"/>
      <c r="C201" s="42" t="s">
        <v>452</v>
      </c>
      <c r="D201" s="398"/>
      <c r="E201" s="399"/>
      <c r="F201" s="400" t="s">
        <v>626</v>
      </c>
      <c r="G201" s="314">
        <v>0</v>
      </c>
      <c r="I201" s="394">
        <v>0</v>
      </c>
      <c r="J201" s="394">
        <v>0</v>
      </c>
      <c r="K201" s="98"/>
      <c r="L201" s="98"/>
      <c r="M201" s="314" t="str">
        <f t="shared" si="18"/>
        <v/>
      </c>
      <c r="N201" s="314">
        <f t="shared" si="19"/>
        <v>0</v>
      </c>
      <c r="O201" s="394">
        <f t="shared" ref="O201:O208" si="20">+I201+J201</f>
        <v>0</v>
      </c>
      <c r="P201" s="317">
        <f t="shared" ref="P201:P207" si="21">+O201-SUM(M201:N201)</f>
        <v>0</v>
      </c>
    </row>
    <row r="202" spans="1:16" x14ac:dyDescent="0.2">
      <c r="A202" s="41" t="s">
        <v>453</v>
      </c>
      <c r="B202" s="42"/>
      <c r="C202" s="42" t="s">
        <v>454</v>
      </c>
      <c r="D202" s="398" t="s">
        <v>626</v>
      </c>
      <c r="E202" s="399"/>
      <c r="F202" s="400" t="s">
        <v>626</v>
      </c>
      <c r="G202" s="314">
        <v>0</v>
      </c>
      <c r="I202" s="394">
        <v>0</v>
      </c>
      <c r="J202" s="394">
        <v>0</v>
      </c>
      <c r="K202" s="98"/>
      <c r="L202" s="98"/>
      <c r="M202" s="314" t="str">
        <f t="shared" si="18"/>
        <v/>
      </c>
      <c r="N202" s="314">
        <f t="shared" si="19"/>
        <v>0</v>
      </c>
      <c r="O202" s="394">
        <f t="shared" si="20"/>
        <v>0</v>
      </c>
      <c r="P202" s="317">
        <f t="shared" si="21"/>
        <v>0</v>
      </c>
    </row>
    <row r="203" spans="1:16" x14ac:dyDescent="0.2">
      <c r="A203" s="41" t="s">
        <v>455</v>
      </c>
      <c r="B203" s="42"/>
      <c r="C203" s="42" t="s">
        <v>456</v>
      </c>
      <c r="D203" s="398" t="s">
        <v>626</v>
      </c>
      <c r="E203" s="399"/>
      <c r="F203" s="400" t="s">
        <v>626</v>
      </c>
      <c r="G203" s="314">
        <v>0</v>
      </c>
      <c r="I203" s="394">
        <v>0</v>
      </c>
      <c r="J203" s="394">
        <v>0</v>
      </c>
      <c r="K203" s="98"/>
      <c r="L203" s="98"/>
      <c r="M203" s="314" t="str">
        <f t="shared" si="18"/>
        <v/>
      </c>
      <c r="N203" s="314">
        <f t="shared" si="19"/>
        <v>0</v>
      </c>
      <c r="O203" s="394">
        <f t="shared" si="20"/>
        <v>0</v>
      </c>
      <c r="P203" s="317">
        <f t="shared" si="21"/>
        <v>0</v>
      </c>
    </row>
    <row r="204" spans="1:16" x14ac:dyDescent="0.2">
      <c r="A204" s="43" t="s">
        <v>457</v>
      </c>
      <c r="B204" s="42"/>
      <c r="C204" s="42" t="s">
        <v>458</v>
      </c>
      <c r="D204" s="398" t="s">
        <v>626</v>
      </c>
      <c r="E204" s="399"/>
      <c r="F204" s="400" t="s">
        <v>626</v>
      </c>
      <c r="G204" s="314">
        <v>0</v>
      </c>
      <c r="I204" s="394">
        <v>0</v>
      </c>
      <c r="J204" s="394">
        <v>0</v>
      </c>
      <c r="K204" s="98"/>
      <c r="L204" s="98"/>
      <c r="M204" s="314" t="str">
        <f t="shared" si="18"/>
        <v/>
      </c>
      <c r="N204" s="314">
        <f t="shared" si="19"/>
        <v>0</v>
      </c>
      <c r="O204" s="394">
        <f t="shared" si="20"/>
        <v>0</v>
      </c>
      <c r="P204" s="317">
        <f t="shared" si="21"/>
        <v>0</v>
      </c>
    </row>
    <row r="205" spans="1:16" x14ac:dyDescent="0.2">
      <c r="A205" s="43" t="s">
        <v>459</v>
      </c>
      <c r="B205" s="42"/>
      <c r="C205" s="42" t="s">
        <v>460</v>
      </c>
      <c r="D205" s="398" t="s">
        <v>626</v>
      </c>
      <c r="E205" s="399"/>
      <c r="F205" s="400" t="s">
        <v>626</v>
      </c>
      <c r="G205" s="314">
        <v>0</v>
      </c>
      <c r="I205" s="394">
        <v>0</v>
      </c>
      <c r="J205" s="394">
        <v>0</v>
      </c>
      <c r="K205" s="98"/>
      <c r="L205" s="98"/>
      <c r="M205" s="314" t="str">
        <f t="shared" si="18"/>
        <v/>
      </c>
      <c r="N205" s="314">
        <f t="shared" si="19"/>
        <v>0</v>
      </c>
      <c r="O205" s="394">
        <f t="shared" si="20"/>
        <v>0</v>
      </c>
      <c r="P205" s="317">
        <f t="shared" si="21"/>
        <v>0</v>
      </c>
    </row>
    <row r="206" spans="1:16" x14ac:dyDescent="0.2">
      <c r="A206" s="43" t="s">
        <v>548</v>
      </c>
      <c r="B206" s="42"/>
      <c r="C206" s="42" t="s">
        <v>554</v>
      </c>
      <c r="D206" s="398" t="s">
        <v>626</v>
      </c>
      <c r="E206" s="399"/>
      <c r="F206" s="400" t="s">
        <v>626</v>
      </c>
      <c r="G206" s="314">
        <v>0</v>
      </c>
      <c r="I206" s="394">
        <v>0</v>
      </c>
      <c r="J206" s="394">
        <v>0</v>
      </c>
      <c r="K206" s="98"/>
      <c r="L206" s="98"/>
      <c r="M206" s="314" t="str">
        <f t="shared" si="18"/>
        <v/>
      </c>
      <c r="N206" s="314">
        <f t="shared" si="19"/>
        <v>0</v>
      </c>
      <c r="O206" s="394">
        <f t="shared" si="20"/>
        <v>0</v>
      </c>
      <c r="P206" s="317">
        <f t="shared" si="21"/>
        <v>0</v>
      </c>
    </row>
    <row r="207" spans="1:16" x14ac:dyDescent="0.2">
      <c r="A207" s="50" t="s">
        <v>565</v>
      </c>
      <c r="B207" s="42"/>
      <c r="C207" s="12" t="s">
        <v>566</v>
      </c>
      <c r="D207" s="398" t="s">
        <v>626</v>
      </c>
      <c r="E207" s="399"/>
      <c r="F207" s="400" t="s">
        <v>626</v>
      </c>
      <c r="G207" s="314">
        <v>0</v>
      </c>
      <c r="I207" s="394">
        <v>0</v>
      </c>
      <c r="J207" s="394">
        <v>0</v>
      </c>
      <c r="K207" s="98"/>
      <c r="L207" s="98"/>
      <c r="M207" s="314" t="str">
        <f t="shared" si="18"/>
        <v/>
      </c>
      <c r="N207" s="314">
        <f t="shared" si="19"/>
        <v>0</v>
      </c>
      <c r="O207" s="394">
        <f t="shared" si="20"/>
        <v>0</v>
      </c>
      <c r="P207" s="317">
        <f t="shared" si="21"/>
        <v>0</v>
      </c>
    </row>
    <row r="208" spans="1:16" ht="13.5" thickBot="1" x14ac:dyDescent="0.25">
      <c r="A208" s="50"/>
      <c r="B208" s="42"/>
      <c r="C208" s="12"/>
      <c r="D208" s="398"/>
      <c r="E208" s="399"/>
      <c r="F208" s="404"/>
      <c r="G208" s="404"/>
      <c r="I208" s="394">
        <v>0</v>
      </c>
      <c r="J208" s="394"/>
      <c r="K208" s="98"/>
      <c r="L208" s="98"/>
      <c r="M208" s="396"/>
      <c r="N208" s="396"/>
      <c r="O208" s="394">
        <f t="shared" si="20"/>
        <v>0</v>
      </c>
      <c r="P208" s="317"/>
    </row>
    <row r="209" spans="1:16" ht="13.5" thickBot="1" x14ac:dyDescent="0.25">
      <c r="A209" s="24"/>
      <c r="B209" s="25"/>
      <c r="C209" s="25"/>
      <c r="D209" s="405">
        <f>SUM(D8:D207)</f>
        <v>31993182.000000011</v>
      </c>
      <c r="E209" s="406"/>
      <c r="F209" s="407">
        <f>SUM(F8:F207)</f>
        <v>30409006</v>
      </c>
      <c r="G209" s="407">
        <f>SUM(G8:G207)</f>
        <v>6616338.9800000004</v>
      </c>
      <c r="I209" s="397">
        <f t="shared" ref="I209:J209" si="22">SUM(I8:I207)</f>
        <v>143658519</v>
      </c>
      <c r="J209" s="397">
        <f t="shared" si="22"/>
        <v>6862009.8200000012</v>
      </c>
      <c r="K209" s="98"/>
      <c r="L209" s="98"/>
      <c r="M209" s="407">
        <f t="shared" ref="M209:P209" si="23">SUM(M8:M207)</f>
        <v>30409006</v>
      </c>
      <c r="N209" s="407">
        <f t="shared" si="23"/>
        <v>6616338.9800000004</v>
      </c>
      <c r="O209" s="397">
        <f t="shared" si="23"/>
        <v>150520528.81999996</v>
      </c>
      <c r="P209" s="408">
        <f t="shared" si="23"/>
        <v>113495183.83999999</v>
      </c>
    </row>
    <row r="210" spans="1:16" x14ac:dyDescent="0.2">
      <c r="F210" s="149"/>
    </row>
    <row r="211" spans="1:16" x14ac:dyDescent="0.2">
      <c r="F211" s="82"/>
      <c r="J211" s="3" t="s">
        <v>484</v>
      </c>
    </row>
    <row r="213" spans="1:16" x14ac:dyDescent="0.2">
      <c r="F213" s="390"/>
    </row>
    <row r="214" spans="1:16" x14ac:dyDescent="0.2">
      <c r="F214" s="412"/>
      <c r="P214" s="127"/>
    </row>
    <row r="218" spans="1:16" x14ac:dyDescent="0.2">
      <c r="F218" s="412"/>
      <c r="I218" s="45"/>
    </row>
    <row r="219" spans="1:16" x14ac:dyDescent="0.2">
      <c r="G219" s="56"/>
      <c r="H219" s="56"/>
      <c r="I219" s="45"/>
    </row>
  </sheetData>
  <mergeCells count="3">
    <mergeCell ref="I4:J4"/>
    <mergeCell ref="F4:G4"/>
    <mergeCell ref="M5:O5"/>
  </mergeCells>
  <phoneticPr fontId="9" type="noConversion"/>
  <conditionalFormatting sqref="D8:D208">
    <cfRule type="cellIs" dxfId="10" priority="5" stopIfTrue="1" operator="equal">
      <formula>0</formula>
    </cfRule>
  </conditionalFormatting>
  <conditionalFormatting sqref="G8:H207 G207">
    <cfRule type="cellIs" dxfId="9" priority="8" stopIfTrue="1" operator="equal">
      <formula>0</formula>
    </cfRule>
  </conditionalFormatting>
  <conditionalFormatting sqref="H208">
    <cfRule type="cellIs" dxfId="8" priority="20" stopIfTrue="1" operator="equal">
      <formula>0</formula>
    </cfRule>
  </conditionalFormatting>
  <conditionalFormatting sqref="I8:J209">
    <cfRule type="cellIs" dxfId="7" priority="1" stopIfTrue="1" operator="equal">
      <formula>0</formula>
    </cfRule>
  </conditionalFormatting>
  <conditionalFormatting sqref="M8:O208">
    <cfRule type="cellIs" dxfId="6" priority="4" stopIfTrue="1" operator="equal">
      <formula>0</formula>
    </cfRule>
  </conditionalFormatting>
  <pageMargins left="0.75" right="0.75" top="1" bottom="1" header="0.5" footer="0.5"/>
  <pageSetup scale="82" fitToHeight="0" orientation="landscape" r:id="rId1"/>
  <headerFooter alignWithMargins="0">
    <oddFooter>&amp;LCDE, Public School Finance&amp;C&amp;P&amp;R&amp;D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5"/>
  <sheetViews>
    <sheetView zoomScale="81" zoomScaleNormal="81" workbookViewId="0">
      <pane ySplit="7" topLeftCell="A194" activePane="bottomLeft" state="frozen"/>
      <selection activeCell="B1" sqref="B1"/>
      <selection pane="bottomLeft" sqref="A1:XFD4"/>
    </sheetView>
  </sheetViews>
  <sheetFormatPr defaultRowHeight="12.75" x14ac:dyDescent="0.2"/>
  <cols>
    <col min="1" max="1" width="10" style="1" bestFit="1" customWidth="1"/>
    <col min="2" max="2" width="14.42578125" style="1" bestFit="1" customWidth="1"/>
    <col min="3" max="3" width="45.42578125" style="1" bestFit="1" customWidth="1"/>
    <col min="4" max="4" width="17" customWidth="1"/>
    <col min="5" max="5" width="2.42578125" customWidth="1"/>
    <col min="6" max="7" width="21" bestFit="1" customWidth="1"/>
    <col min="8" max="8" width="17.140625" customWidth="1"/>
    <col min="9" max="9" width="2.140625" bestFit="1" customWidth="1"/>
    <col min="10" max="10" width="10" bestFit="1" customWidth="1"/>
    <col min="11" max="11" width="4.85546875" bestFit="1" customWidth="1"/>
    <col min="12" max="12" width="25.28515625" bestFit="1" customWidth="1"/>
  </cols>
  <sheetData>
    <row r="1" spans="1:9" x14ac:dyDescent="0.2">
      <c r="C1" s="56"/>
      <c r="D1" s="130"/>
      <c r="F1" s="130"/>
      <c r="G1" s="130"/>
      <c r="H1" s="130"/>
    </row>
    <row r="4" spans="1:9" ht="13.5" thickBot="1" x14ac:dyDescent="0.25"/>
    <row r="5" spans="1:9" ht="39.75" customHeight="1" thickBot="1" x14ac:dyDescent="0.25">
      <c r="D5" s="307" t="s">
        <v>585</v>
      </c>
      <c r="F5" s="488" t="s">
        <v>610</v>
      </c>
      <c r="G5" s="489"/>
      <c r="H5" s="306" t="s">
        <v>622</v>
      </c>
    </row>
    <row r="6" spans="1:9" ht="13.5" thickBot="1" x14ac:dyDescent="0.25">
      <c r="A6" s="7"/>
      <c r="B6" s="8"/>
      <c r="C6" s="9"/>
      <c r="D6" s="4" t="s">
        <v>652</v>
      </c>
      <c r="E6" s="31"/>
      <c r="F6" s="162" t="s">
        <v>640</v>
      </c>
      <c r="G6" s="159" t="str">
        <f>+F6</f>
        <v>FY23-24</v>
      </c>
      <c r="H6" s="348"/>
    </row>
    <row r="7" spans="1:9" ht="54" customHeight="1" thickBot="1" x14ac:dyDescent="0.25">
      <c r="A7" s="38" t="s">
        <v>0</v>
      </c>
      <c r="B7" s="39" t="s">
        <v>1</v>
      </c>
      <c r="C7" s="40" t="s">
        <v>2</v>
      </c>
      <c r="D7" s="15" t="s">
        <v>608</v>
      </c>
      <c r="E7" s="32"/>
      <c r="F7" s="180" t="s">
        <v>608</v>
      </c>
      <c r="G7" s="292" t="s">
        <v>609</v>
      </c>
      <c r="H7" s="349" t="s">
        <v>604</v>
      </c>
      <c r="I7" s="3"/>
    </row>
    <row r="8" spans="1:9" x14ac:dyDescent="0.2">
      <c r="A8" s="19" t="s">
        <v>3</v>
      </c>
      <c r="B8" s="12" t="s">
        <v>4</v>
      </c>
      <c r="C8" s="20" t="s">
        <v>5</v>
      </c>
      <c r="D8" s="342">
        <v>0</v>
      </c>
      <c r="E8" s="343"/>
      <c r="F8" s="344">
        <v>0</v>
      </c>
      <c r="G8" s="340">
        <v>0</v>
      </c>
      <c r="H8" s="317">
        <f>+G8-F8</f>
        <v>0</v>
      </c>
      <c r="I8" s="3"/>
    </row>
    <row r="9" spans="1:9" x14ac:dyDescent="0.2">
      <c r="A9" s="19" t="s">
        <v>6</v>
      </c>
      <c r="B9" s="12" t="s">
        <v>4</v>
      </c>
      <c r="C9" s="20" t="s">
        <v>7</v>
      </c>
      <c r="D9" s="342">
        <v>0</v>
      </c>
      <c r="E9" s="343"/>
      <c r="F9" s="344">
        <v>0</v>
      </c>
      <c r="G9" s="340">
        <v>4026.1</v>
      </c>
      <c r="H9" s="317">
        <f t="shared" ref="H9:H72" si="0">+G9-F9</f>
        <v>4026.1</v>
      </c>
      <c r="I9" s="3"/>
    </row>
    <row r="10" spans="1:9" x14ac:dyDescent="0.2">
      <c r="A10" s="19" t="s">
        <v>8</v>
      </c>
      <c r="B10" s="12" t="s">
        <v>4</v>
      </c>
      <c r="C10" s="20" t="s">
        <v>9</v>
      </c>
      <c r="D10" s="342">
        <v>0</v>
      </c>
      <c r="E10" s="343"/>
      <c r="F10" s="344">
        <v>0</v>
      </c>
      <c r="G10" s="340">
        <v>0</v>
      </c>
      <c r="H10" s="317">
        <f t="shared" si="0"/>
        <v>0</v>
      </c>
      <c r="I10" s="3"/>
    </row>
    <row r="11" spans="1:9" x14ac:dyDescent="0.2">
      <c r="A11" s="19" t="s">
        <v>10</v>
      </c>
      <c r="B11" s="12" t="s">
        <v>4</v>
      </c>
      <c r="C11" s="20" t="s">
        <v>11</v>
      </c>
      <c r="D11" s="342">
        <v>0</v>
      </c>
      <c r="E11" s="343"/>
      <c r="F11" s="344">
        <v>0</v>
      </c>
      <c r="G11" s="340">
        <v>0</v>
      </c>
      <c r="H11" s="317">
        <f t="shared" si="0"/>
        <v>0</v>
      </c>
      <c r="I11" s="3"/>
    </row>
    <row r="12" spans="1:9" x14ac:dyDescent="0.2">
      <c r="A12" s="19" t="s">
        <v>12</v>
      </c>
      <c r="B12" s="12" t="s">
        <v>4</v>
      </c>
      <c r="C12" s="20" t="s">
        <v>13</v>
      </c>
      <c r="D12" s="342">
        <v>0</v>
      </c>
      <c r="E12" s="343"/>
      <c r="F12" s="344">
        <v>0</v>
      </c>
      <c r="G12" s="340">
        <v>0</v>
      </c>
      <c r="H12" s="317">
        <f t="shared" si="0"/>
        <v>0</v>
      </c>
      <c r="I12" s="3"/>
    </row>
    <row r="13" spans="1:9" x14ac:dyDescent="0.2">
      <c r="A13" s="19" t="s">
        <v>14</v>
      </c>
      <c r="B13" s="12" t="s">
        <v>4</v>
      </c>
      <c r="C13" s="20" t="s">
        <v>15</v>
      </c>
      <c r="D13" s="342">
        <v>0</v>
      </c>
      <c r="E13" s="343"/>
      <c r="F13" s="344">
        <v>0</v>
      </c>
      <c r="G13" s="340">
        <v>0</v>
      </c>
      <c r="H13" s="317">
        <f t="shared" si="0"/>
        <v>0</v>
      </c>
      <c r="I13" s="3"/>
    </row>
    <row r="14" spans="1:9" x14ac:dyDescent="0.2">
      <c r="A14" s="19" t="s">
        <v>16</v>
      </c>
      <c r="B14" s="12" t="s">
        <v>4</v>
      </c>
      <c r="C14" s="20" t="s">
        <v>17</v>
      </c>
      <c r="D14" s="342">
        <v>0</v>
      </c>
      <c r="E14" s="343"/>
      <c r="F14" s="344">
        <v>0</v>
      </c>
      <c r="G14" s="340">
        <v>0</v>
      </c>
      <c r="H14" s="317">
        <f t="shared" si="0"/>
        <v>0</v>
      </c>
      <c r="I14" s="3"/>
    </row>
    <row r="15" spans="1:9" x14ac:dyDescent="0.2">
      <c r="A15" s="19" t="s">
        <v>18</v>
      </c>
      <c r="B15" s="12" t="s">
        <v>19</v>
      </c>
      <c r="C15" s="20" t="s">
        <v>20</v>
      </c>
      <c r="D15" s="342">
        <v>0</v>
      </c>
      <c r="E15" s="343"/>
      <c r="F15" s="344">
        <v>0</v>
      </c>
      <c r="G15" s="340">
        <v>0</v>
      </c>
      <c r="H15" s="317">
        <f t="shared" si="0"/>
        <v>0</v>
      </c>
      <c r="I15" s="3"/>
    </row>
    <row r="16" spans="1:9" x14ac:dyDescent="0.2">
      <c r="A16" s="19" t="s">
        <v>21</v>
      </c>
      <c r="B16" s="12" t="s">
        <v>19</v>
      </c>
      <c r="C16" s="20" t="s">
        <v>22</v>
      </c>
      <c r="D16" s="342">
        <v>0</v>
      </c>
      <c r="E16" s="343"/>
      <c r="F16" s="344">
        <v>0</v>
      </c>
      <c r="G16" s="340">
        <v>0</v>
      </c>
      <c r="H16" s="317">
        <f t="shared" si="0"/>
        <v>0</v>
      </c>
      <c r="I16" s="3"/>
    </row>
    <row r="17" spans="1:9" x14ac:dyDescent="0.2">
      <c r="A17" s="19" t="s">
        <v>23</v>
      </c>
      <c r="B17" s="12" t="s">
        <v>24</v>
      </c>
      <c r="C17" s="20" t="s">
        <v>25</v>
      </c>
      <c r="D17" s="342">
        <v>0</v>
      </c>
      <c r="E17" s="343"/>
      <c r="F17" s="344">
        <v>0</v>
      </c>
      <c r="G17" s="340">
        <v>0</v>
      </c>
      <c r="H17" s="317">
        <f t="shared" si="0"/>
        <v>0</v>
      </c>
      <c r="I17" s="3"/>
    </row>
    <row r="18" spans="1:9" x14ac:dyDescent="0.2">
      <c r="A18" s="19" t="s">
        <v>26</v>
      </c>
      <c r="B18" s="12" t="s">
        <v>24</v>
      </c>
      <c r="C18" s="20" t="s">
        <v>27</v>
      </c>
      <c r="D18" s="342">
        <v>0</v>
      </c>
      <c r="E18" s="343"/>
      <c r="F18" s="344">
        <v>38984.400000000001</v>
      </c>
      <c r="G18" s="340">
        <v>54566.929999999993</v>
      </c>
      <c r="H18" s="317">
        <f t="shared" si="0"/>
        <v>15582.529999999992</v>
      </c>
      <c r="I18" s="3"/>
    </row>
    <row r="19" spans="1:9" x14ac:dyDescent="0.2">
      <c r="A19" s="19" t="s">
        <v>28</v>
      </c>
      <c r="B19" s="12" t="s">
        <v>24</v>
      </c>
      <c r="C19" s="20" t="s">
        <v>29</v>
      </c>
      <c r="D19" s="342">
        <v>0</v>
      </c>
      <c r="E19" s="343"/>
      <c r="F19" s="344">
        <v>39200</v>
      </c>
      <c r="G19" s="340">
        <v>41577.590000000004</v>
      </c>
      <c r="H19" s="317">
        <f t="shared" si="0"/>
        <v>2377.5900000000038</v>
      </c>
      <c r="I19" s="3"/>
    </row>
    <row r="20" spans="1:9" x14ac:dyDescent="0.2">
      <c r="A20" s="19" t="s">
        <v>30</v>
      </c>
      <c r="B20" s="12" t="s">
        <v>24</v>
      </c>
      <c r="C20" s="20" t="s">
        <v>31</v>
      </c>
      <c r="D20" s="342">
        <v>0</v>
      </c>
      <c r="E20" s="343"/>
      <c r="F20" s="344">
        <v>0</v>
      </c>
      <c r="G20" s="340">
        <v>0</v>
      </c>
      <c r="H20" s="317">
        <f t="shared" si="0"/>
        <v>0</v>
      </c>
      <c r="I20" s="3"/>
    </row>
    <row r="21" spans="1:9" x14ac:dyDescent="0.2">
      <c r="A21" s="19" t="s">
        <v>32</v>
      </c>
      <c r="B21" s="12" t="s">
        <v>24</v>
      </c>
      <c r="C21" s="20" t="s">
        <v>33</v>
      </c>
      <c r="D21" s="342">
        <v>0</v>
      </c>
      <c r="E21" s="343"/>
      <c r="F21" s="344">
        <v>0</v>
      </c>
      <c r="G21" s="340">
        <v>0</v>
      </c>
      <c r="H21" s="317">
        <f t="shared" si="0"/>
        <v>0</v>
      </c>
      <c r="I21" s="3"/>
    </row>
    <row r="22" spans="1:9" x14ac:dyDescent="0.2">
      <c r="A22" s="19" t="s">
        <v>34</v>
      </c>
      <c r="B22" s="12" t="s">
        <v>24</v>
      </c>
      <c r="C22" s="20" t="s">
        <v>35</v>
      </c>
      <c r="D22" s="342">
        <v>0</v>
      </c>
      <c r="E22" s="343"/>
      <c r="F22" s="344">
        <v>0</v>
      </c>
      <c r="G22" s="340">
        <v>0</v>
      </c>
      <c r="H22" s="317">
        <f t="shared" si="0"/>
        <v>0</v>
      </c>
      <c r="I22" s="3"/>
    </row>
    <row r="23" spans="1:9" x14ac:dyDescent="0.2">
      <c r="A23" s="19" t="s">
        <v>36</v>
      </c>
      <c r="B23" s="12" t="s">
        <v>24</v>
      </c>
      <c r="C23" s="20" t="s">
        <v>37</v>
      </c>
      <c r="D23" s="342">
        <v>0</v>
      </c>
      <c r="E23" s="343"/>
      <c r="F23" s="344">
        <v>0</v>
      </c>
      <c r="G23" s="340">
        <v>0</v>
      </c>
      <c r="H23" s="317">
        <f t="shared" si="0"/>
        <v>0</v>
      </c>
      <c r="I23" s="3"/>
    </row>
    <row r="24" spans="1:9" x14ac:dyDescent="0.2">
      <c r="A24" s="19" t="s">
        <v>38</v>
      </c>
      <c r="B24" s="12" t="s">
        <v>39</v>
      </c>
      <c r="C24" s="20" t="s">
        <v>40</v>
      </c>
      <c r="D24" s="342">
        <v>0</v>
      </c>
      <c r="E24" s="343"/>
      <c r="F24" s="344">
        <v>0</v>
      </c>
      <c r="G24" s="340">
        <v>0</v>
      </c>
      <c r="H24" s="317">
        <f t="shared" si="0"/>
        <v>0</v>
      </c>
      <c r="I24" s="3"/>
    </row>
    <row r="25" spans="1:9" x14ac:dyDescent="0.2">
      <c r="A25" s="19" t="s">
        <v>41</v>
      </c>
      <c r="B25" s="12" t="s">
        <v>42</v>
      </c>
      <c r="C25" s="20" t="s">
        <v>43</v>
      </c>
      <c r="D25" s="342">
        <v>0</v>
      </c>
      <c r="E25" s="343"/>
      <c r="F25" s="344">
        <v>0</v>
      </c>
      <c r="G25" s="340">
        <v>0</v>
      </c>
      <c r="H25" s="317">
        <f t="shared" si="0"/>
        <v>0</v>
      </c>
      <c r="I25" s="3"/>
    </row>
    <row r="26" spans="1:9" x14ac:dyDescent="0.2">
      <c r="A26" s="19" t="s">
        <v>44</v>
      </c>
      <c r="B26" s="12" t="s">
        <v>42</v>
      </c>
      <c r="C26" s="20" t="s">
        <v>45</v>
      </c>
      <c r="D26" s="342">
        <v>0</v>
      </c>
      <c r="E26" s="343"/>
      <c r="F26" s="344">
        <v>0</v>
      </c>
      <c r="G26" s="340">
        <v>0</v>
      </c>
      <c r="H26" s="317">
        <f t="shared" si="0"/>
        <v>0</v>
      </c>
      <c r="I26" s="3"/>
    </row>
    <row r="27" spans="1:9" x14ac:dyDescent="0.2">
      <c r="A27" s="19" t="s">
        <v>46</v>
      </c>
      <c r="B27" s="12" t="s">
        <v>42</v>
      </c>
      <c r="C27" s="20" t="s">
        <v>47</v>
      </c>
      <c r="D27" s="342">
        <v>0</v>
      </c>
      <c r="E27" s="343"/>
      <c r="F27" s="344">
        <v>0</v>
      </c>
      <c r="G27" s="340">
        <v>0</v>
      </c>
      <c r="H27" s="317">
        <f t="shared" si="0"/>
        <v>0</v>
      </c>
      <c r="I27" s="3"/>
    </row>
    <row r="28" spans="1:9" x14ac:dyDescent="0.2">
      <c r="A28" s="19" t="s">
        <v>48</v>
      </c>
      <c r="B28" s="12" t="s">
        <v>42</v>
      </c>
      <c r="C28" s="20" t="s">
        <v>49</v>
      </c>
      <c r="D28" s="342">
        <v>0</v>
      </c>
      <c r="E28" s="343"/>
      <c r="F28" s="344">
        <v>0</v>
      </c>
      <c r="G28" s="340">
        <v>0</v>
      </c>
      <c r="H28" s="317">
        <f t="shared" si="0"/>
        <v>0</v>
      </c>
      <c r="I28" s="3"/>
    </row>
    <row r="29" spans="1:9" x14ac:dyDescent="0.2">
      <c r="A29" s="19" t="s">
        <v>50</v>
      </c>
      <c r="B29" s="12" t="s">
        <v>42</v>
      </c>
      <c r="C29" s="20" t="s">
        <v>51</v>
      </c>
      <c r="D29" s="342">
        <v>0</v>
      </c>
      <c r="E29" s="343"/>
      <c r="F29" s="344">
        <v>0</v>
      </c>
      <c r="G29" s="340">
        <v>0</v>
      </c>
      <c r="H29" s="317">
        <f t="shared" si="0"/>
        <v>0</v>
      </c>
      <c r="I29" s="3"/>
    </row>
    <row r="30" spans="1:9" x14ac:dyDescent="0.2">
      <c r="A30" s="19" t="s">
        <v>52</v>
      </c>
      <c r="B30" s="12" t="s">
        <v>53</v>
      </c>
      <c r="C30" s="20" t="s">
        <v>54</v>
      </c>
      <c r="D30" s="342">
        <v>30000</v>
      </c>
      <c r="E30" s="343"/>
      <c r="F30" s="344">
        <v>0</v>
      </c>
      <c r="G30" s="340">
        <v>-149.25</v>
      </c>
      <c r="H30" s="317">
        <f t="shared" si="0"/>
        <v>-149.25</v>
      </c>
      <c r="I30" s="3"/>
    </row>
    <row r="31" spans="1:9" x14ac:dyDescent="0.2">
      <c r="A31" s="19" t="s">
        <v>55</v>
      </c>
      <c r="B31" s="12" t="s">
        <v>53</v>
      </c>
      <c r="C31" s="20" t="s">
        <v>56</v>
      </c>
      <c r="D31" s="342">
        <v>0</v>
      </c>
      <c r="E31" s="343"/>
      <c r="F31" s="344">
        <v>0</v>
      </c>
      <c r="G31" s="340">
        <v>0</v>
      </c>
      <c r="H31" s="317">
        <f t="shared" si="0"/>
        <v>0</v>
      </c>
      <c r="I31" s="3"/>
    </row>
    <row r="32" spans="1:9" x14ac:dyDescent="0.2">
      <c r="A32" s="19" t="s">
        <v>57</v>
      </c>
      <c r="B32" s="12" t="s">
        <v>58</v>
      </c>
      <c r="C32" s="20" t="s">
        <v>59</v>
      </c>
      <c r="D32" s="342">
        <v>0</v>
      </c>
      <c r="E32" s="343"/>
      <c r="F32" s="344">
        <v>0</v>
      </c>
      <c r="G32" s="340">
        <v>0</v>
      </c>
      <c r="H32" s="317">
        <f t="shared" si="0"/>
        <v>0</v>
      </c>
      <c r="I32" s="3"/>
    </row>
    <row r="33" spans="1:9" x14ac:dyDescent="0.2">
      <c r="A33" s="19" t="s">
        <v>60</v>
      </c>
      <c r="B33" s="12" t="s">
        <v>58</v>
      </c>
      <c r="C33" s="20" t="s">
        <v>61</v>
      </c>
      <c r="D33" s="342">
        <v>30000</v>
      </c>
      <c r="E33" s="343"/>
      <c r="F33" s="344">
        <v>30000</v>
      </c>
      <c r="G33" s="340">
        <v>30000</v>
      </c>
      <c r="H33" s="317">
        <f t="shared" si="0"/>
        <v>0</v>
      </c>
      <c r="I33" s="3"/>
    </row>
    <row r="34" spans="1:9" x14ac:dyDescent="0.2">
      <c r="A34" s="19" t="s">
        <v>62</v>
      </c>
      <c r="B34" s="12" t="s">
        <v>63</v>
      </c>
      <c r="C34" s="20" t="s">
        <v>64</v>
      </c>
      <c r="D34" s="342">
        <v>0</v>
      </c>
      <c r="E34" s="343"/>
      <c r="F34" s="344">
        <v>0</v>
      </c>
      <c r="G34" s="340">
        <v>0</v>
      </c>
      <c r="H34" s="317">
        <f t="shared" si="0"/>
        <v>0</v>
      </c>
      <c r="I34" s="3"/>
    </row>
    <row r="35" spans="1:9" x14ac:dyDescent="0.2">
      <c r="A35" s="19" t="s">
        <v>65</v>
      </c>
      <c r="B35" s="12" t="s">
        <v>63</v>
      </c>
      <c r="C35" s="20" t="s">
        <v>66</v>
      </c>
      <c r="D35" s="342">
        <v>0</v>
      </c>
      <c r="E35" s="343"/>
      <c r="F35" s="344">
        <v>39200</v>
      </c>
      <c r="G35" s="340">
        <v>39200</v>
      </c>
      <c r="H35" s="317">
        <f t="shared" si="0"/>
        <v>0</v>
      </c>
      <c r="I35" s="3"/>
    </row>
    <row r="36" spans="1:9" x14ac:dyDescent="0.2">
      <c r="A36" s="19" t="s">
        <v>67</v>
      </c>
      <c r="B36" s="12" t="s">
        <v>68</v>
      </c>
      <c r="C36" s="20" t="s">
        <v>69</v>
      </c>
      <c r="D36" s="342">
        <v>0</v>
      </c>
      <c r="E36" s="343"/>
      <c r="F36" s="344">
        <v>0</v>
      </c>
      <c r="G36" s="340">
        <v>0</v>
      </c>
      <c r="H36" s="317">
        <f t="shared" si="0"/>
        <v>0</v>
      </c>
      <c r="I36" s="3"/>
    </row>
    <row r="37" spans="1:9" x14ac:dyDescent="0.2">
      <c r="A37" s="19" t="s">
        <v>70</v>
      </c>
      <c r="B37" s="12" t="s">
        <v>68</v>
      </c>
      <c r="C37" s="20" t="s">
        <v>71</v>
      </c>
      <c r="D37" s="342">
        <v>0</v>
      </c>
      <c r="E37" s="343"/>
      <c r="F37" s="344">
        <v>0</v>
      </c>
      <c r="G37" s="340">
        <v>0</v>
      </c>
      <c r="H37" s="317">
        <f t="shared" si="0"/>
        <v>0</v>
      </c>
      <c r="I37" s="3"/>
    </row>
    <row r="38" spans="1:9" x14ac:dyDescent="0.2">
      <c r="A38" s="19" t="s">
        <v>72</v>
      </c>
      <c r="B38" s="12" t="s">
        <v>73</v>
      </c>
      <c r="C38" s="20" t="s">
        <v>74</v>
      </c>
      <c r="D38" s="342">
        <v>0</v>
      </c>
      <c r="E38" s="343"/>
      <c r="F38" s="344">
        <v>0</v>
      </c>
      <c r="G38" s="340">
        <v>0</v>
      </c>
      <c r="H38" s="317">
        <f t="shared" si="0"/>
        <v>0</v>
      </c>
      <c r="I38" s="3"/>
    </row>
    <row r="39" spans="1:9" x14ac:dyDescent="0.2">
      <c r="A39" s="19" t="s">
        <v>75</v>
      </c>
      <c r="B39" s="12" t="s">
        <v>76</v>
      </c>
      <c r="C39" s="20" t="s">
        <v>77</v>
      </c>
      <c r="D39" s="342">
        <v>0</v>
      </c>
      <c r="E39" s="343"/>
      <c r="F39" s="344">
        <v>0</v>
      </c>
      <c r="G39" s="340">
        <v>0</v>
      </c>
      <c r="H39" s="317">
        <f t="shared" si="0"/>
        <v>0</v>
      </c>
      <c r="I39" s="3"/>
    </row>
    <row r="40" spans="1:9" x14ac:dyDescent="0.2">
      <c r="A40" s="19" t="s">
        <v>78</v>
      </c>
      <c r="B40" s="12" t="s">
        <v>76</v>
      </c>
      <c r="C40" s="20" t="s">
        <v>79</v>
      </c>
      <c r="D40" s="342">
        <v>0</v>
      </c>
      <c r="E40" s="343"/>
      <c r="F40" s="344">
        <v>0</v>
      </c>
      <c r="G40" s="340">
        <v>0</v>
      </c>
      <c r="H40" s="317">
        <f t="shared" si="0"/>
        <v>0</v>
      </c>
      <c r="I40" s="3"/>
    </row>
    <row r="41" spans="1:9" x14ac:dyDescent="0.2">
      <c r="A41" s="19" t="s">
        <v>80</v>
      </c>
      <c r="B41" s="12" t="s">
        <v>76</v>
      </c>
      <c r="C41" s="20" t="s">
        <v>81</v>
      </c>
      <c r="D41" s="342">
        <v>0</v>
      </c>
      <c r="E41" s="343"/>
      <c r="F41" s="344">
        <v>0</v>
      </c>
      <c r="G41" s="340">
        <v>0</v>
      </c>
      <c r="H41" s="317">
        <f t="shared" si="0"/>
        <v>0</v>
      </c>
      <c r="I41" s="3"/>
    </row>
    <row r="42" spans="1:9" x14ac:dyDescent="0.2">
      <c r="A42" s="19" t="s">
        <v>82</v>
      </c>
      <c r="B42" s="12" t="s">
        <v>83</v>
      </c>
      <c r="C42" s="20" t="s">
        <v>84</v>
      </c>
      <c r="D42" s="342">
        <v>0</v>
      </c>
      <c r="E42" s="343"/>
      <c r="F42" s="344">
        <v>0</v>
      </c>
      <c r="G42" s="340">
        <v>0</v>
      </c>
      <c r="H42" s="317">
        <f t="shared" si="0"/>
        <v>0</v>
      </c>
      <c r="I42" s="3"/>
    </row>
    <row r="43" spans="1:9" x14ac:dyDescent="0.2">
      <c r="A43" s="19" t="s">
        <v>85</v>
      </c>
      <c r="B43" s="12" t="s">
        <v>83</v>
      </c>
      <c r="C43" s="20" t="s">
        <v>86</v>
      </c>
      <c r="D43" s="342">
        <v>0</v>
      </c>
      <c r="E43" s="343"/>
      <c r="F43" s="344">
        <v>0</v>
      </c>
      <c r="G43" s="340">
        <v>0</v>
      </c>
      <c r="H43" s="317">
        <f t="shared" si="0"/>
        <v>0</v>
      </c>
      <c r="I43" s="3"/>
    </row>
    <row r="44" spans="1:9" x14ac:dyDescent="0.2">
      <c r="A44" s="19" t="s">
        <v>87</v>
      </c>
      <c r="B44" s="12" t="s">
        <v>88</v>
      </c>
      <c r="C44" s="20" t="s">
        <v>89</v>
      </c>
      <c r="D44" s="342">
        <v>30000</v>
      </c>
      <c r="E44" s="343"/>
      <c r="F44" s="344">
        <v>0</v>
      </c>
      <c r="G44" s="340">
        <v>0</v>
      </c>
      <c r="H44" s="317">
        <f t="shared" si="0"/>
        <v>0</v>
      </c>
      <c r="I44" s="3"/>
    </row>
    <row r="45" spans="1:9" x14ac:dyDescent="0.2">
      <c r="A45" s="19" t="s">
        <v>90</v>
      </c>
      <c r="B45" s="12" t="s">
        <v>91</v>
      </c>
      <c r="C45" s="21" t="s">
        <v>92</v>
      </c>
      <c r="D45" s="342">
        <v>0</v>
      </c>
      <c r="E45" s="343"/>
      <c r="F45" s="344">
        <v>0</v>
      </c>
      <c r="G45" s="340">
        <v>0</v>
      </c>
      <c r="H45" s="317">
        <f t="shared" si="0"/>
        <v>0</v>
      </c>
      <c r="I45" s="3"/>
    </row>
    <row r="46" spans="1:9" x14ac:dyDescent="0.2">
      <c r="A46" s="19" t="s">
        <v>93</v>
      </c>
      <c r="B46" s="12" t="s">
        <v>94</v>
      </c>
      <c r="C46" s="20" t="s">
        <v>95</v>
      </c>
      <c r="D46" s="342">
        <v>0</v>
      </c>
      <c r="E46" s="343"/>
      <c r="F46" s="344">
        <v>0</v>
      </c>
      <c r="G46" s="340">
        <v>0</v>
      </c>
      <c r="H46" s="317">
        <f t="shared" si="0"/>
        <v>0</v>
      </c>
      <c r="I46" s="3"/>
    </row>
    <row r="47" spans="1:9" x14ac:dyDescent="0.2">
      <c r="A47" s="19" t="s">
        <v>96</v>
      </c>
      <c r="B47" s="12" t="s">
        <v>97</v>
      </c>
      <c r="C47" s="20" t="s">
        <v>98</v>
      </c>
      <c r="D47" s="342">
        <v>29600</v>
      </c>
      <c r="E47" s="343"/>
      <c r="F47" s="344">
        <v>0</v>
      </c>
      <c r="G47" s="340">
        <v>0</v>
      </c>
      <c r="H47" s="317">
        <f t="shared" si="0"/>
        <v>0</v>
      </c>
      <c r="I47" s="3"/>
    </row>
    <row r="48" spans="1:9" x14ac:dyDescent="0.2">
      <c r="A48" s="19" t="s">
        <v>99</v>
      </c>
      <c r="B48" s="12" t="s">
        <v>100</v>
      </c>
      <c r="C48" s="20" t="s">
        <v>101</v>
      </c>
      <c r="D48" s="342">
        <v>0</v>
      </c>
      <c r="E48" s="343"/>
      <c r="F48" s="344">
        <v>0</v>
      </c>
      <c r="G48" s="340">
        <v>0</v>
      </c>
      <c r="H48" s="317">
        <f t="shared" si="0"/>
        <v>0</v>
      </c>
      <c r="I48" s="3"/>
    </row>
    <row r="49" spans="1:9" x14ac:dyDescent="0.2">
      <c r="A49" s="19" t="s">
        <v>102</v>
      </c>
      <c r="B49" s="12" t="s">
        <v>103</v>
      </c>
      <c r="C49" s="20" t="s">
        <v>104</v>
      </c>
      <c r="D49" s="342">
        <v>0</v>
      </c>
      <c r="E49" s="343"/>
      <c r="F49" s="344">
        <v>39200</v>
      </c>
      <c r="G49" s="340">
        <v>63401.85</v>
      </c>
      <c r="H49" s="317">
        <f t="shared" si="0"/>
        <v>24201.85</v>
      </c>
      <c r="I49" s="3"/>
    </row>
    <row r="50" spans="1:9" x14ac:dyDescent="0.2">
      <c r="A50" s="19" t="s">
        <v>105</v>
      </c>
      <c r="B50" s="12" t="s">
        <v>106</v>
      </c>
      <c r="C50" s="20" t="s">
        <v>107</v>
      </c>
      <c r="D50" s="342">
        <v>25000</v>
      </c>
      <c r="E50" s="343"/>
      <c r="F50" s="344">
        <v>39200</v>
      </c>
      <c r="G50" s="340">
        <v>48152.87000000001</v>
      </c>
      <c r="H50" s="317">
        <f t="shared" si="0"/>
        <v>8952.8700000000099</v>
      </c>
      <c r="I50" s="3"/>
    </row>
    <row r="51" spans="1:9" x14ac:dyDescent="0.2">
      <c r="A51" s="22" t="s">
        <v>108</v>
      </c>
      <c r="B51" s="12" t="s">
        <v>109</v>
      </c>
      <c r="C51" s="20" t="s">
        <v>110</v>
      </c>
      <c r="D51" s="342">
        <v>0</v>
      </c>
      <c r="E51" s="343"/>
      <c r="F51" s="344">
        <v>0</v>
      </c>
      <c r="G51" s="340">
        <v>0</v>
      </c>
      <c r="H51" s="317">
        <f t="shared" si="0"/>
        <v>0</v>
      </c>
      <c r="I51" s="3"/>
    </row>
    <row r="52" spans="1:9" x14ac:dyDescent="0.2">
      <c r="A52" s="19" t="s">
        <v>111</v>
      </c>
      <c r="B52" s="12" t="s">
        <v>109</v>
      </c>
      <c r="C52" s="20" t="s">
        <v>112</v>
      </c>
      <c r="D52" s="342">
        <v>0</v>
      </c>
      <c r="E52" s="343"/>
      <c r="F52" s="344">
        <v>0</v>
      </c>
      <c r="G52" s="340">
        <v>0</v>
      </c>
      <c r="H52" s="317">
        <f t="shared" si="0"/>
        <v>0</v>
      </c>
      <c r="I52" s="3"/>
    </row>
    <row r="53" spans="1:9" x14ac:dyDescent="0.2">
      <c r="A53" s="19" t="s">
        <v>113</v>
      </c>
      <c r="B53" s="12" t="s">
        <v>109</v>
      </c>
      <c r="C53" s="20" t="s">
        <v>114</v>
      </c>
      <c r="D53" s="342">
        <v>0</v>
      </c>
      <c r="E53" s="343"/>
      <c r="F53" s="344">
        <v>0</v>
      </c>
      <c r="G53" s="340">
        <v>0</v>
      </c>
      <c r="H53" s="317">
        <f t="shared" si="0"/>
        <v>0</v>
      </c>
      <c r="I53" s="3"/>
    </row>
    <row r="54" spans="1:9" x14ac:dyDescent="0.2">
      <c r="A54" s="19" t="s">
        <v>115</v>
      </c>
      <c r="B54" s="12" t="s">
        <v>109</v>
      </c>
      <c r="C54" s="20" t="s">
        <v>116</v>
      </c>
      <c r="D54" s="342">
        <v>0</v>
      </c>
      <c r="E54" s="343"/>
      <c r="F54" s="344">
        <v>0</v>
      </c>
      <c r="G54" s="340">
        <v>0</v>
      </c>
      <c r="H54" s="317">
        <f t="shared" si="0"/>
        <v>0</v>
      </c>
      <c r="I54" s="3"/>
    </row>
    <row r="55" spans="1:9" x14ac:dyDescent="0.2">
      <c r="A55" s="19" t="s">
        <v>117</v>
      </c>
      <c r="B55" s="12" t="s">
        <v>109</v>
      </c>
      <c r="C55" s="20" t="s">
        <v>118</v>
      </c>
      <c r="D55" s="342">
        <v>0</v>
      </c>
      <c r="E55" s="343"/>
      <c r="F55" s="344">
        <v>0</v>
      </c>
      <c r="G55" s="340">
        <v>0</v>
      </c>
      <c r="H55" s="317">
        <f t="shared" si="0"/>
        <v>0</v>
      </c>
      <c r="I55" s="3"/>
    </row>
    <row r="56" spans="1:9" x14ac:dyDescent="0.2">
      <c r="A56" s="19" t="s">
        <v>119</v>
      </c>
      <c r="B56" s="12" t="s">
        <v>120</v>
      </c>
      <c r="C56" s="20" t="s">
        <v>121</v>
      </c>
      <c r="D56" s="342">
        <v>29930.2</v>
      </c>
      <c r="E56" s="343"/>
      <c r="F56" s="344">
        <v>0</v>
      </c>
      <c r="G56" s="340">
        <v>0</v>
      </c>
      <c r="H56" s="317">
        <f t="shared" si="0"/>
        <v>0</v>
      </c>
      <c r="I56" s="3"/>
    </row>
    <row r="57" spans="1:9" x14ac:dyDescent="0.2">
      <c r="A57" s="19" t="s">
        <v>122</v>
      </c>
      <c r="B57" s="12" t="s">
        <v>120</v>
      </c>
      <c r="C57" s="20" t="s">
        <v>123</v>
      </c>
      <c r="D57" s="342">
        <v>30000</v>
      </c>
      <c r="E57" s="343"/>
      <c r="F57" s="344">
        <v>93656.88</v>
      </c>
      <c r="G57" s="340">
        <v>89014.53</v>
      </c>
      <c r="H57" s="317">
        <f t="shared" si="0"/>
        <v>-4642.3500000000058</v>
      </c>
      <c r="I57" s="3"/>
    </row>
    <row r="58" spans="1:9" x14ac:dyDescent="0.2">
      <c r="A58" s="19" t="s">
        <v>124</v>
      </c>
      <c r="B58" s="12" t="s">
        <v>120</v>
      </c>
      <c r="C58" s="20" t="s">
        <v>125</v>
      </c>
      <c r="D58" s="342">
        <v>0</v>
      </c>
      <c r="E58" s="343"/>
      <c r="F58" s="344">
        <v>0</v>
      </c>
      <c r="G58" s="340">
        <v>0</v>
      </c>
      <c r="H58" s="317">
        <f t="shared" si="0"/>
        <v>0</v>
      </c>
      <c r="I58" s="3"/>
    </row>
    <row r="59" spans="1:9" x14ac:dyDescent="0.2">
      <c r="A59" s="19" t="s">
        <v>126</v>
      </c>
      <c r="B59" s="12" t="s">
        <v>120</v>
      </c>
      <c r="C59" s="20" t="s">
        <v>127</v>
      </c>
      <c r="D59" s="342">
        <v>0</v>
      </c>
      <c r="E59" s="343"/>
      <c r="F59" s="344">
        <v>0</v>
      </c>
      <c r="G59" s="340">
        <v>0</v>
      </c>
      <c r="H59" s="317">
        <f t="shared" si="0"/>
        <v>0</v>
      </c>
      <c r="I59" s="3"/>
    </row>
    <row r="60" spans="1:9" x14ac:dyDescent="0.2">
      <c r="A60" s="19" t="s">
        <v>128</v>
      </c>
      <c r="B60" s="12" t="s">
        <v>120</v>
      </c>
      <c r="C60" s="20" t="s">
        <v>129</v>
      </c>
      <c r="D60" s="342">
        <v>0</v>
      </c>
      <c r="E60" s="343"/>
      <c r="F60" s="344">
        <v>0</v>
      </c>
      <c r="G60" s="340">
        <v>32715.11</v>
      </c>
      <c r="H60" s="317">
        <f t="shared" si="0"/>
        <v>32715.11</v>
      </c>
      <c r="I60" s="3"/>
    </row>
    <row r="61" spans="1:9" x14ac:dyDescent="0.2">
      <c r="A61" s="19" t="s">
        <v>130</v>
      </c>
      <c r="B61" s="12" t="s">
        <v>120</v>
      </c>
      <c r="C61" s="20" t="s">
        <v>131</v>
      </c>
      <c r="D61" s="342">
        <v>0</v>
      </c>
      <c r="E61" s="343"/>
      <c r="F61" s="344">
        <v>0</v>
      </c>
      <c r="G61" s="340">
        <v>0</v>
      </c>
      <c r="H61" s="317">
        <f t="shared" si="0"/>
        <v>0</v>
      </c>
      <c r="I61" s="3"/>
    </row>
    <row r="62" spans="1:9" x14ac:dyDescent="0.2">
      <c r="A62" s="19" t="s">
        <v>132</v>
      </c>
      <c r="B62" s="12" t="s">
        <v>120</v>
      </c>
      <c r="C62" s="20" t="s">
        <v>133</v>
      </c>
      <c r="D62" s="342">
        <v>0</v>
      </c>
      <c r="E62" s="343"/>
      <c r="F62" s="344">
        <v>0</v>
      </c>
      <c r="G62" s="340">
        <v>0</v>
      </c>
      <c r="H62" s="317">
        <f t="shared" si="0"/>
        <v>0</v>
      </c>
      <c r="I62" s="3"/>
    </row>
    <row r="63" spans="1:9" x14ac:dyDescent="0.2">
      <c r="A63" s="19" t="s">
        <v>134</v>
      </c>
      <c r="B63" s="12" t="s">
        <v>120</v>
      </c>
      <c r="C63" s="20" t="s">
        <v>135</v>
      </c>
      <c r="D63" s="342">
        <v>0</v>
      </c>
      <c r="E63" s="343"/>
      <c r="F63" s="344">
        <v>0</v>
      </c>
      <c r="G63" s="340">
        <v>0</v>
      </c>
      <c r="H63" s="317">
        <f t="shared" si="0"/>
        <v>0</v>
      </c>
      <c r="I63" s="3"/>
    </row>
    <row r="64" spans="1:9" x14ac:dyDescent="0.2">
      <c r="A64" s="19" t="s">
        <v>136</v>
      </c>
      <c r="B64" s="12" t="s">
        <v>120</v>
      </c>
      <c r="C64" s="20" t="s">
        <v>137</v>
      </c>
      <c r="D64" s="342">
        <v>0</v>
      </c>
      <c r="E64" s="343"/>
      <c r="F64" s="344">
        <v>0</v>
      </c>
      <c r="G64" s="340">
        <v>0</v>
      </c>
      <c r="H64" s="317">
        <f t="shared" si="0"/>
        <v>0</v>
      </c>
      <c r="I64" s="3"/>
    </row>
    <row r="65" spans="1:9" x14ac:dyDescent="0.2">
      <c r="A65" s="19" t="s">
        <v>138</v>
      </c>
      <c r="B65" s="12" t="s">
        <v>120</v>
      </c>
      <c r="C65" s="20" t="s">
        <v>139</v>
      </c>
      <c r="D65" s="342">
        <v>0</v>
      </c>
      <c r="E65" s="343"/>
      <c r="F65" s="344">
        <v>0</v>
      </c>
      <c r="G65" s="340">
        <v>0</v>
      </c>
      <c r="H65" s="317">
        <f t="shared" si="0"/>
        <v>0</v>
      </c>
      <c r="I65" s="3"/>
    </row>
    <row r="66" spans="1:9" x14ac:dyDescent="0.2">
      <c r="A66" s="19" t="s">
        <v>140</v>
      </c>
      <c r="B66" s="12" t="s">
        <v>120</v>
      </c>
      <c r="C66" s="20" t="s">
        <v>141</v>
      </c>
      <c r="D66" s="342">
        <v>0</v>
      </c>
      <c r="E66" s="343"/>
      <c r="F66" s="344">
        <v>0</v>
      </c>
      <c r="G66" s="340">
        <v>0</v>
      </c>
      <c r="H66" s="317">
        <f t="shared" si="0"/>
        <v>0</v>
      </c>
      <c r="I66" s="3"/>
    </row>
    <row r="67" spans="1:9" x14ac:dyDescent="0.2">
      <c r="A67" s="19" t="s">
        <v>142</v>
      </c>
      <c r="B67" s="12" t="s">
        <v>120</v>
      </c>
      <c r="C67" s="20" t="s">
        <v>143</v>
      </c>
      <c r="D67" s="342">
        <v>0</v>
      </c>
      <c r="E67" s="343"/>
      <c r="F67" s="344">
        <v>0</v>
      </c>
      <c r="G67" s="340">
        <v>0</v>
      </c>
      <c r="H67" s="317">
        <f t="shared" si="0"/>
        <v>0</v>
      </c>
      <c r="I67" s="3"/>
    </row>
    <row r="68" spans="1:9" x14ac:dyDescent="0.2">
      <c r="A68" s="19" t="s">
        <v>144</v>
      </c>
      <c r="B68" s="12" t="s">
        <v>120</v>
      </c>
      <c r="C68" s="20" t="s">
        <v>145</v>
      </c>
      <c r="D68" s="342">
        <v>0</v>
      </c>
      <c r="E68" s="343"/>
      <c r="F68" s="344">
        <v>0</v>
      </c>
      <c r="G68" s="340">
        <v>0</v>
      </c>
      <c r="H68" s="317">
        <f t="shared" si="0"/>
        <v>0</v>
      </c>
      <c r="I68" s="3"/>
    </row>
    <row r="69" spans="1:9" x14ac:dyDescent="0.2">
      <c r="A69" s="19" t="s">
        <v>146</v>
      </c>
      <c r="B69" s="12" t="s">
        <v>120</v>
      </c>
      <c r="C69" s="20" t="s">
        <v>147</v>
      </c>
      <c r="D69" s="342">
        <v>0</v>
      </c>
      <c r="E69" s="343"/>
      <c r="F69" s="344">
        <v>0</v>
      </c>
      <c r="G69" s="340">
        <v>0</v>
      </c>
      <c r="H69" s="317">
        <f t="shared" si="0"/>
        <v>0</v>
      </c>
      <c r="I69" s="3"/>
    </row>
    <row r="70" spans="1:9" x14ac:dyDescent="0.2">
      <c r="A70" s="19" t="s">
        <v>148</v>
      </c>
      <c r="B70" s="12" t="s">
        <v>120</v>
      </c>
      <c r="C70" s="20" t="s">
        <v>149</v>
      </c>
      <c r="D70" s="342">
        <v>0</v>
      </c>
      <c r="E70" s="343"/>
      <c r="F70" s="344">
        <v>0</v>
      </c>
      <c r="G70" s="340">
        <v>0</v>
      </c>
      <c r="H70" s="317">
        <f t="shared" si="0"/>
        <v>0</v>
      </c>
      <c r="I70" s="3"/>
    </row>
    <row r="71" spans="1:9" x14ac:dyDescent="0.2">
      <c r="A71" s="19" t="s">
        <v>150</v>
      </c>
      <c r="B71" s="12" t="s">
        <v>151</v>
      </c>
      <c r="C71" s="20" t="s">
        <v>152</v>
      </c>
      <c r="D71" s="342">
        <v>0</v>
      </c>
      <c r="E71" s="343"/>
      <c r="F71" s="344">
        <v>0</v>
      </c>
      <c r="G71" s="340">
        <v>0</v>
      </c>
      <c r="H71" s="317">
        <f t="shared" si="0"/>
        <v>0</v>
      </c>
      <c r="I71" s="3"/>
    </row>
    <row r="72" spans="1:9" x14ac:dyDescent="0.2">
      <c r="A72" s="19" t="s">
        <v>153</v>
      </c>
      <c r="B72" s="12" t="s">
        <v>151</v>
      </c>
      <c r="C72" s="20" t="s">
        <v>154</v>
      </c>
      <c r="D72" s="342">
        <v>0</v>
      </c>
      <c r="E72" s="343"/>
      <c r="F72" s="344">
        <v>0</v>
      </c>
      <c r="G72" s="340">
        <v>0</v>
      </c>
      <c r="H72" s="317">
        <f t="shared" si="0"/>
        <v>0</v>
      </c>
      <c r="I72" s="3"/>
    </row>
    <row r="73" spans="1:9" x14ac:dyDescent="0.2">
      <c r="A73" s="19" t="s">
        <v>155</v>
      </c>
      <c r="B73" s="12" t="s">
        <v>151</v>
      </c>
      <c r="C73" s="20" t="s">
        <v>156</v>
      </c>
      <c r="D73" s="342">
        <v>0</v>
      </c>
      <c r="E73" s="343"/>
      <c r="F73" s="344">
        <v>0</v>
      </c>
      <c r="G73" s="340">
        <v>0</v>
      </c>
      <c r="H73" s="317">
        <f t="shared" ref="H73:H136" si="1">+G73-F73</f>
        <v>0</v>
      </c>
      <c r="I73" s="3"/>
    </row>
    <row r="74" spans="1:9" x14ac:dyDescent="0.2">
      <c r="A74" s="19" t="s">
        <v>157</v>
      </c>
      <c r="B74" s="12" t="s">
        <v>158</v>
      </c>
      <c r="C74" s="20" t="s">
        <v>159</v>
      </c>
      <c r="D74" s="342">
        <v>0</v>
      </c>
      <c r="E74" s="343"/>
      <c r="F74" s="344">
        <v>0</v>
      </c>
      <c r="G74" s="340">
        <v>0</v>
      </c>
      <c r="H74" s="317">
        <f t="shared" si="1"/>
        <v>0</v>
      </c>
      <c r="I74" s="3"/>
    </row>
    <row r="75" spans="1:9" x14ac:dyDescent="0.2">
      <c r="A75" s="19" t="s">
        <v>160</v>
      </c>
      <c r="B75" s="12" t="s">
        <v>158</v>
      </c>
      <c r="C75" s="20" t="s">
        <v>161</v>
      </c>
      <c r="D75" s="342">
        <v>0</v>
      </c>
      <c r="E75" s="343"/>
      <c r="F75" s="344">
        <v>0</v>
      </c>
      <c r="G75" s="340">
        <v>0</v>
      </c>
      <c r="H75" s="317">
        <f t="shared" si="1"/>
        <v>0</v>
      </c>
      <c r="I75" s="3"/>
    </row>
    <row r="76" spans="1:9" x14ac:dyDescent="0.2">
      <c r="A76" s="19" t="s">
        <v>162</v>
      </c>
      <c r="B76" s="12" t="s">
        <v>158</v>
      </c>
      <c r="C76" s="20" t="s">
        <v>478</v>
      </c>
      <c r="D76" s="342">
        <v>30000</v>
      </c>
      <c r="E76" s="343"/>
      <c r="F76" s="344">
        <v>0</v>
      </c>
      <c r="G76" s="340">
        <v>0</v>
      </c>
      <c r="H76" s="317">
        <f t="shared" si="1"/>
        <v>0</v>
      </c>
      <c r="I76" s="3"/>
    </row>
    <row r="77" spans="1:9" x14ac:dyDescent="0.2">
      <c r="A77" s="19" t="s">
        <v>163</v>
      </c>
      <c r="B77" s="12" t="s">
        <v>164</v>
      </c>
      <c r="C77" s="20" t="s">
        <v>165</v>
      </c>
      <c r="D77" s="342">
        <v>0</v>
      </c>
      <c r="E77" s="343"/>
      <c r="F77" s="344">
        <v>0</v>
      </c>
      <c r="G77" s="340">
        <v>0</v>
      </c>
      <c r="H77" s="317">
        <f t="shared" si="1"/>
        <v>0</v>
      </c>
      <c r="I77" s="3"/>
    </row>
    <row r="78" spans="1:9" x14ac:dyDescent="0.2">
      <c r="A78" s="19" t="s">
        <v>166</v>
      </c>
      <c r="B78" s="12" t="s">
        <v>167</v>
      </c>
      <c r="C78" s="20" t="s">
        <v>168</v>
      </c>
      <c r="D78" s="342">
        <v>0</v>
      </c>
      <c r="E78" s="343"/>
      <c r="F78" s="344">
        <v>0</v>
      </c>
      <c r="G78" s="340">
        <v>0</v>
      </c>
      <c r="H78" s="317">
        <f t="shared" si="1"/>
        <v>0</v>
      </c>
      <c r="I78" s="3"/>
    </row>
    <row r="79" spans="1:9" x14ac:dyDescent="0.2">
      <c r="A79" s="19" t="s">
        <v>169</v>
      </c>
      <c r="B79" s="12" t="s">
        <v>167</v>
      </c>
      <c r="C79" s="20" t="s">
        <v>170</v>
      </c>
      <c r="D79" s="342">
        <v>30000</v>
      </c>
      <c r="E79" s="343"/>
      <c r="F79" s="344">
        <v>30000</v>
      </c>
      <c r="G79" s="340">
        <v>28982.31</v>
      </c>
      <c r="H79" s="317">
        <f t="shared" si="1"/>
        <v>-1017.6899999999987</v>
      </c>
      <c r="I79" s="3"/>
    </row>
    <row r="80" spans="1:9" x14ac:dyDescent="0.2">
      <c r="A80" s="19" t="s">
        <v>171</v>
      </c>
      <c r="B80" s="12" t="s">
        <v>172</v>
      </c>
      <c r="C80" s="20" t="s">
        <v>173</v>
      </c>
      <c r="D80" s="342">
        <v>60000</v>
      </c>
      <c r="E80" s="343"/>
      <c r="F80" s="344">
        <v>0</v>
      </c>
      <c r="G80" s="340">
        <v>0</v>
      </c>
      <c r="H80" s="317">
        <f t="shared" si="1"/>
        <v>0</v>
      </c>
      <c r="I80" s="3"/>
    </row>
    <row r="81" spans="1:9" x14ac:dyDescent="0.2">
      <c r="A81" s="19" t="s">
        <v>174</v>
      </c>
      <c r="B81" s="12" t="s">
        <v>175</v>
      </c>
      <c r="C81" s="20" t="s">
        <v>176</v>
      </c>
      <c r="D81" s="342">
        <v>0</v>
      </c>
      <c r="E81" s="343"/>
      <c r="F81" s="344">
        <v>0</v>
      </c>
      <c r="G81" s="340">
        <v>0</v>
      </c>
      <c r="H81" s="317">
        <f t="shared" si="1"/>
        <v>0</v>
      </c>
      <c r="I81" s="3"/>
    </row>
    <row r="82" spans="1:9" x14ac:dyDescent="0.2">
      <c r="A82" s="19" t="s">
        <v>177</v>
      </c>
      <c r="B82" s="12" t="s">
        <v>178</v>
      </c>
      <c r="C82" s="20" t="s">
        <v>179</v>
      </c>
      <c r="D82" s="342">
        <v>0</v>
      </c>
      <c r="E82" s="343"/>
      <c r="F82" s="344">
        <v>0</v>
      </c>
      <c r="G82" s="340">
        <v>0</v>
      </c>
      <c r="H82" s="317">
        <f t="shared" si="1"/>
        <v>0</v>
      </c>
      <c r="I82" s="3"/>
    </row>
    <row r="83" spans="1:9" x14ac:dyDescent="0.2">
      <c r="A83" s="19" t="s">
        <v>180</v>
      </c>
      <c r="B83" s="12" t="s">
        <v>178</v>
      </c>
      <c r="C83" s="20" t="s">
        <v>181</v>
      </c>
      <c r="D83" s="342">
        <v>0</v>
      </c>
      <c r="E83" s="343"/>
      <c r="F83" s="344">
        <v>0</v>
      </c>
      <c r="G83" s="340">
        <v>0</v>
      </c>
      <c r="H83" s="317">
        <f t="shared" si="1"/>
        <v>0</v>
      </c>
      <c r="I83" s="3"/>
    </row>
    <row r="84" spans="1:9" x14ac:dyDescent="0.2">
      <c r="A84" s="19" t="s">
        <v>182</v>
      </c>
      <c r="B84" s="12" t="s">
        <v>183</v>
      </c>
      <c r="C84" s="20" t="s">
        <v>184</v>
      </c>
      <c r="D84" s="342">
        <v>0</v>
      </c>
      <c r="E84" s="343"/>
      <c r="F84" s="344">
        <v>0</v>
      </c>
      <c r="G84" s="340">
        <v>0</v>
      </c>
      <c r="H84" s="317">
        <f t="shared" si="1"/>
        <v>0</v>
      </c>
      <c r="I84" s="3"/>
    </row>
    <row r="85" spans="1:9" x14ac:dyDescent="0.2">
      <c r="A85" s="19" t="s">
        <v>185</v>
      </c>
      <c r="B85" s="12" t="s">
        <v>186</v>
      </c>
      <c r="C85" s="20" t="s">
        <v>187</v>
      </c>
      <c r="D85" s="342">
        <v>30000</v>
      </c>
      <c r="E85" s="343"/>
      <c r="F85" s="344">
        <v>30000</v>
      </c>
      <c r="G85" s="340">
        <v>22092.71</v>
      </c>
      <c r="H85" s="317">
        <f t="shared" si="1"/>
        <v>-7907.2900000000009</v>
      </c>
      <c r="I85" s="3"/>
    </row>
    <row r="86" spans="1:9" x14ac:dyDescent="0.2">
      <c r="A86" s="19" t="s">
        <v>188</v>
      </c>
      <c r="B86" s="12" t="s">
        <v>189</v>
      </c>
      <c r="C86" s="20" t="s">
        <v>190</v>
      </c>
      <c r="D86" s="342">
        <v>0</v>
      </c>
      <c r="E86" s="343"/>
      <c r="F86" s="344">
        <v>0</v>
      </c>
      <c r="G86" s="340">
        <v>0</v>
      </c>
      <c r="H86" s="317">
        <f t="shared" si="1"/>
        <v>0</v>
      </c>
      <c r="I86" s="3"/>
    </row>
    <row r="87" spans="1:9" x14ac:dyDescent="0.2">
      <c r="A87" s="19" t="s">
        <v>191</v>
      </c>
      <c r="B87" s="12" t="s">
        <v>189</v>
      </c>
      <c r="C87" s="20" t="s">
        <v>192</v>
      </c>
      <c r="D87" s="342">
        <v>0</v>
      </c>
      <c r="E87" s="343"/>
      <c r="F87" s="344">
        <v>0</v>
      </c>
      <c r="G87" s="340">
        <v>124.04</v>
      </c>
      <c r="H87" s="317">
        <f t="shared" si="1"/>
        <v>124.04</v>
      </c>
      <c r="I87" s="3"/>
    </row>
    <row r="88" spans="1:9" x14ac:dyDescent="0.2">
      <c r="A88" s="19" t="s">
        <v>193</v>
      </c>
      <c r="B88" s="12" t="s">
        <v>194</v>
      </c>
      <c r="C88" s="20" t="s">
        <v>195</v>
      </c>
      <c r="D88" s="342">
        <v>0</v>
      </c>
      <c r="E88" s="343"/>
      <c r="F88" s="344">
        <v>0</v>
      </c>
      <c r="G88" s="340">
        <v>0</v>
      </c>
      <c r="H88" s="317">
        <f t="shared" si="1"/>
        <v>0</v>
      </c>
      <c r="I88" s="3"/>
    </row>
    <row r="89" spans="1:9" x14ac:dyDescent="0.2">
      <c r="A89" s="19" t="s">
        <v>196</v>
      </c>
      <c r="B89" s="12" t="s">
        <v>194</v>
      </c>
      <c r="C89" s="20" t="s">
        <v>197</v>
      </c>
      <c r="D89" s="342">
        <v>0</v>
      </c>
      <c r="E89" s="343"/>
      <c r="F89" s="344">
        <v>0</v>
      </c>
      <c r="G89" s="340">
        <v>0</v>
      </c>
      <c r="H89" s="317">
        <f t="shared" si="1"/>
        <v>0</v>
      </c>
      <c r="I89" s="3"/>
    </row>
    <row r="90" spans="1:9" x14ac:dyDescent="0.2">
      <c r="A90" s="19" t="s">
        <v>198</v>
      </c>
      <c r="B90" s="12" t="s">
        <v>194</v>
      </c>
      <c r="C90" s="20" t="s">
        <v>199</v>
      </c>
      <c r="D90" s="342">
        <v>0</v>
      </c>
      <c r="E90" s="343"/>
      <c r="F90" s="344">
        <v>0</v>
      </c>
      <c r="G90" s="340">
        <v>0</v>
      </c>
      <c r="H90" s="317">
        <f t="shared" si="1"/>
        <v>0</v>
      </c>
      <c r="I90" s="3"/>
    </row>
    <row r="91" spans="1:9" x14ac:dyDescent="0.2">
      <c r="A91" s="19" t="s">
        <v>200</v>
      </c>
      <c r="B91" s="12" t="s">
        <v>194</v>
      </c>
      <c r="C91" s="20" t="s">
        <v>201</v>
      </c>
      <c r="D91" s="342">
        <v>0</v>
      </c>
      <c r="E91" s="343"/>
      <c r="F91" s="344">
        <v>0</v>
      </c>
      <c r="G91" s="340">
        <v>0</v>
      </c>
      <c r="H91" s="317">
        <f t="shared" si="1"/>
        <v>0</v>
      </c>
      <c r="I91" s="3"/>
    </row>
    <row r="92" spans="1:9" x14ac:dyDescent="0.2">
      <c r="A92" s="19" t="s">
        <v>202</v>
      </c>
      <c r="B92" s="12" t="s">
        <v>194</v>
      </c>
      <c r="C92" s="20" t="s">
        <v>203</v>
      </c>
      <c r="D92" s="342">
        <v>0</v>
      </c>
      <c r="E92" s="343"/>
      <c r="F92" s="344">
        <v>0</v>
      </c>
      <c r="G92" s="340">
        <v>0</v>
      </c>
      <c r="H92" s="317">
        <f t="shared" si="1"/>
        <v>0</v>
      </c>
      <c r="I92" s="3"/>
    </row>
    <row r="93" spans="1:9" x14ac:dyDescent="0.2">
      <c r="A93" s="19" t="s">
        <v>204</v>
      </c>
      <c r="B93" s="12" t="s">
        <v>205</v>
      </c>
      <c r="C93" s="20" t="s">
        <v>206</v>
      </c>
      <c r="D93" s="342">
        <v>25000</v>
      </c>
      <c r="E93" s="343"/>
      <c r="F93" s="344">
        <v>0</v>
      </c>
      <c r="G93" s="340">
        <v>0</v>
      </c>
      <c r="H93" s="317">
        <f t="shared" si="1"/>
        <v>0</v>
      </c>
      <c r="I93" s="3"/>
    </row>
    <row r="94" spans="1:9" x14ac:dyDescent="0.2">
      <c r="A94" s="19" t="s">
        <v>207</v>
      </c>
      <c r="B94" s="12" t="s">
        <v>208</v>
      </c>
      <c r="C94" s="20" t="s">
        <v>209</v>
      </c>
      <c r="D94" s="342">
        <v>0</v>
      </c>
      <c r="E94" s="343"/>
      <c r="F94" s="344">
        <v>0</v>
      </c>
      <c r="G94" s="340">
        <v>0</v>
      </c>
      <c r="H94" s="317">
        <f t="shared" si="1"/>
        <v>0</v>
      </c>
      <c r="I94" s="3"/>
    </row>
    <row r="95" spans="1:9" x14ac:dyDescent="0.2">
      <c r="A95" s="19" t="s">
        <v>210</v>
      </c>
      <c r="B95" s="12" t="s">
        <v>208</v>
      </c>
      <c r="C95" s="20" t="s">
        <v>211</v>
      </c>
      <c r="D95" s="342">
        <v>0</v>
      </c>
      <c r="E95" s="343"/>
      <c r="F95" s="344">
        <v>0</v>
      </c>
      <c r="G95" s="340">
        <v>0</v>
      </c>
      <c r="H95" s="317">
        <f t="shared" si="1"/>
        <v>0</v>
      </c>
      <c r="I95" s="3"/>
    </row>
    <row r="96" spans="1:9" x14ac:dyDescent="0.2">
      <c r="A96" s="19" t="s">
        <v>212</v>
      </c>
      <c r="B96" s="12" t="s">
        <v>208</v>
      </c>
      <c r="C96" s="20" t="s">
        <v>213</v>
      </c>
      <c r="D96" s="342">
        <v>0</v>
      </c>
      <c r="E96" s="343"/>
      <c r="F96" s="344">
        <v>0</v>
      </c>
      <c r="G96" s="340">
        <v>0</v>
      </c>
      <c r="H96" s="317">
        <f t="shared" si="1"/>
        <v>0</v>
      </c>
      <c r="I96" s="3"/>
    </row>
    <row r="97" spans="1:9" x14ac:dyDescent="0.2">
      <c r="A97" s="19" t="s">
        <v>214</v>
      </c>
      <c r="B97" s="12" t="s">
        <v>215</v>
      </c>
      <c r="C97" s="20" t="s">
        <v>216</v>
      </c>
      <c r="D97" s="342">
        <v>25000</v>
      </c>
      <c r="E97" s="343"/>
      <c r="F97" s="344">
        <v>0</v>
      </c>
      <c r="G97" s="340">
        <v>0</v>
      </c>
      <c r="H97" s="317">
        <f t="shared" si="1"/>
        <v>0</v>
      </c>
      <c r="I97" s="3"/>
    </row>
    <row r="98" spans="1:9" x14ac:dyDescent="0.2">
      <c r="A98" s="19" t="s">
        <v>217</v>
      </c>
      <c r="B98" s="12" t="s">
        <v>215</v>
      </c>
      <c r="C98" s="20" t="s">
        <v>218</v>
      </c>
      <c r="D98" s="342">
        <v>0</v>
      </c>
      <c r="E98" s="343"/>
      <c r="F98" s="344">
        <v>0</v>
      </c>
      <c r="G98" s="340">
        <v>600.73</v>
      </c>
      <c r="H98" s="317">
        <f t="shared" si="1"/>
        <v>600.73</v>
      </c>
      <c r="I98" s="3"/>
    </row>
    <row r="99" spans="1:9" x14ac:dyDescent="0.2">
      <c r="A99" s="19" t="s">
        <v>219</v>
      </c>
      <c r="B99" s="12" t="s">
        <v>215</v>
      </c>
      <c r="C99" s="20" t="s">
        <v>220</v>
      </c>
      <c r="D99" s="342">
        <v>0</v>
      </c>
      <c r="E99" s="343"/>
      <c r="F99" s="344">
        <v>0</v>
      </c>
      <c r="G99" s="340">
        <v>0</v>
      </c>
      <c r="H99" s="317">
        <f t="shared" si="1"/>
        <v>0</v>
      </c>
      <c r="I99" s="3"/>
    </row>
    <row r="100" spans="1:9" x14ac:dyDescent="0.2">
      <c r="A100" s="19" t="s">
        <v>221</v>
      </c>
      <c r="B100" s="12" t="s">
        <v>222</v>
      </c>
      <c r="C100" s="20" t="s">
        <v>223</v>
      </c>
      <c r="D100" s="342">
        <v>0</v>
      </c>
      <c r="E100" s="343"/>
      <c r="F100" s="344">
        <v>39200</v>
      </c>
      <c r="G100" s="340">
        <v>32825.29</v>
      </c>
      <c r="H100" s="317">
        <f t="shared" si="1"/>
        <v>-6374.7099999999991</v>
      </c>
      <c r="I100" s="3"/>
    </row>
    <row r="101" spans="1:9" x14ac:dyDescent="0.2">
      <c r="A101" s="19" t="s">
        <v>224</v>
      </c>
      <c r="B101" s="12" t="s">
        <v>222</v>
      </c>
      <c r="C101" s="20" t="s">
        <v>225</v>
      </c>
      <c r="D101" s="342">
        <v>0</v>
      </c>
      <c r="E101" s="343"/>
      <c r="F101" s="344">
        <v>0</v>
      </c>
      <c r="G101" s="340">
        <v>3615.83</v>
      </c>
      <c r="H101" s="317">
        <f t="shared" si="1"/>
        <v>3615.83</v>
      </c>
      <c r="I101" s="3"/>
    </row>
    <row r="102" spans="1:9" x14ac:dyDescent="0.2">
      <c r="A102" s="19" t="s">
        <v>226</v>
      </c>
      <c r="B102" s="12" t="s">
        <v>222</v>
      </c>
      <c r="C102" s="20" t="s">
        <v>227</v>
      </c>
      <c r="D102" s="342">
        <v>0</v>
      </c>
      <c r="E102" s="343"/>
      <c r="F102" s="344">
        <v>0</v>
      </c>
      <c r="G102" s="340">
        <v>0</v>
      </c>
      <c r="H102" s="317">
        <f t="shared" si="1"/>
        <v>0</v>
      </c>
      <c r="I102" s="3"/>
    </row>
    <row r="103" spans="1:9" x14ac:dyDescent="0.2">
      <c r="A103" s="19" t="s">
        <v>228</v>
      </c>
      <c r="B103" s="12" t="s">
        <v>222</v>
      </c>
      <c r="C103" s="20" t="s">
        <v>229</v>
      </c>
      <c r="D103" s="342">
        <v>0</v>
      </c>
      <c r="E103" s="343"/>
      <c r="F103" s="344">
        <v>0</v>
      </c>
      <c r="G103" s="340">
        <v>0</v>
      </c>
      <c r="H103" s="317">
        <f t="shared" si="1"/>
        <v>0</v>
      </c>
      <c r="I103" s="3"/>
    </row>
    <row r="104" spans="1:9" x14ac:dyDescent="0.2">
      <c r="A104" s="19" t="s">
        <v>230</v>
      </c>
      <c r="B104" s="12" t="s">
        <v>222</v>
      </c>
      <c r="C104" s="20" t="s">
        <v>231</v>
      </c>
      <c r="D104" s="342">
        <v>0</v>
      </c>
      <c r="E104" s="343"/>
      <c r="F104" s="344">
        <v>0</v>
      </c>
      <c r="G104" s="340">
        <v>0</v>
      </c>
      <c r="H104" s="317">
        <f t="shared" si="1"/>
        <v>0</v>
      </c>
      <c r="I104" s="3"/>
    </row>
    <row r="105" spans="1:9" x14ac:dyDescent="0.2">
      <c r="A105" s="19" t="s">
        <v>232</v>
      </c>
      <c r="B105" s="12" t="s">
        <v>222</v>
      </c>
      <c r="C105" s="20" t="s">
        <v>233</v>
      </c>
      <c r="D105" s="342">
        <v>0</v>
      </c>
      <c r="E105" s="343"/>
      <c r="F105" s="344">
        <v>0</v>
      </c>
      <c r="G105" s="340">
        <v>0</v>
      </c>
      <c r="H105" s="317">
        <f t="shared" si="1"/>
        <v>0</v>
      </c>
      <c r="I105" s="3"/>
    </row>
    <row r="106" spans="1:9" x14ac:dyDescent="0.2">
      <c r="A106" s="19" t="s">
        <v>234</v>
      </c>
      <c r="B106" s="12" t="s">
        <v>235</v>
      </c>
      <c r="C106" s="20" t="s">
        <v>236</v>
      </c>
      <c r="D106" s="342">
        <v>0</v>
      </c>
      <c r="E106" s="343"/>
      <c r="F106" s="344">
        <v>0</v>
      </c>
      <c r="G106" s="340">
        <v>0</v>
      </c>
      <c r="H106" s="317">
        <f t="shared" si="1"/>
        <v>0</v>
      </c>
      <c r="I106" s="3"/>
    </row>
    <row r="107" spans="1:9" x14ac:dyDescent="0.2">
      <c r="A107" s="19" t="s">
        <v>237</v>
      </c>
      <c r="B107" s="12" t="s">
        <v>235</v>
      </c>
      <c r="C107" s="20" t="s">
        <v>238</v>
      </c>
      <c r="D107" s="342">
        <v>0</v>
      </c>
      <c r="E107" s="343"/>
      <c r="F107" s="344">
        <v>0</v>
      </c>
      <c r="G107" s="340">
        <v>0</v>
      </c>
      <c r="H107" s="317">
        <f t="shared" si="1"/>
        <v>0</v>
      </c>
      <c r="I107" s="3"/>
    </row>
    <row r="108" spans="1:9" x14ac:dyDescent="0.2">
      <c r="A108" s="19" t="s">
        <v>239</v>
      </c>
      <c r="B108" s="12" t="s">
        <v>235</v>
      </c>
      <c r="C108" s="20" t="s">
        <v>240</v>
      </c>
      <c r="D108" s="342">
        <v>0</v>
      </c>
      <c r="E108" s="343"/>
      <c r="F108" s="344">
        <v>0</v>
      </c>
      <c r="G108" s="340">
        <v>0</v>
      </c>
      <c r="H108" s="317">
        <f t="shared" si="1"/>
        <v>0</v>
      </c>
      <c r="I108" s="3"/>
    </row>
    <row r="109" spans="1:9" x14ac:dyDescent="0.2">
      <c r="A109" s="19" t="s">
        <v>241</v>
      </c>
      <c r="B109" s="12" t="s">
        <v>242</v>
      </c>
      <c r="C109" s="20" t="s">
        <v>243</v>
      </c>
      <c r="D109" s="342">
        <v>0</v>
      </c>
      <c r="E109" s="343"/>
      <c r="F109" s="344">
        <v>0</v>
      </c>
      <c r="G109" s="340">
        <v>0</v>
      </c>
      <c r="H109" s="317">
        <f t="shared" si="1"/>
        <v>0</v>
      </c>
      <c r="I109" s="3"/>
    </row>
    <row r="110" spans="1:9" x14ac:dyDescent="0.2">
      <c r="A110" s="19" t="s">
        <v>244</v>
      </c>
      <c r="B110" s="12" t="s">
        <v>242</v>
      </c>
      <c r="C110" s="20" t="s">
        <v>245</v>
      </c>
      <c r="D110" s="342">
        <v>0</v>
      </c>
      <c r="E110" s="343"/>
      <c r="F110" s="344">
        <v>0</v>
      </c>
      <c r="G110" s="340">
        <v>0</v>
      </c>
      <c r="H110" s="317">
        <f t="shared" si="1"/>
        <v>0</v>
      </c>
      <c r="I110" s="3"/>
    </row>
    <row r="111" spans="1:9" x14ac:dyDescent="0.2">
      <c r="A111" s="19" t="s">
        <v>246</v>
      </c>
      <c r="B111" s="12" t="s">
        <v>242</v>
      </c>
      <c r="C111" s="20" t="s">
        <v>247</v>
      </c>
      <c r="D111" s="342">
        <v>0</v>
      </c>
      <c r="E111" s="343"/>
      <c r="F111" s="344">
        <v>0</v>
      </c>
      <c r="G111" s="340">
        <v>0</v>
      </c>
      <c r="H111" s="317">
        <f t="shared" si="1"/>
        <v>0</v>
      </c>
      <c r="I111" s="3"/>
    </row>
    <row r="112" spans="1:9" x14ac:dyDescent="0.2">
      <c r="A112" s="19" t="s">
        <v>248</v>
      </c>
      <c r="B112" s="12" t="s">
        <v>242</v>
      </c>
      <c r="C112" s="20" t="s">
        <v>249</v>
      </c>
      <c r="D112" s="342">
        <v>0</v>
      </c>
      <c r="E112" s="343"/>
      <c r="F112" s="344">
        <v>0</v>
      </c>
      <c r="G112" s="340">
        <v>0</v>
      </c>
      <c r="H112" s="317">
        <f t="shared" si="1"/>
        <v>0</v>
      </c>
      <c r="I112" s="3"/>
    </row>
    <row r="113" spans="1:9" x14ac:dyDescent="0.2">
      <c r="A113" s="19" t="s">
        <v>250</v>
      </c>
      <c r="B113" s="12" t="s">
        <v>251</v>
      </c>
      <c r="C113" s="20" t="s">
        <v>252</v>
      </c>
      <c r="D113" s="342">
        <v>0</v>
      </c>
      <c r="E113" s="343"/>
      <c r="F113" s="344">
        <v>0</v>
      </c>
      <c r="G113" s="340">
        <v>0</v>
      </c>
      <c r="H113" s="317">
        <f t="shared" si="1"/>
        <v>0</v>
      </c>
      <c r="I113" s="3"/>
    </row>
    <row r="114" spans="1:9" x14ac:dyDescent="0.2">
      <c r="A114" s="19" t="s">
        <v>253</v>
      </c>
      <c r="B114" s="12" t="s">
        <v>251</v>
      </c>
      <c r="C114" s="20" t="s">
        <v>254</v>
      </c>
      <c r="D114" s="342">
        <v>0</v>
      </c>
      <c r="E114" s="343"/>
      <c r="F114" s="344">
        <v>0</v>
      </c>
      <c r="G114" s="340">
        <v>0</v>
      </c>
      <c r="H114" s="317">
        <f t="shared" si="1"/>
        <v>0</v>
      </c>
      <c r="I114" s="3"/>
    </row>
    <row r="115" spans="1:9" x14ac:dyDescent="0.2">
      <c r="A115" s="19" t="s">
        <v>255</v>
      </c>
      <c r="B115" s="12" t="s">
        <v>251</v>
      </c>
      <c r="C115" s="20" t="s">
        <v>256</v>
      </c>
      <c r="D115" s="342">
        <v>0</v>
      </c>
      <c r="E115" s="343"/>
      <c r="F115" s="344">
        <v>0</v>
      </c>
      <c r="G115" s="340">
        <v>0</v>
      </c>
      <c r="H115" s="317">
        <f t="shared" si="1"/>
        <v>0</v>
      </c>
      <c r="I115" s="3"/>
    </row>
    <row r="116" spans="1:9" x14ac:dyDescent="0.2">
      <c r="A116" s="19" t="s">
        <v>257</v>
      </c>
      <c r="B116" s="12" t="s">
        <v>258</v>
      </c>
      <c r="C116" s="20" t="s">
        <v>259</v>
      </c>
      <c r="D116" s="342">
        <v>0</v>
      </c>
      <c r="E116" s="343"/>
      <c r="F116" s="344">
        <v>0</v>
      </c>
      <c r="G116" s="340">
        <v>0</v>
      </c>
      <c r="H116" s="317">
        <f t="shared" si="1"/>
        <v>0</v>
      </c>
      <c r="I116" s="3"/>
    </row>
    <row r="117" spans="1:9" x14ac:dyDescent="0.2">
      <c r="A117" s="19" t="s">
        <v>260</v>
      </c>
      <c r="B117" s="12" t="s">
        <v>261</v>
      </c>
      <c r="C117" s="20" t="s">
        <v>262</v>
      </c>
      <c r="D117" s="342">
        <v>0</v>
      </c>
      <c r="E117" s="343"/>
      <c r="F117" s="344">
        <v>0</v>
      </c>
      <c r="G117" s="340">
        <v>0</v>
      </c>
      <c r="H117" s="317">
        <f t="shared" si="1"/>
        <v>0</v>
      </c>
      <c r="I117" s="3"/>
    </row>
    <row r="118" spans="1:9" x14ac:dyDescent="0.2">
      <c r="A118" s="19" t="s">
        <v>263</v>
      </c>
      <c r="B118" s="12" t="s">
        <v>264</v>
      </c>
      <c r="C118" s="20" t="s">
        <v>265</v>
      </c>
      <c r="D118" s="342">
        <v>0</v>
      </c>
      <c r="E118" s="343"/>
      <c r="F118" s="344">
        <v>0</v>
      </c>
      <c r="G118" s="340">
        <v>0</v>
      </c>
      <c r="H118" s="317">
        <f t="shared" si="1"/>
        <v>0</v>
      </c>
      <c r="I118" s="3"/>
    </row>
    <row r="119" spans="1:9" x14ac:dyDescent="0.2">
      <c r="A119" s="19" t="s">
        <v>266</v>
      </c>
      <c r="B119" s="12" t="s">
        <v>264</v>
      </c>
      <c r="C119" s="20" t="s">
        <v>267</v>
      </c>
      <c r="D119" s="342">
        <v>0</v>
      </c>
      <c r="E119" s="343"/>
      <c r="F119" s="344">
        <v>0</v>
      </c>
      <c r="G119" s="340">
        <v>0</v>
      </c>
      <c r="H119" s="317">
        <f t="shared" si="1"/>
        <v>0</v>
      </c>
      <c r="I119" s="3"/>
    </row>
    <row r="120" spans="1:9" x14ac:dyDescent="0.2">
      <c r="A120" s="19" t="s">
        <v>268</v>
      </c>
      <c r="B120" s="12" t="s">
        <v>264</v>
      </c>
      <c r="C120" s="20" t="s">
        <v>269</v>
      </c>
      <c r="D120" s="342">
        <v>30000</v>
      </c>
      <c r="E120" s="343"/>
      <c r="F120" s="344">
        <v>30000</v>
      </c>
      <c r="G120" s="340">
        <v>30000</v>
      </c>
      <c r="H120" s="317">
        <f t="shared" si="1"/>
        <v>0</v>
      </c>
      <c r="I120" s="3"/>
    </row>
    <row r="121" spans="1:9" x14ac:dyDescent="0.2">
      <c r="A121" s="19" t="s">
        <v>270</v>
      </c>
      <c r="B121" s="12" t="s">
        <v>271</v>
      </c>
      <c r="C121" s="20" t="s">
        <v>272</v>
      </c>
      <c r="D121" s="342">
        <v>30000</v>
      </c>
      <c r="E121" s="343"/>
      <c r="F121" s="344">
        <v>0</v>
      </c>
      <c r="G121" s="340">
        <v>0</v>
      </c>
      <c r="H121" s="317">
        <f t="shared" si="1"/>
        <v>0</v>
      </c>
      <c r="I121" s="3"/>
    </row>
    <row r="122" spans="1:9" x14ac:dyDescent="0.2">
      <c r="A122" s="19" t="s">
        <v>273</v>
      </c>
      <c r="B122" s="12" t="s">
        <v>271</v>
      </c>
      <c r="C122" s="20" t="s">
        <v>274</v>
      </c>
      <c r="D122" s="342">
        <v>0</v>
      </c>
      <c r="E122" s="343"/>
      <c r="F122" s="344">
        <v>0</v>
      </c>
      <c r="G122" s="340">
        <v>0</v>
      </c>
      <c r="H122" s="317">
        <f t="shared" si="1"/>
        <v>0</v>
      </c>
      <c r="I122" s="3"/>
    </row>
    <row r="123" spans="1:9" x14ac:dyDescent="0.2">
      <c r="A123" s="19" t="s">
        <v>275</v>
      </c>
      <c r="B123" s="12" t="s">
        <v>276</v>
      </c>
      <c r="C123" s="20" t="s">
        <v>277</v>
      </c>
      <c r="D123" s="342">
        <v>0</v>
      </c>
      <c r="E123" s="343"/>
      <c r="F123" s="344">
        <v>0</v>
      </c>
      <c r="G123" s="340">
        <v>0</v>
      </c>
      <c r="H123" s="317">
        <f t="shared" si="1"/>
        <v>0</v>
      </c>
      <c r="I123" s="3"/>
    </row>
    <row r="124" spans="1:9" x14ac:dyDescent="0.2">
      <c r="A124" s="19" t="s">
        <v>278</v>
      </c>
      <c r="B124" s="12" t="s">
        <v>276</v>
      </c>
      <c r="C124" s="20" t="s">
        <v>279</v>
      </c>
      <c r="D124" s="342">
        <v>0</v>
      </c>
      <c r="E124" s="343"/>
      <c r="F124" s="344">
        <v>0</v>
      </c>
      <c r="G124" s="340">
        <v>0</v>
      </c>
      <c r="H124" s="317">
        <f t="shared" si="1"/>
        <v>0</v>
      </c>
      <c r="I124" s="3"/>
    </row>
    <row r="125" spans="1:9" x14ac:dyDescent="0.2">
      <c r="A125" s="19" t="s">
        <v>280</v>
      </c>
      <c r="B125" s="12" t="s">
        <v>276</v>
      </c>
      <c r="C125" s="20" t="s">
        <v>281</v>
      </c>
      <c r="D125" s="342">
        <v>0</v>
      </c>
      <c r="E125" s="343"/>
      <c r="F125" s="344">
        <v>0</v>
      </c>
      <c r="G125" s="340">
        <v>0</v>
      </c>
      <c r="H125" s="317">
        <f t="shared" si="1"/>
        <v>0</v>
      </c>
      <c r="I125" s="3"/>
    </row>
    <row r="126" spans="1:9" x14ac:dyDescent="0.2">
      <c r="A126" s="19" t="s">
        <v>282</v>
      </c>
      <c r="B126" s="12" t="s">
        <v>276</v>
      </c>
      <c r="C126" s="20" t="s">
        <v>283</v>
      </c>
      <c r="D126" s="342">
        <v>0</v>
      </c>
      <c r="E126" s="343"/>
      <c r="F126" s="344">
        <v>0</v>
      </c>
      <c r="G126" s="340">
        <v>0</v>
      </c>
      <c r="H126" s="317">
        <f t="shared" si="1"/>
        <v>0</v>
      </c>
      <c r="I126" s="3"/>
    </row>
    <row r="127" spans="1:9" x14ac:dyDescent="0.2">
      <c r="A127" s="19" t="s">
        <v>284</v>
      </c>
      <c r="B127" s="12" t="s">
        <v>285</v>
      </c>
      <c r="C127" s="20" t="s">
        <v>286</v>
      </c>
      <c r="D127" s="342">
        <v>0</v>
      </c>
      <c r="E127" s="343"/>
      <c r="F127" s="344">
        <v>0</v>
      </c>
      <c r="G127" s="340">
        <v>0</v>
      </c>
      <c r="H127" s="317">
        <f t="shared" si="1"/>
        <v>0</v>
      </c>
      <c r="I127" s="3"/>
    </row>
    <row r="128" spans="1:9" x14ac:dyDescent="0.2">
      <c r="A128" s="19" t="s">
        <v>287</v>
      </c>
      <c r="B128" s="12" t="s">
        <v>285</v>
      </c>
      <c r="C128" s="20" t="s">
        <v>288</v>
      </c>
      <c r="D128" s="342">
        <v>0</v>
      </c>
      <c r="E128" s="343"/>
      <c r="F128" s="344">
        <v>0</v>
      </c>
      <c r="G128" s="340">
        <v>0</v>
      </c>
      <c r="H128" s="317">
        <f t="shared" si="1"/>
        <v>0</v>
      </c>
      <c r="I128" s="3"/>
    </row>
    <row r="129" spans="1:9" x14ac:dyDescent="0.2">
      <c r="A129" s="19" t="s">
        <v>289</v>
      </c>
      <c r="B129" s="12" t="s">
        <v>285</v>
      </c>
      <c r="C129" s="20" t="s">
        <v>290</v>
      </c>
      <c r="D129" s="342">
        <v>0</v>
      </c>
      <c r="E129" s="343"/>
      <c r="F129" s="344">
        <v>0</v>
      </c>
      <c r="G129" s="340">
        <v>0</v>
      </c>
      <c r="H129" s="317">
        <f t="shared" si="1"/>
        <v>0</v>
      </c>
      <c r="I129" s="3"/>
    </row>
    <row r="130" spans="1:9" x14ac:dyDescent="0.2">
      <c r="A130" s="19" t="s">
        <v>291</v>
      </c>
      <c r="B130" s="12" t="s">
        <v>285</v>
      </c>
      <c r="C130" s="20" t="s">
        <v>292</v>
      </c>
      <c r="D130" s="342">
        <v>0</v>
      </c>
      <c r="E130" s="343"/>
      <c r="F130" s="344">
        <v>0</v>
      </c>
      <c r="G130" s="340">
        <v>0</v>
      </c>
      <c r="H130" s="317">
        <f t="shared" si="1"/>
        <v>0</v>
      </c>
      <c r="I130" s="3"/>
    </row>
    <row r="131" spans="1:9" x14ac:dyDescent="0.2">
      <c r="A131" s="19" t="s">
        <v>293</v>
      </c>
      <c r="B131" s="12" t="s">
        <v>285</v>
      </c>
      <c r="C131" s="20" t="s">
        <v>294</v>
      </c>
      <c r="D131" s="342">
        <v>0</v>
      </c>
      <c r="E131" s="343"/>
      <c r="F131" s="344">
        <v>0</v>
      </c>
      <c r="G131" s="340">
        <v>0</v>
      </c>
      <c r="H131" s="317">
        <f t="shared" si="1"/>
        <v>0</v>
      </c>
      <c r="I131" s="3"/>
    </row>
    <row r="132" spans="1:9" x14ac:dyDescent="0.2">
      <c r="A132" s="19" t="s">
        <v>295</v>
      </c>
      <c r="B132" s="12" t="s">
        <v>285</v>
      </c>
      <c r="C132" s="20" t="s">
        <v>296</v>
      </c>
      <c r="D132" s="342">
        <v>25000</v>
      </c>
      <c r="E132" s="343"/>
      <c r="F132" s="344">
        <v>39200</v>
      </c>
      <c r="G132" s="340">
        <v>51526.62</v>
      </c>
      <c r="H132" s="317">
        <f t="shared" si="1"/>
        <v>12326.620000000003</v>
      </c>
      <c r="I132" s="3"/>
    </row>
    <row r="133" spans="1:9" x14ac:dyDescent="0.2">
      <c r="A133" s="19" t="s">
        <v>297</v>
      </c>
      <c r="B133" s="12" t="s">
        <v>298</v>
      </c>
      <c r="C133" s="20" t="s">
        <v>299</v>
      </c>
      <c r="D133" s="342">
        <v>0</v>
      </c>
      <c r="E133" s="343"/>
      <c r="F133" s="344">
        <v>0</v>
      </c>
      <c r="G133" s="340">
        <v>0</v>
      </c>
      <c r="H133" s="317">
        <f t="shared" si="1"/>
        <v>0</v>
      </c>
      <c r="I133" s="3"/>
    </row>
    <row r="134" spans="1:9" x14ac:dyDescent="0.2">
      <c r="A134" s="19" t="s">
        <v>300</v>
      </c>
      <c r="B134" s="12" t="s">
        <v>298</v>
      </c>
      <c r="C134" s="20" t="s">
        <v>301</v>
      </c>
      <c r="D134" s="342">
        <v>0</v>
      </c>
      <c r="E134" s="343"/>
      <c r="F134" s="344">
        <v>0</v>
      </c>
      <c r="G134" s="340">
        <v>0</v>
      </c>
      <c r="H134" s="317">
        <f t="shared" si="1"/>
        <v>0</v>
      </c>
      <c r="I134" s="3"/>
    </row>
    <row r="135" spans="1:9" x14ac:dyDescent="0.2">
      <c r="A135" s="19" t="s">
        <v>302</v>
      </c>
      <c r="B135" s="12" t="s">
        <v>303</v>
      </c>
      <c r="C135" s="20" t="s">
        <v>304</v>
      </c>
      <c r="D135" s="342">
        <v>0</v>
      </c>
      <c r="E135" s="343"/>
      <c r="F135" s="344">
        <v>0</v>
      </c>
      <c r="G135" s="340">
        <v>0</v>
      </c>
      <c r="H135" s="317">
        <f t="shared" si="1"/>
        <v>0</v>
      </c>
      <c r="I135" s="3"/>
    </row>
    <row r="136" spans="1:9" x14ac:dyDescent="0.2">
      <c r="A136" s="19" t="s">
        <v>305</v>
      </c>
      <c r="B136" s="12" t="s">
        <v>303</v>
      </c>
      <c r="C136" s="20" t="s">
        <v>306</v>
      </c>
      <c r="D136" s="342">
        <v>0</v>
      </c>
      <c r="E136" s="343"/>
      <c r="F136" s="344">
        <v>0</v>
      </c>
      <c r="G136" s="340">
        <v>0</v>
      </c>
      <c r="H136" s="317">
        <f t="shared" si="1"/>
        <v>0</v>
      </c>
      <c r="I136" s="3"/>
    </row>
    <row r="137" spans="1:9" x14ac:dyDescent="0.2">
      <c r="A137" s="19" t="s">
        <v>307</v>
      </c>
      <c r="B137" s="12" t="s">
        <v>308</v>
      </c>
      <c r="C137" s="20" t="s">
        <v>309</v>
      </c>
      <c r="D137" s="342">
        <v>0</v>
      </c>
      <c r="E137" s="343"/>
      <c r="F137" s="344">
        <v>0</v>
      </c>
      <c r="G137" s="340">
        <v>0</v>
      </c>
      <c r="H137" s="317">
        <f t="shared" ref="H137:H200" si="2">+G137-F137</f>
        <v>0</v>
      </c>
      <c r="I137" s="3"/>
    </row>
    <row r="138" spans="1:9" x14ac:dyDescent="0.2">
      <c r="A138" s="19" t="s">
        <v>310</v>
      </c>
      <c r="B138" s="12" t="s">
        <v>308</v>
      </c>
      <c r="C138" s="20" t="s">
        <v>311</v>
      </c>
      <c r="D138" s="342">
        <v>0</v>
      </c>
      <c r="E138" s="343"/>
      <c r="F138" s="344">
        <v>0</v>
      </c>
      <c r="G138" s="340">
        <v>0</v>
      </c>
      <c r="H138" s="317">
        <f t="shared" si="2"/>
        <v>0</v>
      </c>
      <c r="I138" s="3"/>
    </row>
    <row r="139" spans="1:9" x14ac:dyDescent="0.2">
      <c r="A139" s="19" t="s">
        <v>312</v>
      </c>
      <c r="B139" s="12" t="s">
        <v>313</v>
      </c>
      <c r="C139" s="20" t="s">
        <v>314</v>
      </c>
      <c r="D139" s="342">
        <v>0</v>
      </c>
      <c r="E139" s="343"/>
      <c r="F139" s="344">
        <v>0</v>
      </c>
      <c r="G139" s="340">
        <v>0</v>
      </c>
      <c r="H139" s="317">
        <f t="shared" si="2"/>
        <v>0</v>
      </c>
      <c r="I139" s="3"/>
    </row>
    <row r="140" spans="1:9" x14ac:dyDescent="0.2">
      <c r="A140" s="19" t="s">
        <v>315</v>
      </c>
      <c r="B140" s="12" t="s">
        <v>316</v>
      </c>
      <c r="C140" s="20" t="s">
        <v>317</v>
      </c>
      <c r="D140" s="342">
        <v>0</v>
      </c>
      <c r="E140" s="343"/>
      <c r="F140" s="344">
        <v>0</v>
      </c>
      <c r="G140" s="340">
        <v>0</v>
      </c>
      <c r="H140" s="317">
        <f t="shared" si="2"/>
        <v>0</v>
      </c>
      <c r="I140" s="3"/>
    </row>
    <row r="141" spans="1:9" x14ac:dyDescent="0.2">
      <c r="A141" s="19" t="s">
        <v>318</v>
      </c>
      <c r="B141" s="12" t="s">
        <v>316</v>
      </c>
      <c r="C141" s="20" t="s">
        <v>319</v>
      </c>
      <c r="D141" s="342">
        <v>0</v>
      </c>
      <c r="E141" s="343"/>
      <c r="F141" s="344">
        <v>0</v>
      </c>
      <c r="G141" s="340">
        <v>0</v>
      </c>
      <c r="H141" s="317">
        <f t="shared" si="2"/>
        <v>0</v>
      </c>
      <c r="I141" s="3"/>
    </row>
    <row r="142" spans="1:9" x14ac:dyDescent="0.2">
      <c r="A142" s="19" t="s">
        <v>320</v>
      </c>
      <c r="B142" s="12" t="s">
        <v>316</v>
      </c>
      <c r="C142" s="20" t="s">
        <v>321</v>
      </c>
      <c r="D142" s="342">
        <v>0</v>
      </c>
      <c r="E142" s="343"/>
      <c r="F142" s="344">
        <v>0</v>
      </c>
      <c r="G142" s="340">
        <v>0</v>
      </c>
      <c r="H142" s="317">
        <f t="shared" si="2"/>
        <v>0</v>
      </c>
      <c r="I142" s="3"/>
    </row>
    <row r="143" spans="1:9" x14ac:dyDescent="0.2">
      <c r="A143" s="19" t="s">
        <v>322</v>
      </c>
      <c r="B143" s="12" t="s">
        <v>316</v>
      </c>
      <c r="C143" s="20" t="s">
        <v>323</v>
      </c>
      <c r="D143" s="342">
        <v>0</v>
      </c>
      <c r="E143" s="343"/>
      <c r="F143" s="344">
        <v>0</v>
      </c>
      <c r="G143" s="340">
        <v>0</v>
      </c>
      <c r="H143" s="317">
        <f t="shared" si="2"/>
        <v>0</v>
      </c>
      <c r="I143" s="3"/>
    </row>
    <row r="144" spans="1:9" x14ac:dyDescent="0.2">
      <c r="A144" s="19" t="s">
        <v>324</v>
      </c>
      <c r="B144" s="12" t="s">
        <v>325</v>
      </c>
      <c r="C144" s="20" t="s">
        <v>326</v>
      </c>
      <c r="D144" s="342">
        <v>0</v>
      </c>
      <c r="E144" s="343"/>
      <c r="F144" s="344">
        <v>0</v>
      </c>
      <c r="G144" s="340">
        <v>0</v>
      </c>
      <c r="H144" s="317">
        <f t="shared" si="2"/>
        <v>0</v>
      </c>
      <c r="I144" s="3"/>
    </row>
    <row r="145" spans="1:9" x14ac:dyDescent="0.2">
      <c r="A145" s="19" t="s">
        <v>327</v>
      </c>
      <c r="B145" s="12" t="s">
        <v>325</v>
      </c>
      <c r="C145" s="20" t="s">
        <v>328</v>
      </c>
      <c r="D145" s="342">
        <v>0</v>
      </c>
      <c r="E145" s="343"/>
      <c r="F145" s="344">
        <v>0</v>
      </c>
      <c r="G145" s="340">
        <v>0</v>
      </c>
      <c r="H145" s="317">
        <f t="shared" si="2"/>
        <v>0</v>
      </c>
      <c r="I145" s="3"/>
    </row>
    <row r="146" spans="1:9" x14ac:dyDescent="0.2">
      <c r="A146" s="19" t="s">
        <v>329</v>
      </c>
      <c r="B146" s="12" t="s">
        <v>330</v>
      </c>
      <c r="C146" s="20" t="s">
        <v>331</v>
      </c>
      <c r="D146" s="342">
        <v>0</v>
      </c>
      <c r="E146" s="343"/>
      <c r="F146" s="344">
        <v>0</v>
      </c>
      <c r="G146" s="340">
        <v>0</v>
      </c>
      <c r="H146" s="317">
        <f t="shared" si="2"/>
        <v>0</v>
      </c>
      <c r="I146" s="3"/>
    </row>
    <row r="147" spans="1:9" x14ac:dyDescent="0.2">
      <c r="A147" s="19" t="s">
        <v>332</v>
      </c>
      <c r="B147" s="12" t="s">
        <v>330</v>
      </c>
      <c r="C147" s="20" t="s">
        <v>333</v>
      </c>
      <c r="D147" s="342">
        <v>0</v>
      </c>
      <c r="E147" s="343"/>
      <c r="F147" s="344">
        <v>0</v>
      </c>
      <c r="G147" s="340">
        <v>0</v>
      </c>
      <c r="H147" s="317">
        <f t="shared" si="2"/>
        <v>0</v>
      </c>
      <c r="I147" s="3"/>
    </row>
    <row r="148" spans="1:9" x14ac:dyDescent="0.2">
      <c r="A148" s="19" t="s">
        <v>334</v>
      </c>
      <c r="B148" s="12" t="s">
        <v>335</v>
      </c>
      <c r="C148" s="20" t="s">
        <v>336</v>
      </c>
      <c r="D148" s="342">
        <v>0</v>
      </c>
      <c r="E148" s="343"/>
      <c r="F148" s="344">
        <v>0</v>
      </c>
      <c r="G148" s="340">
        <v>0</v>
      </c>
      <c r="H148" s="317">
        <f t="shared" si="2"/>
        <v>0</v>
      </c>
      <c r="I148" s="3"/>
    </row>
    <row r="149" spans="1:9" x14ac:dyDescent="0.2">
      <c r="A149" s="19" t="s">
        <v>337</v>
      </c>
      <c r="B149" s="12" t="s">
        <v>335</v>
      </c>
      <c r="C149" s="20" t="s">
        <v>338</v>
      </c>
      <c r="D149" s="342">
        <v>0</v>
      </c>
      <c r="E149" s="343"/>
      <c r="F149" s="344">
        <v>0</v>
      </c>
      <c r="G149" s="340">
        <v>0</v>
      </c>
      <c r="H149" s="317">
        <f t="shared" si="2"/>
        <v>0</v>
      </c>
      <c r="I149" s="3"/>
    </row>
    <row r="150" spans="1:9" x14ac:dyDescent="0.2">
      <c r="A150" s="19" t="s">
        <v>339</v>
      </c>
      <c r="B150" s="12" t="s">
        <v>335</v>
      </c>
      <c r="C150" s="20" t="s">
        <v>340</v>
      </c>
      <c r="D150" s="342">
        <v>0</v>
      </c>
      <c r="E150" s="343"/>
      <c r="F150" s="344">
        <v>0</v>
      </c>
      <c r="G150" s="340">
        <v>0</v>
      </c>
      <c r="H150" s="317">
        <f t="shared" si="2"/>
        <v>0</v>
      </c>
      <c r="I150" s="3"/>
    </row>
    <row r="151" spans="1:9" x14ac:dyDescent="0.2">
      <c r="A151" s="19" t="s">
        <v>341</v>
      </c>
      <c r="B151" s="12" t="s">
        <v>342</v>
      </c>
      <c r="C151" s="20" t="s">
        <v>343</v>
      </c>
      <c r="D151" s="342">
        <v>0</v>
      </c>
      <c r="E151" s="343"/>
      <c r="F151" s="344">
        <v>24500</v>
      </c>
      <c r="G151" s="340">
        <v>24196.65</v>
      </c>
      <c r="H151" s="317">
        <f t="shared" si="2"/>
        <v>-303.34999999999854</v>
      </c>
      <c r="I151" s="3"/>
    </row>
    <row r="152" spans="1:9" x14ac:dyDescent="0.2">
      <c r="A152" s="19" t="s">
        <v>344</v>
      </c>
      <c r="B152" s="12" t="s">
        <v>342</v>
      </c>
      <c r="C152" s="20" t="s">
        <v>345</v>
      </c>
      <c r="D152" s="342">
        <v>30000</v>
      </c>
      <c r="E152" s="343"/>
      <c r="F152" s="344">
        <v>30000</v>
      </c>
      <c r="G152" s="340">
        <v>29105.07</v>
      </c>
      <c r="H152" s="317">
        <f t="shared" si="2"/>
        <v>-894.93000000000029</v>
      </c>
      <c r="I152" s="3"/>
    </row>
    <row r="153" spans="1:9" x14ac:dyDescent="0.2">
      <c r="A153" s="19" t="s">
        <v>346</v>
      </c>
      <c r="B153" s="12" t="s">
        <v>342</v>
      </c>
      <c r="C153" s="20" t="s">
        <v>347</v>
      </c>
      <c r="D153" s="342">
        <v>0</v>
      </c>
      <c r="E153" s="343"/>
      <c r="F153" s="344">
        <v>0</v>
      </c>
      <c r="G153" s="340">
        <v>21149.940000000002</v>
      </c>
      <c r="H153" s="317">
        <f t="shared" si="2"/>
        <v>21149.940000000002</v>
      </c>
      <c r="I153" s="3"/>
    </row>
    <row r="154" spans="1:9" x14ac:dyDescent="0.2">
      <c r="A154" s="19" t="s">
        <v>348</v>
      </c>
      <c r="B154" s="12" t="s">
        <v>349</v>
      </c>
      <c r="C154" s="20" t="s">
        <v>350</v>
      </c>
      <c r="D154" s="342">
        <v>0</v>
      </c>
      <c r="E154" s="343"/>
      <c r="F154" s="344">
        <v>39200</v>
      </c>
      <c r="G154" s="340">
        <v>39200</v>
      </c>
      <c r="H154" s="317">
        <f t="shared" si="2"/>
        <v>0</v>
      </c>
      <c r="I154" s="3"/>
    </row>
    <row r="155" spans="1:9" x14ac:dyDescent="0.2">
      <c r="A155" s="19" t="s">
        <v>351</v>
      </c>
      <c r="B155" s="12" t="s">
        <v>349</v>
      </c>
      <c r="C155" s="20" t="s">
        <v>352</v>
      </c>
      <c r="D155" s="342">
        <v>0</v>
      </c>
      <c r="E155" s="343"/>
      <c r="F155" s="344">
        <v>0</v>
      </c>
      <c r="G155" s="340">
        <v>0</v>
      </c>
      <c r="H155" s="317">
        <f t="shared" si="2"/>
        <v>0</v>
      </c>
      <c r="I155" s="3"/>
    </row>
    <row r="156" spans="1:9" x14ac:dyDescent="0.2">
      <c r="A156" s="19" t="s">
        <v>353</v>
      </c>
      <c r="B156" s="12" t="s">
        <v>349</v>
      </c>
      <c r="C156" s="20" t="s">
        <v>354</v>
      </c>
      <c r="D156" s="342">
        <v>30000</v>
      </c>
      <c r="E156" s="343"/>
      <c r="F156" s="344">
        <v>30000</v>
      </c>
      <c r="G156" s="340">
        <v>30000</v>
      </c>
      <c r="H156" s="317">
        <f t="shared" si="2"/>
        <v>0</v>
      </c>
      <c r="I156" s="3"/>
    </row>
    <row r="157" spans="1:9" x14ac:dyDescent="0.2">
      <c r="A157" s="19" t="s">
        <v>355</v>
      </c>
      <c r="B157" s="12" t="s">
        <v>356</v>
      </c>
      <c r="C157" s="20" t="s">
        <v>357</v>
      </c>
      <c r="D157" s="342">
        <v>24630</v>
      </c>
      <c r="E157" s="343"/>
      <c r="F157" s="344">
        <v>0</v>
      </c>
      <c r="G157" s="340">
        <v>0</v>
      </c>
      <c r="H157" s="317">
        <f t="shared" si="2"/>
        <v>0</v>
      </c>
      <c r="I157" s="3"/>
    </row>
    <row r="158" spans="1:9" x14ac:dyDescent="0.2">
      <c r="A158" s="19" t="s">
        <v>358</v>
      </c>
      <c r="B158" s="12" t="s">
        <v>359</v>
      </c>
      <c r="C158" s="20" t="s">
        <v>360</v>
      </c>
      <c r="D158" s="342">
        <v>30000</v>
      </c>
      <c r="E158" s="343"/>
      <c r="F158" s="344">
        <v>30000</v>
      </c>
      <c r="G158" s="340">
        <v>30000.000000000004</v>
      </c>
      <c r="H158" s="317">
        <f t="shared" si="2"/>
        <v>0</v>
      </c>
      <c r="I158" s="3"/>
    </row>
    <row r="159" spans="1:9" x14ac:dyDescent="0.2">
      <c r="A159" s="19" t="s">
        <v>361</v>
      </c>
      <c r="B159" s="12" t="s">
        <v>359</v>
      </c>
      <c r="C159" s="20" t="s">
        <v>362</v>
      </c>
      <c r="D159" s="342">
        <v>0</v>
      </c>
      <c r="E159" s="343"/>
      <c r="F159" s="344">
        <v>0</v>
      </c>
      <c r="G159" s="340">
        <v>0</v>
      </c>
      <c r="H159" s="317">
        <f t="shared" si="2"/>
        <v>0</v>
      </c>
      <c r="I159" s="3"/>
    </row>
    <row r="160" spans="1:9" x14ac:dyDescent="0.2">
      <c r="A160" s="19" t="s">
        <v>363</v>
      </c>
      <c r="B160" s="12" t="s">
        <v>364</v>
      </c>
      <c r="C160" s="20" t="s">
        <v>365</v>
      </c>
      <c r="D160" s="342">
        <v>0</v>
      </c>
      <c r="E160" s="343"/>
      <c r="F160" s="344">
        <v>0</v>
      </c>
      <c r="G160" s="340">
        <v>0</v>
      </c>
      <c r="H160" s="317">
        <f t="shared" si="2"/>
        <v>0</v>
      </c>
      <c r="I160" s="3"/>
    </row>
    <row r="161" spans="1:9" x14ac:dyDescent="0.2">
      <c r="A161" s="19" t="s">
        <v>366</v>
      </c>
      <c r="B161" s="12" t="s">
        <v>364</v>
      </c>
      <c r="C161" s="20" t="s">
        <v>367</v>
      </c>
      <c r="D161" s="342">
        <v>0</v>
      </c>
      <c r="E161" s="343"/>
      <c r="F161" s="344">
        <v>0</v>
      </c>
      <c r="G161" s="340">
        <v>0</v>
      </c>
      <c r="H161" s="317">
        <f t="shared" si="2"/>
        <v>0</v>
      </c>
      <c r="I161" s="3"/>
    </row>
    <row r="162" spans="1:9" x14ac:dyDescent="0.2">
      <c r="A162" s="19" t="s">
        <v>368</v>
      </c>
      <c r="B162" s="12" t="s">
        <v>369</v>
      </c>
      <c r="C162" s="20" t="s">
        <v>370</v>
      </c>
      <c r="D162" s="342">
        <v>0</v>
      </c>
      <c r="E162" s="343"/>
      <c r="F162" s="344">
        <v>0</v>
      </c>
      <c r="G162" s="340">
        <v>0</v>
      </c>
      <c r="H162" s="317">
        <f t="shared" si="2"/>
        <v>0</v>
      </c>
      <c r="I162" s="3"/>
    </row>
    <row r="163" spans="1:9" x14ac:dyDescent="0.2">
      <c r="A163" s="19" t="s">
        <v>371</v>
      </c>
      <c r="B163" s="12" t="s">
        <v>372</v>
      </c>
      <c r="C163" s="20" t="s">
        <v>373</v>
      </c>
      <c r="D163" s="342">
        <v>0</v>
      </c>
      <c r="E163" s="343"/>
      <c r="F163" s="344">
        <v>0</v>
      </c>
      <c r="G163" s="340">
        <v>0</v>
      </c>
      <c r="H163" s="317">
        <f t="shared" si="2"/>
        <v>0</v>
      </c>
      <c r="I163" s="3"/>
    </row>
    <row r="164" spans="1:9" x14ac:dyDescent="0.2">
      <c r="A164" s="19" t="s">
        <v>374</v>
      </c>
      <c r="B164" s="12" t="s">
        <v>372</v>
      </c>
      <c r="C164" s="20" t="s">
        <v>375</v>
      </c>
      <c r="D164" s="342">
        <v>0</v>
      </c>
      <c r="E164" s="343"/>
      <c r="F164" s="344">
        <v>0</v>
      </c>
      <c r="G164" s="340">
        <v>0</v>
      </c>
      <c r="H164" s="317">
        <f t="shared" si="2"/>
        <v>0</v>
      </c>
      <c r="I164" s="3"/>
    </row>
    <row r="165" spans="1:9" x14ac:dyDescent="0.2">
      <c r="A165" s="19" t="s">
        <v>376</v>
      </c>
      <c r="B165" s="12" t="s">
        <v>377</v>
      </c>
      <c r="C165" s="20" t="s">
        <v>378</v>
      </c>
      <c r="D165" s="342">
        <v>0</v>
      </c>
      <c r="E165" s="343"/>
      <c r="F165" s="344">
        <v>0</v>
      </c>
      <c r="G165" s="340">
        <v>0</v>
      </c>
      <c r="H165" s="317">
        <f t="shared" si="2"/>
        <v>0</v>
      </c>
      <c r="I165" s="3"/>
    </row>
    <row r="166" spans="1:9" x14ac:dyDescent="0.2">
      <c r="A166" s="19" t="s">
        <v>379</v>
      </c>
      <c r="B166" s="12" t="s">
        <v>377</v>
      </c>
      <c r="C166" s="20" t="s">
        <v>380</v>
      </c>
      <c r="D166" s="342">
        <v>0</v>
      </c>
      <c r="E166" s="343"/>
      <c r="F166" s="344">
        <v>0</v>
      </c>
      <c r="G166" s="340">
        <v>0</v>
      </c>
      <c r="H166" s="317">
        <f t="shared" si="2"/>
        <v>0</v>
      </c>
      <c r="I166" s="3"/>
    </row>
    <row r="167" spans="1:9" x14ac:dyDescent="0.2">
      <c r="A167" s="19" t="s">
        <v>381</v>
      </c>
      <c r="B167" s="12" t="s">
        <v>377</v>
      </c>
      <c r="C167" s="20" t="s">
        <v>382</v>
      </c>
      <c r="D167" s="342">
        <v>0</v>
      </c>
      <c r="E167" s="343"/>
      <c r="F167" s="344">
        <v>0</v>
      </c>
      <c r="G167" s="340">
        <v>0</v>
      </c>
      <c r="H167" s="317">
        <f t="shared" si="2"/>
        <v>0</v>
      </c>
      <c r="I167" s="3"/>
    </row>
    <row r="168" spans="1:9" x14ac:dyDescent="0.2">
      <c r="A168" s="19" t="s">
        <v>383</v>
      </c>
      <c r="B168" s="12" t="s">
        <v>377</v>
      </c>
      <c r="C168" s="20" t="s">
        <v>384</v>
      </c>
      <c r="D168" s="342">
        <v>0</v>
      </c>
      <c r="E168" s="343"/>
      <c r="F168" s="344">
        <v>0</v>
      </c>
      <c r="G168" s="340">
        <v>0</v>
      </c>
      <c r="H168" s="317">
        <f t="shared" si="2"/>
        <v>0</v>
      </c>
      <c r="I168" s="3"/>
    </row>
    <row r="169" spans="1:9" x14ac:dyDescent="0.2">
      <c r="A169" s="19" t="s">
        <v>385</v>
      </c>
      <c r="B169" s="12" t="s">
        <v>377</v>
      </c>
      <c r="C169" s="20" t="s">
        <v>386</v>
      </c>
      <c r="D169" s="342">
        <v>0</v>
      </c>
      <c r="E169" s="343"/>
      <c r="F169" s="344">
        <v>0</v>
      </c>
      <c r="G169" s="340">
        <v>0</v>
      </c>
      <c r="H169" s="317">
        <f t="shared" si="2"/>
        <v>0</v>
      </c>
      <c r="I169" s="3"/>
    </row>
    <row r="170" spans="1:9" x14ac:dyDescent="0.2">
      <c r="A170" s="19" t="s">
        <v>387</v>
      </c>
      <c r="B170" s="12" t="s">
        <v>388</v>
      </c>
      <c r="C170" s="20" t="s">
        <v>389</v>
      </c>
      <c r="D170" s="342">
        <v>0</v>
      </c>
      <c r="E170" s="343"/>
      <c r="F170" s="344">
        <v>0</v>
      </c>
      <c r="G170" s="340">
        <v>0</v>
      </c>
      <c r="H170" s="317">
        <f t="shared" si="2"/>
        <v>0</v>
      </c>
      <c r="I170" s="3"/>
    </row>
    <row r="171" spans="1:9" x14ac:dyDescent="0.2">
      <c r="A171" s="19" t="s">
        <v>390</v>
      </c>
      <c r="B171" s="12" t="s">
        <v>388</v>
      </c>
      <c r="C171" s="20" t="s">
        <v>391</v>
      </c>
      <c r="D171" s="342">
        <v>0</v>
      </c>
      <c r="E171" s="343"/>
      <c r="F171" s="344">
        <v>0</v>
      </c>
      <c r="G171" s="340">
        <v>0</v>
      </c>
      <c r="H171" s="317">
        <f t="shared" si="2"/>
        <v>0</v>
      </c>
      <c r="I171" s="3"/>
    </row>
    <row r="172" spans="1:9" x14ac:dyDescent="0.2">
      <c r="A172" s="19" t="s">
        <v>392</v>
      </c>
      <c r="B172" s="12" t="s">
        <v>388</v>
      </c>
      <c r="C172" s="20" t="s">
        <v>393</v>
      </c>
      <c r="D172" s="342">
        <v>0</v>
      </c>
      <c r="E172" s="343"/>
      <c r="F172" s="344">
        <v>0</v>
      </c>
      <c r="G172" s="340">
        <v>0</v>
      </c>
      <c r="H172" s="317">
        <f t="shared" si="2"/>
        <v>0</v>
      </c>
      <c r="I172" s="3"/>
    </row>
    <row r="173" spans="1:9" x14ac:dyDescent="0.2">
      <c r="A173" s="19" t="s">
        <v>394</v>
      </c>
      <c r="B173" s="12" t="s">
        <v>388</v>
      </c>
      <c r="C173" s="20" t="s">
        <v>395</v>
      </c>
      <c r="D173" s="342">
        <v>0</v>
      </c>
      <c r="E173" s="343"/>
      <c r="F173" s="344">
        <v>0</v>
      </c>
      <c r="G173" s="340">
        <v>0</v>
      </c>
      <c r="H173" s="317">
        <f t="shared" si="2"/>
        <v>0</v>
      </c>
      <c r="I173" s="3"/>
    </row>
    <row r="174" spans="1:9" x14ac:dyDescent="0.2">
      <c r="A174" s="19" t="s">
        <v>396</v>
      </c>
      <c r="B174" s="12" t="s">
        <v>388</v>
      </c>
      <c r="C174" s="20" t="s">
        <v>397</v>
      </c>
      <c r="D174" s="342">
        <v>0</v>
      </c>
      <c r="E174" s="343"/>
      <c r="F174" s="344">
        <v>0</v>
      </c>
      <c r="G174" s="340">
        <v>0</v>
      </c>
      <c r="H174" s="317">
        <f t="shared" si="2"/>
        <v>0</v>
      </c>
      <c r="I174" s="3"/>
    </row>
    <row r="175" spans="1:9" x14ac:dyDescent="0.2">
      <c r="A175" s="19" t="s">
        <v>398</v>
      </c>
      <c r="B175" s="12" t="s">
        <v>388</v>
      </c>
      <c r="C175" s="20" t="s">
        <v>399</v>
      </c>
      <c r="D175" s="342">
        <v>0</v>
      </c>
      <c r="E175" s="343"/>
      <c r="F175" s="344">
        <v>24500</v>
      </c>
      <c r="G175" s="340">
        <v>26714.17</v>
      </c>
      <c r="H175" s="317">
        <f t="shared" si="2"/>
        <v>2214.1699999999983</v>
      </c>
      <c r="I175" s="3"/>
    </row>
    <row r="176" spans="1:9" x14ac:dyDescent="0.2">
      <c r="A176" s="19" t="s">
        <v>400</v>
      </c>
      <c r="B176" s="12" t="s">
        <v>388</v>
      </c>
      <c r="C176" s="20" t="s">
        <v>401</v>
      </c>
      <c r="D176" s="342">
        <v>0</v>
      </c>
      <c r="E176" s="343"/>
      <c r="F176" s="344">
        <v>0</v>
      </c>
      <c r="G176" s="340">
        <v>0</v>
      </c>
      <c r="H176" s="317">
        <f t="shared" si="2"/>
        <v>0</v>
      </c>
      <c r="I176" s="3"/>
    </row>
    <row r="177" spans="1:9" x14ac:dyDescent="0.2">
      <c r="A177" s="19" t="s">
        <v>402</v>
      </c>
      <c r="B177" s="12" t="s">
        <v>388</v>
      </c>
      <c r="C177" s="20" t="s">
        <v>403</v>
      </c>
      <c r="D177" s="342">
        <v>0</v>
      </c>
      <c r="E177" s="343"/>
      <c r="F177" s="344">
        <v>0</v>
      </c>
      <c r="G177" s="340">
        <v>0</v>
      </c>
      <c r="H177" s="317">
        <f t="shared" si="2"/>
        <v>0</v>
      </c>
      <c r="I177" s="3"/>
    </row>
    <row r="178" spans="1:9" x14ac:dyDescent="0.2">
      <c r="A178" s="19" t="s">
        <v>404</v>
      </c>
      <c r="B178" s="12" t="s">
        <v>388</v>
      </c>
      <c r="C178" s="20" t="s">
        <v>405</v>
      </c>
      <c r="D178" s="342">
        <v>0</v>
      </c>
      <c r="E178" s="343"/>
      <c r="F178" s="344">
        <v>0</v>
      </c>
      <c r="G178" s="340">
        <v>0</v>
      </c>
      <c r="H178" s="317">
        <f t="shared" si="2"/>
        <v>0</v>
      </c>
      <c r="I178" s="3"/>
    </row>
    <row r="179" spans="1:9" x14ac:dyDescent="0.2">
      <c r="A179" s="19" t="s">
        <v>406</v>
      </c>
      <c r="B179" s="12" t="s">
        <v>388</v>
      </c>
      <c r="C179" s="20" t="s">
        <v>407</v>
      </c>
      <c r="D179" s="342">
        <v>0</v>
      </c>
      <c r="E179" s="343"/>
      <c r="F179" s="344">
        <v>0</v>
      </c>
      <c r="G179" s="340">
        <v>0</v>
      </c>
      <c r="H179" s="317">
        <f t="shared" si="2"/>
        <v>0</v>
      </c>
      <c r="I179" s="3"/>
    </row>
    <row r="180" spans="1:9" x14ac:dyDescent="0.2">
      <c r="A180" s="19" t="s">
        <v>408</v>
      </c>
      <c r="B180" s="12" t="s">
        <v>388</v>
      </c>
      <c r="C180" s="20" t="s">
        <v>409</v>
      </c>
      <c r="D180" s="342">
        <v>0</v>
      </c>
      <c r="E180" s="343"/>
      <c r="F180" s="344">
        <v>0</v>
      </c>
      <c r="G180" s="340">
        <v>0</v>
      </c>
      <c r="H180" s="317">
        <f t="shared" si="2"/>
        <v>0</v>
      </c>
      <c r="I180" s="3"/>
    </row>
    <row r="181" spans="1:9" x14ac:dyDescent="0.2">
      <c r="A181" s="19" t="s">
        <v>410</v>
      </c>
      <c r="B181" s="12" t="s">
        <v>388</v>
      </c>
      <c r="C181" s="20" t="s">
        <v>411</v>
      </c>
      <c r="D181" s="342">
        <v>0</v>
      </c>
      <c r="E181" s="343"/>
      <c r="F181" s="344">
        <v>0</v>
      </c>
      <c r="G181" s="340">
        <v>0</v>
      </c>
      <c r="H181" s="317">
        <f t="shared" si="2"/>
        <v>0</v>
      </c>
      <c r="I181" s="3"/>
    </row>
    <row r="182" spans="1:9" x14ac:dyDescent="0.2">
      <c r="A182" s="23" t="s">
        <v>412</v>
      </c>
      <c r="B182" s="12" t="s">
        <v>413</v>
      </c>
      <c r="C182" s="20" t="s">
        <v>414</v>
      </c>
      <c r="D182" s="342">
        <v>0</v>
      </c>
      <c r="E182" s="343"/>
      <c r="F182" s="344">
        <v>0</v>
      </c>
      <c r="G182" s="340">
        <v>0</v>
      </c>
      <c r="H182" s="317">
        <f t="shared" si="2"/>
        <v>0</v>
      </c>
      <c r="I182" s="3"/>
    </row>
    <row r="183" spans="1:9" x14ac:dyDescent="0.2">
      <c r="A183" s="23" t="s">
        <v>415</v>
      </c>
      <c r="B183" s="12" t="s">
        <v>413</v>
      </c>
      <c r="C183" s="20" t="s">
        <v>416</v>
      </c>
      <c r="D183" s="342">
        <v>0</v>
      </c>
      <c r="E183" s="343"/>
      <c r="F183" s="344">
        <v>0</v>
      </c>
      <c r="G183" s="340">
        <v>0</v>
      </c>
      <c r="H183" s="317">
        <f t="shared" si="2"/>
        <v>0</v>
      </c>
      <c r="I183" s="3"/>
    </row>
    <row r="184" spans="1:9" x14ac:dyDescent="0.2">
      <c r="A184" s="23" t="s">
        <v>417</v>
      </c>
      <c r="B184" s="12" t="s">
        <v>413</v>
      </c>
      <c r="C184" s="20" t="s">
        <v>418</v>
      </c>
      <c r="D184" s="342">
        <v>0</v>
      </c>
      <c r="E184" s="343"/>
      <c r="F184" s="344">
        <v>0</v>
      </c>
      <c r="G184" s="340">
        <v>0</v>
      </c>
      <c r="H184" s="317">
        <f t="shared" si="2"/>
        <v>0</v>
      </c>
      <c r="I184" s="3"/>
    </row>
    <row r="185" spans="1:9" x14ac:dyDescent="0.2">
      <c r="A185" s="23" t="s">
        <v>419</v>
      </c>
      <c r="B185" s="12" t="s">
        <v>413</v>
      </c>
      <c r="C185" s="20" t="s">
        <v>420</v>
      </c>
      <c r="D185" s="342">
        <v>0</v>
      </c>
      <c r="E185" s="343"/>
      <c r="F185" s="344">
        <v>0</v>
      </c>
      <c r="G185" s="340">
        <v>0</v>
      </c>
      <c r="H185" s="317">
        <f t="shared" si="2"/>
        <v>0</v>
      </c>
      <c r="I185" s="3"/>
    </row>
    <row r="186" spans="1:9" x14ac:dyDescent="0.2">
      <c r="A186" s="23" t="s">
        <v>421</v>
      </c>
      <c r="B186" s="12"/>
      <c r="C186" s="20" t="s">
        <v>422</v>
      </c>
      <c r="D186" s="342">
        <v>0</v>
      </c>
      <c r="E186" s="343"/>
      <c r="F186" s="344">
        <v>0</v>
      </c>
      <c r="G186" s="340">
        <v>107462.37</v>
      </c>
      <c r="H186" s="317">
        <f t="shared" si="2"/>
        <v>107462.37</v>
      </c>
      <c r="I186" s="3"/>
    </row>
    <row r="187" spans="1:9" x14ac:dyDescent="0.2">
      <c r="A187" s="41" t="s">
        <v>423</v>
      </c>
      <c r="B187" s="42"/>
      <c r="C187" s="42" t="s">
        <v>424</v>
      </c>
      <c r="D187" s="342">
        <v>0</v>
      </c>
      <c r="E187" s="343"/>
      <c r="F187" s="344">
        <v>0</v>
      </c>
      <c r="G187" s="340">
        <v>0</v>
      </c>
      <c r="H187" s="317">
        <f t="shared" si="2"/>
        <v>0</v>
      </c>
      <c r="I187" s="3"/>
    </row>
    <row r="188" spans="1:9" x14ac:dyDescent="0.2">
      <c r="A188" s="41" t="s">
        <v>425</v>
      </c>
      <c r="B188" s="42"/>
      <c r="C188" s="42" t="s">
        <v>426</v>
      </c>
      <c r="D188" s="342">
        <v>0</v>
      </c>
      <c r="E188" s="343"/>
      <c r="F188" s="344">
        <v>0</v>
      </c>
      <c r="G188" s="340">
        <v>0</v>
      </c>
      <c r="H188" s="317">
        <f t="shared" si="2"/>
        <v>0</v>
      </c>
      <c r="I188" s="3"/>
    </row>
    <row r="189" spans="1:9" x14ac:dyDescent="0.2">
      <c r="A189" s="41" t="s">
        <v>427</v>
      </c>
      <c r="B189" s="42"/>
      <c r="C189" s="42" t="s">
        <v>428</v>
      </c>
      <c r="D189" s="342">
        <v>0</v>
      </c>
      <c r="E189" s="343"/>
      <c r="F189" s="344">
        <v>0</v>
      </c>
      <c r="G189" s="340">
        <v>0</v>
      </c>
      <c r="H189" s="317">
        <f t="shared" si="2"/>
        <v>0</v>
      </c>
      <c r="I189" s="3"/>
    </row>
    <row r="190" spans="1:9" x14ac:dyDescent="0.2">
      <c r="A190" s="41" t="s">
        <v>429</v>
      </c>
      <c r="B190" s="42"/>
      <c r="C190" s="55" t="s">
        <v>430</v>
      </c>
      <c r="D190" s="342">
        <v>0</v>
      </c>
      <c r="E190" s="343"/>
      <c r="F190" s="344">
        <v>0</v>
      </c>
      <c r="G190" s="340">
        <v>0</v>
      </c>
      <c r="H190" s="317">
        <f t="shared" si="2"/>
        <v>0</v>
      </c>
      <c r="I190" s="3"/>
    </row>
    <row r="191" spans="1:9" x14ac:dyDescent="0.2">
      <c r="A191" s="41" t="s">
        <v>431</v>
      </c>
      <c r="B191" s="42"/>
      <c r="C191" s="42" t="s">
        <v>432</v>
      </c>
      <c r="D191" s="342">
        <v>0</v>
      </c>
      <c r="E191" s="343"/>
      <c r="F191" s="344">
        <v>0</v>
      </c>
      <c r="G191" s="340">
        <v>0</v>
      </c>
      <c r="H191" s="317">
        <f t="shared" si="2"/>
        <v>0</v>
      </c>
      <c r="I191" s="3"/>
    </row>
    <row r="192" spans="1:9" x14ac:dyDescent="0.2">
      <c r="A192" s="43" t="s">
        <v>433</v>
      </c>
      <c r="B192" s="42"/>
      <c r="C192" s="42" t="s">
        <v>434</v>
      </c>
      <c r="D192" s="342">
        <v>0</v>
      </c>
      <c r="E192" s="343"/>
      <c r="F192" s="344">
        <v>0</v>
      </c>
      <c r="G192" s="340">
        <v>0</v>
      </c>
      <c r="H192" s="317">
        <f t="shared" si="2"/>
        <v>0</v>
      </c>
      <c r="I192" s="3"/>
    </row>
    <row r="193" spans="1:9" x14ac:dyDescent="0.2">
      <c r="A193" s="41" t="s">
        <v>435</v>
      </c>
      <c r="B193" s="42"/>
      <c r="C193" s="42" t="s">
        <v>436</v>
      </c>
      <c r="D193" s="342">
        <v>0</v>
      </c>
      <c r="E193" s="343"/>
      <c r="F193" s="344">
        <v>0</v>
      </c>
      <c r="G193" s="340">
        <v>0</v>
      </c>
      <c r="H193" s="317">
        <f t="shared" si="2"/>
        <v>0</v>
      </c>
      <c r="I193" s="3"/>
    </row>
    <row r="194" spans="1:9" x14ac:dyDescent="0.2">
      <c r="A194" s="41" t="s">
        <v>437</v>
      </c>
      <c r="B194" s="42"/>
      <c r="C194" s="42" t="s">
        <v>438</v>
      </c>
      <c r="D194" s="342">
        <v>0</v>
      </c>
      <c r="E194" s="343"/>
      <c r="F194" s="344">
        <v>0</v>
      </c>
      <c r="G194" s="340">
        <v>0</v>
      </c>
      <c r="H194" s="317">
        <f t="shared" si="2"/>
        <v>0</v>
      </c>
      <c r="I194" s="3"/>
    </row>
    <row r="195" spans="1:9" x14ac:dyDescent="0.2">
      <c r="A195" s="41" t="s">
        <v>439</v>
      </c>
      <c r="B195" s="42"/>
      <c r="C195" s="42" t="s">
        <v>440</v>
      </c>
      <c r="D195" s="342">
        <v>0</v>
      </c>
      <c r="E195" s="343"/>
      <c r="F195" s="344">
        <v>0</v>
      </c>
      <c r="G195" s="340">
        <v>0</v>
      </c>
      <c r="H195" s="317">
        <f t="shared" si="2"/>
        <v>0</v>
      </c>
      <c r="I195" s="3"/>
    </row>
    <row r="196" spans="1:9" x14ac:dyDescent="0.2">
      <c r="A196" s="41" t="s">
        <v>441</v>
      </c>
      <c r="B196" s="42"/>
      <c r="C196" s="42" t="s">
        <v>442</v>
      </c>
      <c r="D196" s="342">
        <v>0</v>
      </c>
      <c r="E196" s="343"/>
      <c r="F196" s="344">
        <v>0</v>
      </c>
      <c r="G196" s="340">
        <v>0</v>
      </c>
      <c r="H196" s="317">
        <f t="shared" si="2"/>
        <v>0</v>
      </c>
      <c r="I196" s="3"/>
    </row>
    <row r="197" spans="1:9" x14ac:dyDescent="0.2">
      <c r="A197" s="41" t="s">
        <v>443</v>
      </c>
      <c r="B197" s="42"/>
      <c r="C197" s="42" t="s">
        <v>444</v>
      </c>
      <c r="D197" s="342">
        <v>0</v>
      </c>
      <c r="E197" s="343"/>
      <c r="F197" s="344">
        <v>0</v>
      </c>
      <c r="G197" s="340">
        <v>0</v>
      </c>
      <c r="H197" s="317">
        <f t="shared" si="2"/>
        <v>0</v>
      </c>
      <c r="I197" s="3"/>
    </row>
    <row r="198" spans="1:9" x14ac:dyDescent="0.2">
      <c r="A198" s="41" t="s">
        <v>445</v>
      </c>
      <c r="B198" s="42"/>
      <c r="C198" s="42" t="s">
        <v>446</v>
      </c>
      <c r="D198" s="342">
        <v>0</v>
      </c>
      <c r="E198" s="343"/>
      <c r="F198" s="344">
        <v>0</v>
      </c>
      <c r="G198" s="340">
        <v>0</v>
      </c>
      <c r="H198" s="317">
        <f t="shared" si="2"/>
        <v>0</v>
      </c>
      <c r="I198" s="3"/>
    </row>
    <row r="199" spans="1:9" x14ac:dyDescent="0.2">
      <c r="A199" s="2" t="s">
        <v>447</v>
      </c>
      <c r="B199" s="42"/>
      <c r="C199" s="42" t="s">
        <v>448</v>
      </c>
      <c r="D199" s="342">
        <v>0</v>
      </c>
      <c r="E199" s="343"/>
      <c r="F199" s="344">
        <v>0</v>
      </c>
      <c r="G199" s="340">
        <v>0</v>
      </c>
      <c r="H199" s="317">
        <f t="shared" si="2"/>
        <v>0</v>
      </c>
      <c r="I199" s="3"/>
    </row>
    <row r="200" spans="1:9" x14ac:dyDescent="0.2">
      <c r="A200" s="2" t="s">
        <v>449</v>
      </c>
      <c r="B200" s="42"/>
      <c r="C200" s="42" t="s">
        <v>450</v>
      </c>
      <c r="D200" s="342">
        <v>0</v>
      </c>
      <c r="E200" s="343"/>
      <c r="F200" s="344">
        <v>0</v>
      </c>
      <c r="G200" s="340">
        <v>0</v>
      </c>
      <c r="H200" s="317">
        <f t="shared" si="2"/>
        <v>0</v>
      </c>
      <c r="I200" s="3"/>
    </row>
    <row r="201" spans="1:9" x14ac:dyDescent="0.2">
      <c r="A201" s="41" t="s">
        <v>451</v>
      </c>
      <c r="B201" s="42"/>
      <c r="C201" s="42" t="s">
        <v>452</v>
      </c>
      <c r="D201" s="342">
        <v>0</v>
      </c>
      <c r="E201" s="343"/>
      <c r="F201" s="344">
        <v>0</v>
      </c>
      <c r="G201" s="340">
        <v>0</v>
      </c>
      <c r="H201" s="317">
        <f t="shared" ref="H201:H207" si="3">+G201-F201</f>
        <v>0</v>
      </c>
      <c r="I201" s="3"/>
    </row>
    <row r="202" spans="1:9" x14ac:dyDescent="0.2">
      <c r="A202" s="41" t="s">
        <v>453</v>
      </c>
      <c r="B202" s="42"/>
      <c r="C202" s="42" t="s">
        <v>454</v>
      </c>
      <c r="D202" s="342">
        <v>0</v>
      </c>
      <c r="E202" s="343"/>
      <c r="F202" s="344">
        <v>0</v>
      </c>
      <c r="G202" s="340">
        <v>0</v>
      </c>
      <c r="H202" s="317">
        <f t="shared" si="3"/>
        <v>0</v>
      </c>
      <c r="I202" s="3"/>
    </row>
    <row r="203" spans="1:9" x14ac:dyDescent="0.2">
      <c r="A203" s="41" t="s">
        <v>455</v>
      </c>
      <c r="B203" s="42"/>
      <c r="C203" s="42" t="s">
        <v>456</v>
      </c>
      <c r="D203" s="342">
        <v>0</v>
      </c>
      <c r="E203" s="343"/>
      <c r="F203" s="344">
        <v>0</v>
      </c>
      <c r="G203" s="340">
        <v>0</v>
      </c>
      <c r="H203" s="317">
        <f t="shared" si="3"/>
        <v>0</v>
      </c>
      <c r="I203" s="3"/>
    </row>
    <row r="204" spans="1:9" x14ac:dyDescent="0.2">
      <c r="A204" s="43" t="s">
        <v>457</v>
      </c>
      <c r="B204" s="42"/>
      <c r="C204" s="42" t="s">
        <v>458</v>
      </c>
      <c r="D204" s="342">
        <v>0</v>
      </c>
      <c r="E204" s="343"/>
      <c r="F204" s="344">
        <v>0</v>
      </c>
      <c r="G204" s="340">
        <v>0</v>
      </c>
      <c r="H204" s="317">
        <f t="shared" si="3"/>
        <v>0</v>
      </c>
      <c r="I204" s="3"/>
    </row>
    <row r="205" spans="1:9" x14ac:dyDescent="0.2">
      <c r="A205" s="43" t="s">
        <v>459</v>
      </c>
      <c r="B205" s="42"/>
      <c r="C205" s="42" t="s">
        <v>460</v>
      </c>
      <c r="D205" s="342">
        <v>0</v>
      </c>
      <c r="E205" s="343"/>
      <c r="F205" s="344">
        <v>0</v>
      </c>
      <c r="G205" s="340">
        <v>0</v>
      </c>
      <c r="H205" s="317">
        <f t="shared" si="3"/>
        <v>0</v>
      </c>
      <c r="I205" s="3"/>
    </row>
    <row r="206" spans="1:9" x14ac:dyDescent="0.2">
      <c r="A206" s="43" t="s">
        <v>548</v>
      </c>
      <c r="B206" s="42"/>
      <c r="C206" s="42" t="s">
        <v>554</v>
      </c>
      <c r="D206" s="342">
        <v>0</v>
      </c>
      <c r="E206" s="343"/>
      <c r="F206" s="344">
        <v>0</v>
      </c>
      <c r="G206" s="340">
        <v>0</v>
      </c>
      <c r="H206" s="317">
        <f t="shared" si="3"/>
        <v>0</v>
      </c>
      <c r="I206" s="3"/>
    </row>
    <row r="207" spans="1:9" ht="13.5" thickBot="1" x14ac:dyDescent="0.25">
      <c r="A207" s="50" t="s">
        <v>565</v>
      </c>
      <c r="B207" s="42"/>
      <c r="C207" s="12" t="s">
        <v>566</v>
      </c>
      <c r="D207" s="342">
        <v>29989.599999999999</v>
      </c>
      <c r="E207" s="343"/>
      <c r="F207" s="344">
        <v>0</v>
      </c>
      <c r="G207" s="341">
        <v>0</v>
      </c>
      <c r="H207" s="318">
        <f t="shared" si="3"/>
        <v>0</v>
      </c>
      <c r="I207" s="3"/>
    </row>
    <row r="208" spans="1:9" ht="13.5" thickBot="1" x14ac:dyDescent="0.25">
      <c r="A208" s="24"/>
      <c r="B208" s="25"/>
      <c r="C208" s="26"/>
      <c r="D208" s="116">
        <f>SUM(D8:D207)</f>
        <v>634149.79999999993</v>
      </c>
      <c r="E208" s="345"/>
      <c r="F208" s="346">
        <f>SUM(F8:F207)</f>
        <v>666041.28</v>
      </c>
      <c r="G208" s="347">
        <f>SUM(G8:G207)</f>
        <v>880101.46</v>
      </c>
      <c r="H208" s="350">
        <f>SUM(H8:H207)</f>
        <v>214060.18</v>
      </c>
      <c r="I208" s="3"/>
    </row>
    <row r="211" spans="4:8" x14ac:dyDescent="0.2">
      <c r="F211" s="44"/>
      <c r="G211" s="44"/>
      <c r="H211" s="44"/>
    </row>
    <row r="212" spans="4:8" x14ac:dyDescent="0.2">
      <c r="D212" s="92"/>
      <c r="F212" s="44"/>
      <c r="G212" s="44"/>
      <c r="H212" s="44"/>
    </row>
    <row r="213" spans="4:8" x14ac:dyDescent="0.2">
      <c r="D213" s="92"/>
    </row>
    <row r="214" spans="4:8" x14ac:dyDescent="0.2">
      <c r="D214" s="92"/>
    </row>
    <row r="215" spans="4:8" x14ac:dyDescent="0.2">
      <c r="D215" s="92"/>
    </row>
  </sheetData>
  <autoFilter ref="A6:I208" xr:uid="{00000000-0009-0000-0000-000007000000}"/>
  <mergeCells count="1">
    <mergeCell ref="F5:G5"/>
  </mergeCells>
  <phoneticPr fontId="9" type="noConversion"/>
  <conditionalFormatting sqref="D8:D207">
    <cfRule type="cellIs" dxfId="5" priority="20" stopIfTrue="1" operator="equal">
      <formula>0</formula>
    </cfRule>
  </conditionalFormatting>
  <conditionalFormatting sqref="F8:H207">
    <cfRule type="cellIs" dxfId="4" priority="3" stopIfTrue="1" operator="equal">
      <formula>0</formula>
    </cfRule>
  </conditionalFormatting>
  <printOptions horizontalCentered="1"/>
  <pageMargins left="0.75" right="0.75" top="1" bottom="1" header="0.5" footer="0.5"/>
  <pageSetup fitToHeight="0" orientation="landscape" r:id="rId1"/>
  <headerFooter alignWithMargins="0">
    <oddFooter>&amp;LCDE, Public School Finance&amp;C&amp;P&amp;R&amp;D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21"/>
  <sheetViews>
    <sheetView zoomScale="89" zoomScaleNormal="89" workbookViewId="0">
      <pane ySplit="7" topLeftCell="A182" activePane="bottomLeft" state="frozen"/>
      <selection activeCell="B1" sqref="B1"/>
      <selection pane="bottomLeft" activeCell="C223" sqref="C223:C225"/>
    </sheetView>
  </sheetViews>
  <sheetFormatPr defaultRowHeight="12.75" x14ac:dyDescent="0.2"/>
  <cols>
    <col min="1" max="1" width="10" style="1" bestFit="1" customWidth="1"/>
    <col min="2" max="2" width="14.42578125" style="1" bestFit="1" customWidth="1"/>
    <col min="3" max="3" width="38.5703125" style="1" customWidth="1"/>
    <col min="4" max="6" width="17" customWidth="1"/>
    <col min="7" max="7" width="2.42578125" customWidth="1"/>
    <col min="8" max="8" width="19.85546875" bestFit="1" customWidth="1"/>
    <col min="9" max="10" width="19.85546875" customWidth="1"/>
    <col min="11" max="11" width="4.28515625" customWidth="1"/>
    <col min="12" max="12" width="19.85546875" bestFit="1" customWidth="1"/>
    <col min="13" max="13" width="15.7109375" customWidth="1"/>
    <col min="14" max="14" width="15.5703125" customWidth="1"/>
    <col min="15" max="15" width="13" bestFit="1" customWidth="1"/>
  </cols>
  <sheetData>
    <row r="1" spans="1:15" x14ac:dyDescent="0.2">
      <c r="C1" s="56"/>
      <c r="D1" s="130"/>
      <c r="E1" s="130"/>
      <c r="F1" s="130"/>
      <c r="H1" s="130"/>
      <c r="I1" s="130"/>
      <c r="J1" s="130"/>
      <c r="K1" s="130"/>
      <c r="L1" s="128"/>
      <c r="M1" s="452"/>
    </row>
    <row r="2" spans="1:15" x14ac:dyDescent="0.2">
      <c r="C2" s="56"/>
      <c r="D2" s="453"/>
      <c r="E2" s="454"/>
      <c r="F2" s="454"/>
      <c r="H2" s="130"/>
      <c r="I2" s="128"/>
      <c r="J2" s="130"/>
      <c r="K2" s="130"/>
      <c r="L2" s="132"/>
      <c r="M2" s="455"/>
    </row>
    <row r="3" spans="1:15" x14ac:dyDescent="0.2">
      <c r="C3" s="56"/>
      <c r="D3" s="453"/>
      <c r="E3" s="454"/>
      <c r="F3" s="454"/>
      <c r="H3" s="130"/>
      <c r="I3" s="128"/>
      <c r="J3" s="130"/>
      <c r="K3" s="130"/>
      <c r="L3" s="132"/>
      <c r="M3" s="455"/>
    </row>
    <row r="4" spans="1:15" ht="13.5" thickBot="1" x14ac:dyDescent="0.25">
      <c r="C4" s="56"/>
      <c r="D4" s="453"/>
      <c r="E4" s="454"/>
      <c r="F4" s="454"/>
      <c r="H4" s="131"/>
      <c r="I4" s="131"/>
      <c r="J4" s="130"/>
      <c r="K4" s="130"/>
      <c r="L4" s="132"/>
      <c r="M4" s="455"/>
    </row>
    <row r="5" spans="1:15" ht="28.5" customHeight="1" thickBot="1" x14ac:dyDescent="0.25">
      <c r="C5" s="56"/>
      <c r="D5" s="488" t="s">
        <v>611</v>
      </c>
      <c r="E5" s="489"/>
      <c r="F5" s="490"/>
      <c r="H5" s="491" t="s">
        <v>612</v>
      </c>
      <c r="I5" s="492"/>
      <c r="J5" s="493"/>
      <c r="K5" s="131"/>
      <c r="L5" s="494" t="s">
        <v>616</v>
      </c>
      <c r="M5" s="495"/>
      <c r="N5" s="496"/>
    </row>
    <row r="6" spans="1:15" ht="13.5" thickBot="1" x14ac:dyDescent="0.25">
      <c r="A6" s="7"/>
      <c r="B6" s="8"/>
      <c r="C6" s="9"/>
      <c r="D6" s="4" t="s">
        <v>652</v>
      </c>
      <c r="E6" s="4" t="str">
        <f>+D6</f>
        <v>FY24-25</v>
      </c>
      <c r="F6" s="373" t="str">
        <f>+D6</f>
        <v>FY24-25</v>
      </c>
      <c r="G6" s="383"/>
      <c r="H6" s="162" t="s">
        <v>640</v>
      </c>
      <c r="I6" s="266" t="str">
        <f>+H6</f>
        <v>FY23-24</v>
      </c>
      <c r="J6" s="364" t="str">
        <f>+H6</f>
        <v>FY23-24</v>
      </c>
      <c r="K6" s="269"/>
      <c r="L6" s="159" t="str">
        <f>H6</f>
        <v>FY23-24</v>
      </c>
      <c r="M6" s="159" t="str">
        <f>L6</f>
        <v>FY23-24</v>
      </c>
      <c r="N6" s="379" t="str">
        <f>M6</f>
        <v>FY23-24</v>
      </c>
      <c r="O6" s="380"/>
    </row>
    <row r="7" spans="1:15" ht="77.25" thickBot="1" x14ac:dyDescent="0.25">
      <c r="A7" s="38" t="s">
        <v>0</v>
      </c>
      <c r="B7" s="39" t="s">
        <v>1</v>
      </c>
      <c r="C7" s="40" t="s">
        <v>2</v>
      </c>
      <c r="D7" s="15" t="s">
        <v>613</v>
      </c>
      <c r="E7" s="15" t="s">
        <v>614</v>
      </c>
      <c r="F7" s="374" t="s">
        <v>645</v>
      </c>
      <c r="G7" s="384"/>
      <c r="H7" s="180" t="s">
        <v>617</v>
      </c>
      <c r="I7" s="268" t="s">
        <v>615</v>
      </c>
      <c r="J7" s="369" t="s">
        <v>573</v>
      </c>
      <c r="K7" s="241"/>
      <c r="L7" s="292" t="s">
        <v>617</v>
      </c>
      <c r="M7" s="292" t="s">
        <v>618</v>
      </c>
      <c r="N7" s="376" t="s">
        <v>646</v>
      </c>
      <c r="O7" s="328" t="s">
        <v>622</v>
      </c>
    </row>
    <row r="8" spans="1:15" x14ac:dyDescent="0.2">
      <c r="A8" s="19" t="s">
        <v>3</v>
      </c>
      <c r="B8" s="12" t="s">
        <v>4</v>
      </c>
      <c r="C8" s="20" t="s">
        <v>5</v>
      </c>
      <c r="D8" s="365">
        <v>0</v>
      </c>
      <c r="E8" s="365">
        <v>0</v>
      </c>
      <c r="F8" s="366">
        <v>0</v>
      </c>
      <c r="H8" s="339">
        <v>0</v>
      </c>
      <c r="I8" s="339">
        <v>0</v>
      </c>
      <c r="J8" s="370">
        <v>0</v>
      </c>
      <c r="K8" s="308"/>
      <c r="L8" s="375">
        <v>0</v>
      </c>
      <c r="M8" s="375">
        <v>0</v>
      </c>
      <c r="N8" s="377">
        <v>0</v>
      </c>
      <c r="O8" s="317">
        <f>+N8-J8</f>
        <v>0</v>
      </c>
    </row>
    <row r="9" spans="1:15" x14ac:dyDescent="0.2">
      <c r="A9" s="19" t="s">
        <v>6</v>
      </c>
      <c r="B9" s="12" t="s">
        <v>4</v>
      </c>
      <c r="C9" s="20" t="s">
        <v>7</v>
      </c>
      <c r="D9" s="365">
        <v>0</v>
      </c>
      <c r="E9" s="365">
        <v>0</v>
      </c>
      <c r="F9" s="366">
        <v>0</v>
      </c>
      <c r="H9" s="339">
        <v>158215</v>
      </c>
      <c r="I9" s="339">
        <v>0</v>
      </c>
      <c r="J9" s="370">
        <v>158215</v>
      </c>
      <c r="K9" s="308"/>
      <c r="L9" s="375">
        <v>267592.33</v>
      </c>
      <c r="M9" s="375">
        <v>0</v>
      </c>
      <c r="N9" s="377">
        <v>267592.33</v>
      </c>
      <c r="O9" s="317">
        <f t="shared" ref="O9:O72" si="0">+N9-J9</f>
        <v>109377.33000000002</v>
      </c>
    </row>
    <row r="10" spans="1:15" x14ac:dyDescent="0.2">
      <c r="A10" s="19" t="s">
        <v>8</v>
      </c>
      <c r="B10" s="12" t="s">
        <v>4</v>
      </c>
      <c r="C10" s="20" t="s">
        <v>9</v>
      </c>
      <c r="D10" s="365">
        <v>0</v>
      </c>
      <c r="E10" s="365">
        <v>0</v>
      </c>
      <c r="F10" s="366">
        <v>0</v>
      </c>
      <c r="H10" s="339">
        <v>0</v>
      </c>
      <c r="I10" s="339">
        <v>0</v>
      </c>
      <c r="J10" s="370">
        <v>0</v>
      </c>
      <c r="K10" s="308"/>
      <c r="L10" s="340">
        <v>0</v>
      </c>
      <c r="M10" s="375">
        <v>0</v>
      </c>
      <c r="N10" s="377">
        <v>0</v>
      </c>
      <c r="O10" s="317">
        <f t="shared" si="0"/>
        <v>0</v>
      </c>
    </row>
    <row r="11" spans="1:15" x14ac:dyDescent="0.2">
      <c r="A11" s="19" t="s">
        <v>10</v>
      </c>
      <c r="B11" s="12" t="s">
        <v>4</v>
      </c>
      <c r="C11" s="20" t="s">
        <v>11</v>
      </c>
      <c r="D11" s="365">
        <v>0</v>
      </c>
      <c r="E11" s="365">
        <v>0</v>
      </c>
      <c r="F11" s="366">
        <v>0</v>
      </c>
      <c r="H11" s="339">
        <v>211355</v>
      </c>
      <c r="I11" s="339">
        <v>0</v>
      </c>
      <c r="J11" s="370">
        <v>211355</v>
      </c>
      <c r="K11" s="308"/>
      <c r="L11" s="375">
        <v>176566.45</v>
      </c>
      <c r="M11" s="375">
        <v>0</v>
      </c>
      <c r="N11" s="377">
        <v>176566.45</v>
      </c>
      <c r="O11" s="317">
        <f t="shared" si="0"/>
        <v>-34788.549999999988</v>
      </c>
    </row>
    <row r="12" spans="1:15" x14ac:dyDescent="0.2">
      <c r="A12" s="19" t="s">
        <v>12</v>
      </c>
      <c r="B12" s="12" t="s">
        <v>4</v>
      </c>
      <c r="C12" s="20" t="s">
        <v>13</v>
      </c>
      <c r="D12" s="365">
        <v>0</v>
      </c>
      <c r="E12" s="365">
        <v>0</v>
      </c>
      <c r="F12" s="366">
        <v>0</v>
      </c>
      <c r="H12" s="339">
        <v>0</v>
      </c>
      <c r="I12" s="339">
        <v>0</v>
      </c>
      <c r="J12" s="370">
        <v>0</v>
      </c>
      <c r="K12" s="308"/>
      <c r="L12" s="375">
        <v>0</v>
      </c>
      <c r="M12" s="375">
        <v>0</v>
      </c>
      <c r="N12" s="377">
        <v>0</v>
      </c>
      <c r="O12" s="317">
        <f t="shared" si="0"/>
        <v>0</v>
      </c>
    </row>
    <row r="13" spans="1:15" x14ac:dyDescent="0.2">
      <c r="A13" s="19" t="s">
        <v>14</v>
      </c>
      <c r="B13" s="12" t="s">
        <v>4</v>
      </c>
      <c r="C13" s="20" t="s">
        <v>15</v>
      </c>
      <c r="D13" s="365">
        <v>0</v>
      </c>
      <c r="E13" s="365">
        <v>0</v>
      </c>
      <c r="F13" s="366">
        <v>0</v>
      </c>
      <c r="H13" s="339">
        <v>0</v>
      </c>
      <c r="I13" s="339">
        <v>0</v>
      </c>
      <c r="J13" s="370">
        <v>0</v>
      </c>
      <c r="K13" s="308"/>
      <c r="L13" s="375">
        <v>0</v>
      </c>
      <c r="M13" s="375">
        <v>0</v>
      </c>
      <c r="N13" s="377">
        <v>0</v>
      </c>
      <c r="O13" s="317">
        <f t="shared" si="0"/>
        <v>0</v>
      </c>
    </row>
    <row r="14" spans="1:15" x14ac:dyDescent="0.2">
      <c r="A14" s="19" t="s">
        <v>16</v>
      </c>
      <c r="B14" s="12" t="s">
        <v>4</v>
      </c>
      <c r="C14" s="20" t="s">
        <v>17</v>
      </c>
      <c r="D14" s="365">
        <v>0</v>
      </c>
      <c r="E14" s="365">
        <v>0</v>
      </c>
      <c r="F14" s="366">
        <v>0</v>
      </c>
      <c r="H14" s="339">
        <v>0</v>
      </c>
      <c r="I14" s="339">
        <v>0</v>
      </c>
      <c r="J14" s="370">
        <v>0</v>
      </c>
      <c r="K14" s="308"/>
      <c r="L14" s="375">
        <v>0</v>
      </c>
      <c r="M14" s="375">
        <v>0</v>
      </c>
      <c r="N14" s="377">
        <v>0</v>
      </c>
      <c r="O14" s="317">
        <f t="shared" si="0"/>
        <v>0</v>
      </c>
    </row>
    <row r="15" spans="1:15" x14ac:dyDescent="0.2">
      <c r="A15" s="19" t="s">
        <v>18</v>
      </c>
      <c r="B15" s="12" t="s">
        <v>19</v>
      </c>
      <c r="C15" s="20" t="s">
        <v>20</v>
      </c>
      <c r="D15" s="365">
        <v>0</v>
      </c>
      <c r="E15" s="365">
        <v>0</v>
      </c>
      <c r="F15" s="366">
        <v>0</v>
      </c>
      <c r="H15" s="339">
        <v>0</v>
      </c>
      <c r="I15" s="339">
        <v>0</v>
      </c>
      <c r="J15" s="370">
        <v>0</v>
      </c>
      <c r="K15" s="308"/>
      <c r="L15" s="375">
        <v>0</v>
      </c>
      <c r="M15" s="375">
        <v>0</v>
      </c>
      <c r="N15" s="377">
        <v>0</v>
      </c>
      <c r="O15" s="317">
        <f t="shared" si="0"/>
        <v>0</v>
      </c>
    </row>
    <row r="16" spans="1:15" x14ac:dyDescent="0.2">
      <c r="A16" s="19" t="s">
        <v>21</v>
      </c>
      <c r="B16" s="12" t="s">
        <v>19</v>
      </c>
      <c r="C16" s="20" t="s">
        <v>22</v>
      </c>
      <c r="D16" s="365">
        <v>0</v>
      </c>
      <c r="E16" s="365">
        <v>0</v>
      </c>
      <c r="F16" s="366">
        <v>0</v>
      </c>
      <c r="H16" s="339">
        <v>0</v>
      </c>
      <c r="I16" s="339">
        <v>0</v>
      </c>
      <c r="J16" s="370">
        <v>0</v>
      </c>
      <c r="K16" s="308"/>
      <c r="L16" s="375">
        <v>0</v>
      </c>
      <c r="M16" s="375">
        <v>0</v>
      </c>
      <c r="N16" s="377">
        <v>0</v>
      </c>
      <c r="O16" s="317">
        <f t="shared" si="0"/>
        <v>0</v>
      </c>
    </row>
    <row r="17" spans="1:15" x14ac:dyDescent="0.2">
      <c r="A17" s="19" t="s">
        <v>23</v>
      </c>
      <c r="B17" s="12" t="s">
        <v>24</v>
      </c>
      <c r="C17" s="20" t="s">
        <v>25</v>
      </c>
      <c r="D17" s="365">
        <v>178354</v>
      </c>
      <c r="E17" s="365">
        <v>0</v>
      </c>
      <c r="F17" s="366">
        <v>178354</v>
      </c>
      <c r="H17" s="339">
        <v>161000</v>
      </c>
      <c r="I17" s="339">
        <v>0</v>
      </c>
      <c r="J17" s="370">
        <v>161000</v>
      </c>
      <c r="K17" s="308"/>
      <c r="L17" s="375">
        <v>15000</v>
      </c>
      <c r="M17" s="375">
        <v>0</v>
      </c>
      <c r="N17" s="377">
        <v>15000</v>
      </c>
      <c r="O17" s="317">
        <f t="shared" si="0"/>
        <v>-146000</v>
      </c>
    </row>
    <row r="18" spans="1:15" x14ac:dyDescent="0.2">
      <c r="A18" s="19" t="s">
        <v>26</v>
      </c>
      <c r="B18" s="12" t="s">
        <v>24</v>
      </c>
      <c r="C18" s="20" t="s">
        <v>27</v>
      </c>
      <c r="D18" s="365">
        <v>457371</v>
      </c>
      <c r="E18" s="365">
        <v>0</v>
      </c>
      <c r="F18" s="366">
        <v>457371</v>
      </c>
      <c r="H18" s="339">
        <v>434735</v>
      </c>
      <c r="I18" s="339">
        <v>0</v>
      </c>
      <c r="J18" s="370">
        <v>434735</v>
      </c>
      <c r="K18" s="308"/>
      <c r="L18" s="375">
        <v>5789.3</v>
      </c>
      <c r="M18" s="375">
        <v>0</v>
      </c>
      <c r="N18" s="377">
        <v>5789.3</v>
      </c>
      <c r="O18" s="317">
        <f t="shared" si="0"/>
        <v>-428945.7</v>
      </c>
    </row>
    <row r="19" spans="1:15" x14ac:dyDescent="0.2">
      <c r="A19" s="19" t="s">
        <v>28</v>
      </c>
      <c r="B19" s="12" t="s">
        <v>24</v>
      </c>
      <c r="C19" s="20" t="s">
        <v>29</v>
      </c>
      <c r="D19" s="365">
        <v>929785</v>
      </c>
      <c r="E19" s="365">
        <v>0</v>
      </c>
      <c r="F19" s="366">
        <v>929785</v>
      </c>
      <c r="H19" s="339">
        <v>779785</v>
      </c>
      <c r="I19" s="339">
        <v>0</v>
      </c>
      <c r="J19" s="370">
        <v>779785</v>
      </c>
      <c r="K19" s="308"/>
      <c r="L19" s="375">
        <v>879785</v>
      </c>
      <c r="M19" s="375">
        <v>0</v>
      </c>
      <c r="N19" s="377">
        <v>879785</v>
      </c>
      <c r="O19" s="317">
        <f t="shared" si="0"/>
        <v>100000</v>
      </c>
    </row>
    <row r="20" spans="1:15" x14ac:dyDescent="0.2">
      <c r="A20" s="19" t="s">
        <v>30</v>
      </c>
      <c r="B20" s="12" t="s">
        <v>24</v>
      </c>
      <c r="C20" s="20" t="s">
        <v>31</v>
      </c>
      <c r="D20" s="365">
        <v>0</v>
      </c>
      <c r="E20" s="365">
        <v>0</v>
      </c>
      <c r="F20" s="366">
        <v>0</v>
      </c>
      <c r="H20" s="339">
        <v>0</v>
      </c>
      <c r="I20" s="339">
        <v>0</v>
      </c>
      <c r="J20" s="370">
        <v>0</v>
      </c>
      <c r="K20" s="308"/>
      <c r="L20" s="375">
        <v>0</v>
      </c>
      <c r="M20" s="375">
        <v>0</v>
      </c>
      <c r="N20" s="377">
        <v>0</v>
      </c>
      <c r="O20" s="317">
        <f t="shared" si="0"/>
        <v>0</v>
      </c>
    </row>
    <row r="21" spans="1:15" x14ac:dyDescent="0.2">
      <c r="A21" s="19" t="s">
        <v>32</v>
      </c>
      <c r="B21" s="12" t="s">
        <v>24</v>
      </c>
      <c r="C21" s="20" t="s">
        <v>33</v>
      </c>
      <c r="D21" s="365">
        <v>0</v>
      </c>
      <c r="E21" s="365">
        <v>0</v>
      </c>
      <c r="F21" s="366">
        <v>0</v>
      </c>
      <c r="H21" s="339">
        <v>0</v>
      </c>
      <c r="I21" s="339">
        <v>0</v>
      </c>
      <c r="J21" s="370">
        <v>0</v>
      </c>
      <c r="K21" s="308"/>
      <c r="L21" s="375">
        <v>0</v>
      </c>
      <c r="M21" s="375">
        <v>0</v>
      </c>
      <c r="N21" s="377">
        <v>0</v>
      </c>
      <c r="O21" s="317">
        <f t="shared" si="0"/>
        <v>0</v>
      </c>
    </row>
    <row r="22" spans="1:15" x14ac:dyDescent="0.2">
      <c r="A22" s="19" t="s">
        <v>34</v>
      </c>
      <c r="B22" s="12" t="s">
        <v>24</v>
      </c>
      <c r="C22" s="20" t="s">
        <v>35</v>
      </c>
      <c r="D22" s="365">
        <v>176263</v>
      </c>
      <c r="E22" s="365">
        <v>0</v>
      </c>
      <c r="F22" s="366">
        <v>176263</v>
      </c>
      <c r="H22" s="339">
        <v>74550</v>
      </c>
      <c r="I22" s="339">
        <v>0</v>
      </c>
      <c r="J22" s="370">
        <v>74550</v>
      </c>
      <c r="K22" s="308"/>
      <c r="L22" s="375">
        <v>123482.86</v>
      </c>
      <c r="M22" s="375">
        <v>0</v>
      </c>
      <c r="N22" s="377">
        <v>123482.86</v>
      </c>
      <c r="O22" s="317">
        <f t="shared" si="0"/>
        <v>48932.86</v>
      </c>
    </row>
    <row r="23" spans="1:15" x14ac:dyDescent="0.2">
      <c r="A23" s="19" t="s">
        <v>36</v>
      </c>
      <c r="B23" s="12" t="s">
        <v>24</v>
      </c>
      <c r="C23" s="20" t="s">
        <v>37</v>
      </c>
      <c r="D23" s="365">
        <v>0</v>
      </c>
      <c r="E23" s="365">
        <v>0</v>
      </c>
      <c r="F23" s="366">
        <v>0</v>
      </c>
      <c r="H23" s="339">
        <v>0</v>
      </c>
      <c r="I23" s="339">
        <v>0</v>
      </c>
      <c r="J23" s="370">
        <v>0</v>
      </c>
      <c r="K23" s="308"/>
      <c r="L23" s="375">
        <v>0</v>
      </c>
      <c r="M23" s="375">
        <v>0</v>
      </c>
      <c r="N23" s="377">
        <v>0</v>
      </c>
      <c r="O23" s="317">
        <f t="shared" si="0"/>
        <v>0</v>
      </c>
    </row>
    <row r="24" spans="1:15" x14ac:dyDescent="0.2">
      <c r="A24" s="19" t="s">
        <v>38</v>
      </c>
      <c r="B24" s="12" t="s">
        <v>39</v>
      </c>
      <c r="C24" s="20" t="s">
        <v>40</v>
      </c>
      <c r="D24" s="365">
        <v>0</v>
      </c>
      <c r="E24" s="365">
        <v>0</v>
      </c>
      <c r="F24" s="366">
        <v>0</v>
      </c>
      <c r="H24" s="339">
        <v>0</v>
      </c>
      <c r="I24" s="339">
        <v>0</v>
      </c>
      <c r="J24" s="370">
        <v>0</v>
      </c>
      <c r="K24" s="308"/>
      <c r="L24" s="375">
        <v>0</v>
      </c>
      <c r="M24" s="375">
        <v>0</v>
      </c>
      <c r="N24" s="377">
        <v>0</v>
      </c>
      <c r="O24" s="317">
        <f t="shared" si="0"/>
        <v>0</v>
      </c>
    </row>
    <row r="25" spans="1:15" x14ac:dyDescent="0.2">
      <c r="A25" s="19" t="s">
        <v>41</v>
      </c>
      <c r="B25" s="12" t="s">
        <v>42</v>
      </c>
      <c r="C25" s="20" t="s">
        <v>43</v>
      </c>
      <c r="D25" s="365">
        <v>0</v>
      </c>
      <c r="E25" s="365">
        <v>0</v>
      </c>
      <c r="F25" s="366">
        <v>0</v>
      </c>
      <c r="H25" s="339">
        <v>0</v>
      </c>
      <c r="I25" s="339">
        <v>0</v>
      </c>
      <c r="J25" s="370">
        <v>0</v>
      </c>
      <c r="K25" s="308"/>
      <c r="L25" s="375">
        <v>0</v>
      </c>
      <c r="M25" s="375">
        <v>0</v>
      </c>
      <c r="N25" s="377">
        <v>0</v>
      </c>
      <c r="O25" s="317">
        <f t="shared" si="0"/>
        <v>0</v>
      </c>
    </row>
    <row r="26" spans="1:15" x14ac:dyDescent="0.2">
      <c r="A26" s="19" t="s">
        <v>44</v>
      </c>
      <c r="B26" s="12" t="s">
        <v>42</v>
      </c>
      <c r="C26" s="20" t="s">
        <v>45</v>
      </c>
      <c r="D26" s="365">
        <v>0</v>
      </c>
      <c r="E26" s="365">
        <v>0</v>
      </c>
      <c r="F26" s="366">
        <v>0</v>
      </c>
      <c r="H26" s="339">
        <v>0</v>
      </c>
      <c r="I26" s="339">
        <v>0</v>
      </c>
      <c r="J26" s="370">
        <v>0</v>
      </c>
      <c r="K26" s="308"/>
      <c r="L26" s="375">
        <v>0</v>
      </c>
      <c r="M26" s="375">
        <v>0</v>
      </c>
      <c r="N26" s="377">
        <v>0</v>
      </c>
      <c r="O26" s="317">
        <f t="shared" si="0"/>
        <v>0</v>
      </c>
    </row>
    <row r="27" spans="1:15" x14ac:dyDescent="0.2">
      <c r="A27" s="19" t="s">
        <v>46</v>
      </c>
      <c r="B27" s="12" t="s">
        <v>42</v>
      </c>
      <c r="C27" s="20" t="s">
        <v>47</v>
      </c>
      <c r="D27" s="365">
        <v>0</v>
      </c>
      <c r="E27" s="365">
        <v>0</v>
      </c>
      <c r="F27" s="366">
        <v>0</v>
      </c>
      <c r="H27" s="339">
        <v>0</v>
      </c>
      <c r="I27" s="339">
        <v>0</v>
      </c>
      <c r="J27" s="370">
        <v>0</v>
      </c>
      <c r="K27" s="308"/>
      <c r="L27" s="375">
        <v>0</v>
      </c>
      <c r="M27" s="375">
        <v>0</v>
      </c>
      <c r="N27" s="377">
        <v>0</v>
      </c>
      <c r="O27" s="317">
        <f t="shared" si="0"/>
        <v>0</v>
      </c>
    </row>
    <row r="28" spans="1:15" x14ac:dyDescent="0.2">
      <c r="A28" s="19" t="s">
        <v>48</v>
      </c>
      <c r="B28" s="12" t="s">
        <v>42</v>
      </c>
      <c r="C28" s="20" t="s">
        <v>49</v>
      </c>
      <c r="D28" s="365">
        <v>0</v>
      </c>
      <c r="E28" s="365">
        <v>0</v>
      </c>
      <c r="F28" s="366">
        <v>0</v>
      </c>
      <c r="H28" s="339">
        <v>0</v>
      </c>
      <c r="I28" s="339">
        <v>0</v>
      </c>
      <c r="J28" s="370">
        <v>0</v>
      </c>
      <c r="K28" s="308"/>
      <c r="L28" s="375">
        <v>0</v>
      </c>
      <c r="M28" s="375">
        <v>0</v>
      </c>
      <c r="N28" s="377">
        <v>0</v>
      </c>
      <c r="O28" s="317">
        <f t="shared" si="0"/>
        <v>0</v>
      </c>
    </row>
    <row r="29" spans="1:15" x14ac:dyDescent="0.2">
      <c r="A29" s="19" t="s">
        <v>50</v>
      </c>
      <c r="B29" s="12" t="s">
        <v>42</v>
      </c>
      <c r="C29" s="20" t="s">
        <v>51</v>
      </c>
      <c r="D29" s="365">
        <v>0</v>
      </c>
      <c r="E29" s="365">
        <v>0</v>
      </c>
      <c r="F29" s="366">
        <v>0</v>
      </c>
      <c r="H29" s="339">
        <v>0</v>
      </c>
      <c r="I29" s="339">
        <v>0</v>
      </c>
      <c r="J29" s="370">
        <v>0</v>
      </c>
      <c r="K29" s="308"/>
      <c r="L29" s="375">
        <v>0</v>
      </c>
      <c r="M29" s="375">
        <v>0</v>
      </c>
      <c r="N29" s="377">
        <v>0</v>
      </c>
      <c r="O29" s="317">
        <f t="shared" si="0"/>
        <v>0</v>
      </c>
    </row>
    <row r="30" spans="1:15" x14ac:dyDescent="0.2">
      <c r="A30" s="19" t="s">
        <v>52</v>
      </c>
      <c r="B30" s="12" t="s">
        <v>53</v>
      </c>
      <c r="C30" s="20" t="s">
        <v>54</v>
      </c>
      <c r="D30" s="365">
        <v>150300</v>
      </c>
      <c r="E30" s="365">
        <v>0</v>
      </c>
      <c r="F30" s="366">
        <v>150300</v>
      </c>
      <c r="H30" s="339">
        <v>135981</v>
      </c>
      <c r="I30" s="339">
        <v>0</v>
      </c>
      <c r="J30" s="370">
        <v>135981</v>
      </c>
      <c r="K30" s="308"/>
      <c r="L30" s="375">
        <v>154144.91</v>
      </c>
      <c r="M30" s="375">
        <v>0</v>
      </c>
      <c r="N30" s="377">
        <v>154144.91</v>
      </c>
      <c r="O30" s="317">
        <f t="shared" si="0"/>
        <v>18163.910000000003</v>
      </c>
    </row>
    <row r="31" spans="1:15" x14ac:dyDescent="0.2">
      <c r="A31" s="19" t="s">
        <v>55</v>
      </c>
      <c r="B31" s="12" t="s">
        <v>53</v>
      </c>
      <c r="C31" s="20" t="s">
        <v>56</v>
      </c>
      <c r="D31" s="365">
        <v>0</v>
      </c>
      <c r="E31" s="365">
        <v>0</v>
      </c>
      <c r="F31" s="366">
        <v>0</v>
      </c>
      <c r="H31" s="339">
        <v>0</v>
      </c>
      <c r="I31" s="339">
        <v>0</v>
      </c>
      <c r="J31" s="370">
        <v>0</v>
      </c>
      <c r="K31" s="308"/>
      <c r="L31" s="375">
        <v>0</v>
      </c>
      <c r="M31" s="375">
        <v>0</v>
      </c>
      <c r="N31" s="377">
        <v>0</v>
      </c>
      <c r="O31" s="317">
        <f t="shared" si="0"/>
        <v>0</v>
      </c>
    </row>
    <row r="32" spans="1:15" x14ac:dyDescent="0.2">
      <c r="A32" s="19" t="s">
        <v>57</v>
      </c>
      <c r="B32" s="12" t="s">
        <v>58</v>
      </c>
      <c r="C32" s="20" t="s">
        <v>59</v>
      </c>
      <c r="D32" s="365">
        <v>559176</v>
      </c>
      <c r="E32" s="365">
        <v>0</v>
      </c>
      <c r="F32" s="366">
        <v>559176</v>
      </c>
      <c r="H32" s="339">
        <v>628430</v>
      </c>
      <c r="I32" s="339">
        <v>0</v>
      </c>
      <c r="J32" s="370">
        <v>628430</v>
      </c>
      <c r="K32" s="308"/>
      <c r="L32" s="375">
        <v>365509.52</v>
      </c>
      <c r="M32" s="375">
        <v>0</v>
      </c>
      <c r="N32" s="377">
        <v>365509.52</v>
      </c>
      <c r="O32" s="317">
        <f t="shared" si="0"/>
        <v>-262920.48</v>
      </c>
    </row>
    <row r="33" spans="1:15" x14ac:dyDescent="0.2">
      <c r="A33" s="19" t="s">
        <v>60</v>
      </c>
      <c r="B33" s="12" t="s">
        <v>58</v>
      </c>
      <c r="C33" s="20" t="s">
        <v>61</v>
      </c>
      <c r="D33" s="365">
        <v>0</v>
      </c>
      <c r="E33" s="365">
        <v>0</v>
      </c>
      <c r="F33" s="366">
        <v>0</v>
      </c>
      <c r="H33" s="339">
        <v>39582</v>
      </c>
      <c r="I33" s="339">
        <v>0</v>
      </c>
      <c r="J33" s="370">
        <v>39582</v>
      </c>
      <c r="K33" s="308"/>
      <c r="L33" s="375">
        <v>156114.20000000004</v>
      </c>
      <c r="M33" s="375">
        <v>0</v>
      </c>
      <c r="N33" s="377">
        <v>156114.20000000004</v>
      </c>
      <c r="O33" s="317">
        <f t="shared" si="0"/>
        <v>116532.20000000004</v>
      </c>
    </row>
    <row r="34" spans="1:15" x14ac:dyDescent="0.2">
      <c r="A34" s="19" t="s">
        <v>62</v>
      </c>
      <c r="B34" s="12" t="s">
        <v>63</v>
      </c>
      <c r="C34" s="20" t="s">
        <v>64</v>
      </c>
      <c r="D34" s="365">
        <v>0</v>
      </c>
      <c r="E34" s="365">
        <v>0</v>
      </c>
      <c r="F34" s="366">
        <v>0</v>
      </c>
      <c r="H34" s="339">
        <v>0</v>
      </c>
      <c r="I34" s="339">
        <v>0</v>
      </c>
      <c r="J34" s="370">
        <v>0</v>
      </c>
      <c r="K34" s="308"/>
      <c r="L34" s="375">
        <v>0</v>
      </c>
      <c r="M34" s="375">
        <v>0</v>
      </c>
      <c r="N34" s="377">
        <v>0</v>
      </c>
      <c r="O34" s="317">
        <f t="shared" si="0"/>
        <v>0</v>
      </c>
    </row>
    <row r="35" spans="1:15" x14ac:dyDescent="0.2">
      <c r="A35" s="19" t="s">
        <v>65</v>
      </c>
      <c r="B35" s="12" t="s">
        <v>63</v>
      </c>
      <c r="C35" s="20" t="s">
        <v>66</v>
      </c>
      <c r="D35" s="365">
        <v>0</v>
      </c>
      <c r="E35" s="365">
        <v>0</v>
      </c>
      <c r="F35" s="366">
        <v>0</v>
      </c>
      <c r="H35" s="339">
        <v>0</v>
      </c>
      <c r="I35" s="339">
        <v>0</v>
      </c>
      <c r="J35" s="370">
        <v>0</v>
      </c>
      <c r="K35" s="308"/>
      <c r="L35" s="375">
        <v>0</v>
      </c>
      <c r="M35" s="375">
        <v>0</v>
      </c>
      <c r="N35" s="377">
        <v>0</v>
      </c>
      <c r="O35" s="317">
        <f t="shared" si="0"/>
        <v>0</v>
      </c>
    </row>
    <row r="36" spans="1:15" x14ac:dyDescent="0.2">
      <c r="A36" s="19" t="s">
        <v>67</v>
      </c>
      <c r="B36" s="12" t="s">
        <v>68</v>
      </c>
      <c r="C36" s="20" t="s">
        <v>69</v>
      </c>
      <c r="D36" s="365">
        <v>0</v>
      </c>
      <c r="E36" s="365">
        <v>0</v>
      </c>
      <c r="F36" s="366">
        <v>0</v>
      </c>
      <c r="H36" s="339">
        <v>0</v>
      </c>
      <c r="I36" s="339">
        <v>0</v>
      </c>
      <c r="J36" s="370">
        <v>0</v>
      </c>
      <c r="K36" s="308"/>
      <c r="L36" s="375">
        <v>0</v>
      </c>
      <c r="M36" s="375">
        <v>0</v>
      </c>
      <c r="N36" s="377">
        <v>0</v>
      </c>
      <c r="O36" s="317">
        <f t="shared" si="0"/>
        <v>0</v>
      </c>
    </row>
    <row r="37" spans="1:15" x14ac:dyDescent="0.2">
      <c r="A37" s="19" t="s">
        <v>70</v>
      </c>
      <c r="B37" s="12" t="s">
        <v>68</v>
      </c>
      <c r="C37" s="20" t="s">
        <v>71</v>
      </c>
      <c r="D37" s="365">
        <v>0</v>
      </c>
      <c r="E37" s="365">
        <v>0</v>
      </c>
      <c r="F37" s="366">
        <v>0</v>
      </c>
      <c r="H37" s="339">
        <v>0</v>
      </c>
      <c r="I37" s="339">
        <v>0</v>
      </c>
      <c r="J37" s="370">
        <v>0</v>
      </c>
      <c r="K37" s="308"/>
      <c r="L37" s="375">
        <v>0</v>
      </c>
      <c r="M37" s="375">
        <v>0</v>
      </c>
      <c r="N37" s="377">
        <v>0</v>
      </c>
      <c r="O37" s="317">
        <f t="shared" si="0"/>
        <v>0</v>
      </c>
    </row>
    <row r="38" spans="1:15" x14ac:dyDescent="0.2">
      <c r="A38" s="19" t="s">
        <v>72</v>
      </c>
      <c r="B38" s="12" t="s">
        <v>73</v>
      </c>
      <c r="C38" s="20" t="s">
        <v>74</v>
      </c>
      <c r="D38" s="365">
        <v>0</v>
      </c>
      <c r="E38" s="365">
        <v>0</v>
      </c>
      <c r="F38" s="366">
        <v>0</v>
      </c>
      <c r="H38" s="339">
        <v>0</v>
      </c>
      <c r="I38" s="339">
        <v>0</v>
      </c>
      <c r="J38" s="370">
        <v>0</v>
      </c>
      <c r="K38" s="308"/>
      <c r="L38" s="375">
        <v>0</v>
      </c>
      <c r="M38" s="375">
        <v>0</v>
      </c>
      <c r="N38" s="377">
        <v>0</v>
      </c>
      <c r="O38" s="317">
        <f t="shared" si="0"/>
        <v>0</v>
      </c>
    </row>
    <row r="39" spans="1:15" x14ac:dyDescent="0.2">
      <c r="A39" s="19" t="s">
        <v>75</v>
      </c>
      <c r="B39" s="12" t="s">
        <v>76</v>
      </c>
      <c r="C39" s="20" t="s">
        <v>77</v>
      </c>
      <c r="D39" s="365">
        <v>0</v>
      </c>
      <c r="E39" s="365">
        <v>0</v>
      </c>
      <c r="F39" s="366">
        <v>0</v>
      </c>
      <c r="H39" s="339">
        <v>0</v>
      </c>
      <c r="I39" s="339">
        <v>0</v>
      </c>
      <c r="J39" s="370">
        <v>0</v>
      </c>
      <c r="K39" s="308"/>
      <c r="L39" s="375">
        <v>0</v>
      </c>
      <c r="M39" s="375">
        <v>0</v>
      </c>
      <c r="N39" s="377">
        <v>0</v>
      </c>
      <c r="O39" s="317">
        <f t="shared" si="0"/>
        <v>0</v>
      </c>
    </row>
    <row r="40" spans="1:15" x14ac:dyDescent="0.2">
      <c r="A40" s="19" t="s">
        <v>78</v>
      </c>
      <c r="B40" s="12" t="s">
        <v>76</v>
      </c>
      <c r="C40" s="20" t="s">
        <v>79</v>
      </c>
      <c r="D40" s="365">
        <v>0</v>
      </c>
      <c r="E40" s="365">
        <v>0</v>
      </c>
      <c r="F40" s="366">
        <v>0</v>
      </c>
      <c r="H40" s="339">
        <v>0</v>
      </c>
      <c r="I40" s="339">
        <v>0</v>
      </c>
      <c r="J40" s="370">
        <v>0</v>
      </c>
      <c r="K40" s="308"/>
      <c r="L40" s="375">
        <v>0</v>
      </c>
      <c r="M40" s="375">
        <v>0</v>
      </c>
      <c r="N40" s="377">
        <v>0</v>
      </c>
      <c r="O40" s="317">
        <f t="shared" si="0"/>
        <v>0</v>
      </c>
    </row>
    <row r="41" spans="1:15" x14ac:dyDescent="0.2">
      <c r="A41" s="19" t="s">
        <v>80</v>
      </c>
      <c r="B41" s="12" t="s">
        <v>76</v>
      </c>
      <c r="C41" s="20" t="s">
        <v>81</v>
      </c>
      <c r="D41" s="365">
        <v>50000</v>
      </c>
      <c r="E41" s="365">
        <v>0</v>
      </c>
      <c r="F41" s="366">
        <v>50000</v>
      </c>
      <c r="H41" s="339">
        <v>0</v>
      </c>
      <c r="I41" s="339">
        <v>0</v>
      </c>
      <c r="J41" s="370">
        <v>0</v>
      </c>
      <c r="K41" s="308"/>
      <c r="L41" s="375">
        <v>0</v>
      </c>
      <c r="M41" s="375">
        <v>0</v>
      </c>
      <c r="N41" s="377">
        <v>0</v>
      </c>
      <c r="O41" s="317">
        <f t="shared" si="0"/>
        <v>0</v>
      </c>
    </row>
    <row r="42" spans="1:15" x14ac:dyDescent="0.2">
      <c r="A42" s="19" t="s">
        <v>82</v>
      </c>
      <c r="B42" s="12" t="s">
        <v>83</v>
      </c>
      <c r="C42" s="20" t="s">
        <v>84</v>
      </c>
      <c r="D42" s="365">
        <v>50000</v>
      </c>
      <c r="E42" s="365">
        <v>0</v>
      </c>
      <c r="F42" s="366">
        <v>50000</v>
      </c>
      <c r="H42" s="339">
        <v>80490</v>
      </c>
      <c r="I42" s="339">
        <v>0</v>
      </c>
      <c r="J42" s="370">
        <v>80490</v>
      </c>
      <c r="K42" s="308"/>
      <c r="L42" s="375">
        <v>86947.43</v>
      </c>
      <c r="M42" s="375">
        <v>0</v>
      </c>
      <c r="N42" s="377">
        <v>86947.43</v>
      </c>
      <c r="O42" s="317">
        <f t="shared" si="0"/>
        <v>6457.429999999993</v>
      </c>
    </row>
    <row r="43" spans="1:15" x14ac:dyDescent="0.2">
      <c r="A43" s="19" t="s">
        <v>85</v>
      </c>
      <c r="B43" s="12" t="s">
        <v>83</v>
      </c>
      <c r="C43" s="20" t="s">
        <v>86</v>
      </c>
      <c r="D43" s="365">
        <v>0</v>
      </c>
      <c r="E43" s="365">
        <v>0</v>
      </c>
      <c r="F43" s="366">
        <v>0</v>
      </c>
      <c r="H43" s="339">
        <v>0</v>
      </c>
      <c r="I43" s="339">
        <v>0</v>
      </c>
      <c r="J43" s="370">
        <v>0</v>
      </c>
      <c r="K43" s="308"/>
      <c r="L43" s="375">
        <v>0</v>
      </c>
      <c r="M43" s="375">
        <v>0</v>
      </c>
      <c r="N43" s="377">
        <v>0</v>
      </c>
      <c r="O43" s="317">
        <f t="shared" si="0"/>
        <v>0</v>
      </c>
    </row>
    <row r="44" spans="1:15" x14ac:dyDescent="0.2">
      <c r="A44" s="19" t="s">
        <v>87</v>
      </c>
      <c r="B44" s="12" t="s">
        <v>88</v>
      </c>
      <c r="C44" s="20" t="s">
        <v>89</v>
      </c>
      <c r="D44" s="365">
        <v>0</v>
      </c>
      <c r="E44" s="365">
        <v>0</v>
      </c>
      <c r="F44" s="366">
        <v>0</v>
      </c>
      <c r="H44" s="339">
        <v>0</v>
      </c>
      <c r="I44" s="339">
        <v>0</v>
      </c>
      <c r="J44" s="370">
        <v>0</v>
      </c>
      <c r="K44" s="308"/>
      <c r="L44" s="375">
        <v>0</v>
      </c>
      <c r="M44" s="375">
        <v>0</v>
      </c>
      <c r="N44" s="377">
        <v>0</v>
      </c>
      <c r="O44" s="317">
        <f t="shared" si="0"/>
        <v>0</v>
      </c>
    </row>
    <row r="45" spans="1:15" x14ac:dyDescent="0.2">
      <c r="A45" s="19" t="s">
        <v>90</v>
      </c>
      <c r="B45" s="12" t="s">
        <v>91</v>
      </c>
      <c r="C45" s="21" t="s">
        <v>92</v>
      </c>
      <c r="D45" s="365">
        <v>0</v>
      </c>
      <c r="E45" s="365">
        <v>0</v>
      </c>
      <c r="F45" s="366">
        <v>0</v>
      </c>
      <c r="H45" s="339">
        <v>0</v>
      </c>
      <c r="I45" s="339">
        <v>0</v>
      </c>
      <c r="J45" s="370">
        <v>0</v>
      </c>
      <c r="K45" s="308"/>
      <c r="L45" s="375">
        <v>0</v>
      </c>
      <c r="M45" s="375">
        <v>0</v>
      </c>
      <c r="N45" s="377">
        <v>0</v>
      </c>
      <c r="O45" s="317">
        <f t="shared" si="0"/>
        <v>0</v>
      </c>
    </row>
    <row r="46" spans="1:15" x14ac:dyDescent="0.2">
      <c r="A46" s="19" t="s">
        <v>93</v>
      </c>
      <c r="B46" s="12" t="s">
        <v>94</v>
      </c>
      <c r="C46" s="20" t="s">
        <v>95</v>
      </c>
      <c r="D46" s="365">
        <v>0</v>
      </c>
      <c r="E46" s="365">
        <v>0</v>
      </c>
      <c r="F46" s="366">
        <v>0</v>
      </c>
      <c r="H46" s="339">
        <v>0</v>
      </c>
      <c r="I46" s="339">
        <v>0</v>
      </c>
      <c r="J46" s="370">
        <v>0</v>
      </c>
      <c r="K46" s="308"/>
      <c r="L46" s="375">
        <v>0</v>
      </c>
      <c r="M46" s="375">
        <v>0</v>
      </c>
      <c r="N46" s="377">
        <v>0</v>
      </c>
      <c r="O46" s="317">
        <f t="shared" si="0"/>
        <v>0</v>
      </c>
    </row>
    <row r="47" spans="1:15" x14ac:dyDescent="0.2">
      <c r="A47" s="19" t="s">
        <v>96</v>
      </c>
      <c r="B47" s="12" t="s">
        <v>97</v>
      </c>
      <c r="C47" s="20" t="s">
        <v>98</v>
      </c>
      <c r="D47" s="365">
        <v>624500</v>
      </c>
      <c r="E47" s="365">
        <v>0</v>
      </c>
      <c r="F47" s="366">
        <v>624500</v>
      </c>
      <c r="H47" s="339">
        <v>725201</v>
      </c>
      <c r="I47" s="339">
        <v>0</v>
      </c>
      <c r="J47" s="370">
        <v>725201</v>
      </c>
      <c r="K47" s="308"/>
      <c r="L47" s="375">
        <v>1232434.8600000001</v>
      </c>
      <c r="M47" s="375">
        <v>0</v>
      </c>
      <c r="N47" s="377">
        <v>1232434.8600000001</v>
      </c>
      <c r="O47" s="317">
        <f t="shared" si="0"/>
        <v>507233.8600000001</v>
      </c>
    </row>
    <row r="48" spans="1:15" x14ac:dyDescent="0.2">
      <c r="A48" s="19" t="s">
        <v>99</v>
      </c>
      <c r="B48" s="12" t="s">
        <v>100</v>
      </c>
      <c r="C48" s="20" t="s">
        <v>101</v>
      </c>
      <c r="D48" s="365">
        <v>0</v>
      </c>
      <c r="E48" s="365">
        <v>0</v>
      </c>
      <c r="F48" s="366">
        <v>0</v>
      </c>
      <c r="H48" s="339">
        <v>0</v>
      </c>
      <c r="I48" s="339">
        <v>0</v>
      </c>
      <c r="J48" s="370">
        <v>0</v>
      </c>
      <c r="K48" s="308"/>
      <c r="L48" s="375">
        <v>0</v>
      </c>
      <c r="M48" s="375">
        <v>0</v>
      </c>
      <c r="N48" s="377">
        <v>0</v>
      </c>
      <c r="O48" s="317">
        <f t="shared" si="0"/>
        <v>0</v>
      </c>
    </row>
    <row r="49" spans="1:15" x14ac:dyDescent="0.2">
      <c r="A49" s="19" t="s">
        <v>102</v>
      </c>
      <c r="B49" s="12" t="s">
        <v>103</v>
      </c>
      <c r="C49" s="20" t="s">
        <v>104</v>
      </c>
      <c r="D49" s="365">
        <v>341444</v>
      </c>
      <c r="E49" s="365">
        <v>0</v>
      </c>
      <c r="F49" s="366">
        <v>341444</v>
      </c>
      <c r="H49" s="339">
        <v>340994</v>
      </c>
      <c r="I49" s="339">
        <v>0</v>
      </c>
      <c r="J49" s="370">
        <v>340994</v>
      </c>
      <c r="K49" s="308"/>
      <c r="L49" s="375">
        <v>351503.17999999993</v>
      </c>
      <c r="M49" s="375">
        <v>0</v>
      </c>
      <c r="N49" s="377">
        <v>351503.17999999993</v>
      </c>
      <c r="O49" s="317">
        <f t="shared" si="0"/>
        <v>10509.179999999935</v>
      </c>
    </row>
    <row r="50" spans="1:15" x14ac:dyDescent="0.2">
      <c r="A50" s="19" t="s">
        <v>105</v>
      </c>
      <c r="B50" s="12" t="s">
        <v>106</v>
      </c>
      <c r="C50" s="20" t="s">
        <v>107</v>
      </c>
      <c r="D50" s="365">
        <v>50000</v>
      </c>
      <c r="E50" s="365">
        <v>0</v>
      </c>
      <c r="F50" s="366">
        <v>50000</v>
      </c>
      <c r="H50" s="339">
        <v>0</v>
      </c>
      <c r="I50" s="339">
        <v>0</v>
      </c>
      <c r="J50" s="370">
        <v>0</v>
      </c>
      <c r="K50" s="308"/>
      <c r="L50" s="375">
        <v>0</v>
      </c>
      <c r="M50" s="375">
        <v>0</v>
      </c>
      <c r="N50" s="377">
        <v>0</v>
      </c>
      <c r="O50" s="317">
        <f t="shared" si="0"/>
        <v>0</v>
      </c>
    </row>
    <row r="51" spans="1:15" x14ac:dyDescent="0.2">
      <c r="A51" s="22" t="s">
        <v>108</v>
      </c>
      <c r="B51" s="12" t="s">
        <v>109</v>
      </c>
      <c r="C51" s="20" t="s">
        <v>110</v>
      </c>
      <c r="D51" s="365">
        <v>0</v>
      </c>
      <c r="E51" s="365">
        <v>0</v>
      </c>
      <c r="F51" s="366">
        <v>0</v>
      </c>
      <c r="H51" s="339">
        <v>0</v>
      </c>
      <c r="I51" s="339">
        <v>0</v>
      </c>
      <c r="J51" s="370">
        <v>0</v>
      </c>
      <c r="K51" s="308"/>
      <c r="L51" s="375">
        <v>0</v>
      </c>
      <c r="M51" s="375">
        <v>0</v>
      </c>
      <c r="N51" s="377">
        <v>0</v>
      </c>
      <c r="O51" s="317">
        <f t="shared" si="0"/>
        <v>0</v>
      </c>
    </row>
    <row r="52" spans="1:15" x14ac:dyDescent="0.2">
      <c r="A52" s="19" t="s">
        <v>111</v>
      </c>
      <c r="B52" s="12" t="s">
        <v>109</v>
      </c>
      <c r="C52" s="20" t="s">
        <v>112</v>
      </c>
      <c r="D52" s="365">
        <v>0</v>
      </c>
      <c r="E52" s="365">
        <v>0</v>
      </c>
      <c r="F52" s="366">
        <v>0</v>
      </c>
      <c r="H52" s="339">
        <v>0</v>
      </c>
      <c r="I52" s="339">
        <v>0</v>
      </c>
      <c r="J52" s="370">
        <v>0</v>
      </c>
      <c r="K52" s="308"/>
      <c r="L52" s="375">
        <v>0</v>
      </c>
      <c r="M52" s="375">
        <v>0</v>
      </c>
      <c r="N52" s="377">
        <v>0</v>
      </c>
      <c r="O52" s="317">
        <f t="shared" si="0"/>
        <v>0</v>
      </c>
    </row>
    <row r="53" spans="1:15" x14ac:dyDescent="0.2">
      <c r="A53" s="19" t="s">
        <v>113</v>
      </c>
      <c r="B53" s="12" t="s">
        <v>109</v>
      </c>
      <c r="C53" s="20" t="s">
        <v>114</v>
      </c>
      <c r="D53" s="365">
        <v>0</v>
      </c>
      <c r="E53" s="365">
        <v>0</v>
      </c>
      <c r="F53" s="366">
        <v>0</v>
      </c>
      <c r="H53" s="339">
        <v>0</v>
      </c>
      <c r="I53" s="339">
        <v>0</v>
      </c>
      <c r="J53" s="370">
        <v>0</v>
      </c>
      <c r="K53" s="308"/>
      <c r="L53" s="375">
        <v>0</v>
      </c>
      <c r="M53" s="375">
        <v>0</v>
      </c>
      <c r="N53" s="377">
        <v>0</v>
      </c>
      <c r="O53" s="317">
        <f t="shared" si="0"/>
        <v>0</v>
      </c>
    </row>
    <row r="54" spans="1:15" x14ac:dyDescent="0.2">
      <c r="A54" s="19" t="s">
        <v>115</v>
      </c>
      <c r="B54" s="12" t="s">
        <v>109</v>
      </c>
      <c r="C54" s="20" t="s">
        <v>116</v>
      </c>
      <c r="D54" s="365">
        <v>0</v>
      </c>
      <c r="E54" s="365">
        <v>0</v>
      </c>
      <c r="F54" s="366">
        <v>0</v>
      </c>
      <c r="H54" s="339">
        <v>0</v>
      </c>
      <c r="I54" s="339">
        <v>0</v>
      </c>
      <c r="J54" s="370">
        <v>0</v>
      </c>
      <c r="K54" s="308"/>
      <c r="L54" s="375">
        <v>0</v>
      </c>
      <c r="M54" s="375">
        <v>0</v>
      </c>
      <c r="N54" s="377">
        <v>0</v>
      </c>
      <c r="O54" s="317">
        <f t="shared" si="0"/>
        <v>0</v>
      </c>
    </row>
    <row r="55" spans="1:15" x14ac:dyDescent="0.2">
      <c r="A55" s="19" t="s">
        <v>117</v>
      </c>
      <c r="B55" s="12" t="s">
        <v>109</v>
      </c>
      <c r="C55" s="20" t="s">
        <v>118</v>
      </c>
      <c r="D55" s="365">
        <v>0</v>
      </c>
      <c r="E55" s="365">
        <v>0</v>
      </c>
      <c r="F55" s="366">
        <v>0</v>
      </c>
      <c r="H55" s="339">
        <v>0</v>
      </c>
      <c r="I55" s="339">
        <v>0</v>
      </c>
      <c r="J55" s="370">
        <v>0</v>
      </c>
      <c r="K55" s="308"/>
      <c r="L55" s="375">
        <v>0</v>
      </c>
      <c r="M55" s="375">
        <v>0</v>
      </c>
      <c r="N55" s="377">
        <v>0</v>
      </c>
      <c r="O55" s="317">
        <f t="shared" si="0"/>
        <v>0</v>
      </c>
    </row>
    <row r="56" spans="1:15" x14ac:dyDescent="0.2">
      <c r="A56" s="19" t="s">
        <v>119</v>
      </c>
      <c r="B56" s="12" t="s">
        <v>120</v>
      </c>
      <c r="C56" s="20" t="s">
        <v>121</v>
      </c>
      <c r="D56" s="365">
        <v>0</v>
      </c>
      <c r="E56" s="365">
        <v>0</v>
      </c>
      <c r="F56" s="366">
        <v>0</v>
      </c>
      <c r="H56" s="339">
        <v>0</v>
      </c>
      <c r="I56" s="339">
        <v>0</v>
      </c>
      <c r="J56" s="370">
        <v>0</v>
      </c>
      <c r="K56" s="308"/>
      <c r="L56" s="375">
        <v>0</v>
      </c>
      <c r="M56" s="375">
        <v>0</v>
      </c>
      <c r="N56" s="377">
        <v>0</v>
      </c>
      <c r="O56" s="317">
        <f t="shared" si="0"/>
        <v>0</v>
      </c>
    </row>
    <row r="57" spans="1:15" x14ac:dyDescent="0.2">
      <c r="A57" s="19" t="s">
        <v>122</v>
      </c>
      <c r="B57" s="12" t="s">
        <v>120</v>
      </c>
      <c r="C57" s="20" t="s">
        <v>123</v>
      </c>
      <c r="D57" s="365">
        <v>353774</v>
      </c>
      <c r="E57" s="365">
        <v>0</v>
      </c>
      <c r="F57" s="366">
        <v>353774</v>
      </c>
      <c r="H57" s="339">
        <v>309268</v>
      </c>
      <c r="I57" s="339">
        <v>0</v>
      </c>
      <c r="J57" s="370">
        <v>309268</v>
      </c>
      <c r="K57" s="308"/>
      <c r="L57" s="375">
        <v>400199.44000000012</v>
      </c>
      <c r="M57" s="375">
        <v>0</v>
      </c>
      <c r="N57" s="377">
        <v>400199.44000000012</v>
      </c>
      <c r="O57" s="317">
        <f t="shared" si="0"/>
        <v>90931.440000000119</v>
      </c>
    </row>
    <row r="58" spans="1:15" x14ac:dyDescent="0.2">
      <c r="A58" s="19" t="s">
        <v>124</v>
      </c>
      <c r="B58" s="12" t="s">
        <v>120</v>
      </c>
      <c r="C58" s="20" t="s">
        <v>125</v>
      </c>
      <c r="D58" s="365">
        <v>0</v>
      </c>
      <c r="E58" s="365">
        <v>0</v>
      </c>
      <c r="F58" s="366">
        <v>0</v>
      </c>
      <c r="H58" s="339">
        <v>0</v>
      </c>
      <c r="I58" s="339">
        <v>0</v>
      </c>
      <c r="J58" s="370">
        <v>0</v>
      </c>
      <c r="K58" s="308"/>
      <c r="L58" s="375">
        <v>0</v>
      </c>
      <c r="M58" s="375">
        <v>0</v>
      </c>
      <c r="N58" s="377">
        <v>0</v>
      </c>
      <c r="O58" s="317">
        <f t="shared" si="0"/>
        <v>0</v>
      </c>
    </row>
    <row r="59" spans="1:15" x14ac:dyDescent="0.2">
      <c r="A59" s="19" t="s">
        <v>126</v>
      </c>
      <c r="B59" s="12" t="s">
        <v>120</v>
      </c>
      <c r="C59" s="20" t="s">
        <v>127</v>
      </c>
      <c r="D59" s="365">
        <v>0</v>
      </c>
      <c r="E59" s="365">
        <v>0</v>
      </c>
      <c r="F59" s="366">
        <v>0</v>
      </c>
      <c r="H59" s="339">
        <v>0</v>
      </c>
      <c r="I59" s="339">
        <v>0</v>
      </c>
      <c r="J59" s="370">
        <v>0</v>
      </c>
      <c r="K59" s="308"/>
      <c r="L59" s="375">
        <v>0</v>
      </c>
      <c r="M59" s="375">
        <v>0</v>
      </c>
      <c r="N59" s="377">
        <v>0</v>
      </c>
      <c r="O59" s="317">
        <f t="shared" si="0"/>
        <v>0</v>
      </c>
    </row>
    <row r="60" spans="1:15" x14ac:dyDescent="0.2">
      <c r="A60" s="19" t="s">
        <v>128</v>
      </c>
      <c r="B60" s="12" t="s">
        <v>120</v>
      </c>
      <c r="C60" s="20" t="s">
        <v>129</v>
      </c>
      <c r="D60" s="365">
        <v>0</v>
      </c>
      <c r="E60" s="365">
        <v>0</v>
      </c>
      <c r="F60" s="366">
        <v>0</v>
      </c>
      <c r="H60" s="339">
        <v>0</v>
      </c>
      <c r="I60" s="339">
        <v>0</v>
      </c>
      <c r="J60" s="370">
        <v>0</v>
      </c>
      <c r="K60" s="308"/>
      <c r="L60" s="375">
        <v>0</v>
      </c>
      <c r="M60" s="375">
        <v>0</v>
      </c>
      <c r="N60" s="377">
        <v>0</v>
      </c>
      <c r="O60" s="317">
        <f t="shared" si="0"/>
        <v>0</v>
      </c>
    </row>
    <row r="61" spans="1:15" x14ac:dyDescent="0.2">
      <c r="A61" s="19" t="s">
        <v>130</v>
      </c>
      <c r="B61" s="12" t="s">
        <v>120</v>
      </c>
      <c r="C61" s="20" t="s">
        <v>131</v>
      </c>
      <c r="D61" s="365">
        <v>0</v>
      </c>
      <c r="E61" s="365">
        <v>0</v>
      </c>
      <c r="F61" s="366">
        <v>0</v>
      </c>
      <c r="H61" s="339">
        <v>0</v>
      </c>
      <c r="I61" s="339">
        <v>0</v>
      </c>
      <c r="J61" s="370">
        <v>0</v>
      </c>
      <c r="K61" s="308"/>
      <c r="L61" s="375">
        <v>0</v>
      </c>
      <c r="M61" s="375">
        <v>0</v>
      </c>
      <c r="N61" s="377">
        <v>0</v>
      </c>
      <c r="O61" s="317">
        <f t="shared" si="0"/>
        <v>0</v>
      </c>
    </row>
    <row r="62" spans="1:15" x14ac:dyDescent="0.2">
      <c r="A62" s="19" t="s">
        <v>132</v>
      </c>
      <c r="B62" s="12" t="s">
        <v>120</v>
      </c>
      <c r="C62" s="20" t="s">
        <v>133</v>
      </c>
      <c r="D62" s="365">
        <v>0</v>
      </c>
      <c r="E62" s="365">
        <v>0</v>
      </c>
      <c r="F62" s="366">
        <v>0</v>
      </c>
      <c r="H62" s="339">
        <v>0</v>
      </c>
      <c r="I62" s="339">
        <v>0</v>
      </c>
      <c r="J62" s="370">
        <v>0</v>
      </c>
      <c r="K62" s="308"/>
      <c r="L62" s="375">
        <v>0</v>
      </c>
      <c r="M62" s="375">
        <v>0</v>
      </c>
      <c r="N62" s="377">
        <v>0</v>
      </c>
      <c r="O62" s="317">
        <f t="shared" si="0"/>
        <v>0</v>
      </c>
    </row>
    <row r="63" spans="1:15" x14ac:dyDescent="0.2">
      <c r="A63" s="19" t="s">
        <v>134</v>
      </c>
      <c r="B63" s="12" t="s">
        <v>120</v>
      </c>
      <c r="C63" s="20" t="s">
        <v>135</v>
      </c>
      <c r="D63" s="365">
        <v>0</v>
      </c>
      <c r="E63" s="365">
        <v>0</v>
      </c>
      <c r="F63" s="366">
        <v>0</v>
      </c>
      <c r="H63" s="339">
        <v>0</v>
      </c>
      <c r="I63" s="339">
        <v>0</v>
      </c>
      <c r="J63" s="370">
        <v>0</v>
      </c>
      <c r="K63" s="308"/>
      <c r="L63" s="375">
        <v>0</v>
      </c>
      <c r="M63" s="375">
        <v>0</v>
      </c>
      <c r="N63" s="377">
        <v>0</v>
      </c>
      <c r="O63" s="317">
        <f t="shared" si="0"/>
        <v>0</v>
      </c>
    </row>
    <row r="64" spans="1:15" x14ac:dyDescent="0.2">
      <c r="A64" s="19" t="s">
        <v>136</v>
      </c>
      <c r="B64" s="12" t="s">
        <v>120</v>
      </c>
      <c r="C64" s="20" t="s">
        <v>137</v>
      </c>
      <c r="D64" s="365">
        <v>0</v>
      </c>
      <c r="E64" s="365">
        <v>0</v>
      </c>
      <c r="F64" s="366">
        <v>0</v>
      </c>
      <c r="H64" s="339">
        <v>0</v>
      </c>
      <c r="I64" s="339">
        <v>0</v>
      </c>
      <c r="J64" s="370">
        <v>0</v>
      </c>
      <c r="K64" s="308"/>
      <c r="L64" s="375">
        <v>0</v>
      </c>
      <c r="M64" s="375">
        <v>0</v>
      </c>
      <c r="N64" s="377">
        <v>0</v>
      </c>
      <c r="O64" s="317">
        <f t="shared" si="0"/>
        <v>0</v>
      </c>
    </row>
    <row r="65" spans="1:15" x14ac:dyDescent="0.2">
      <c r="A65" s="19" t="s">
        <v>138</v>
      </c>
      <c r="B65" s="12" t="s">
        <v>120</v>
      </c>
      <c r="C65" s="20" t="s">
        <v>139</v>
      </c>
      <c r="D65" s="365">
        <v>0</v>
      </c>
      <c r="E65" s="365">
        <v>0</v>
      </c>
      <c r="F65" s="366">
        <v>0</v>
      </c>
      <c r="H65" s="339">
        <v>0</v>
      </c>
      <c r="I65" s="339">
        <v>0</v>
      </c>
      <c r="J65" s="370">
        <v>0</v>
      </c>
      <c r="K65" s="308"/>
      <c r="L65" s="375">
        <v>0</v>
      </c>
      <c r="M65" s="375">
        <v>0</v>
      </c>
      <c r="N65" s="377">
        <v>0</v>
      </c>
      <c r="O65" s="317">
        <f t="shared" si="0"/>
        <v>0</v>
      </c>
    </row>
    <row r="66" spans="1:15" x14ac:dyDescent="0.2">
      <c r="A66" s="19" t="s">
        <v>140</v>
      </c>
      <c r="B66" s="12" t="s">
        <v>120</v>
      </c>
      <c r="C66" s="20" t="s">
        <v>141</v>
      </c>
      <c r="D66" s="365">
        <v>0</v>
      </c>
      <c r="E66" s="365">
        <v>0</v>
      </c>
      <c r="F66" s="366">
        <v>0</v>
      </c>
      <c r="H66" s="339">
        <v>0</v>
      </c>
      <c r="I66" s="339">
        <v>0</v>
      </c>
      <c r="J66" s="370">
        <v>0</v>
      </c>
      <c r="K66" s="308"/>
      <c r="L66" s="375">
        <v>0</v>
      </c>
      <c r="M66" s="375">
        <v>0</v>
      </c>
      <c r="N66" s="377">
        <v>0</v>
      </c>
      <c r="O66" s="317">
        <f t="shared" si="0"/>
        <v>0</v>
      </c>
    </row>
    <row r="67" spans="1:15" x14ac:dyDescent="0.2">
      <c r="A67" s="19" t="s">
        <v>142</v>
      </c>
      <c r="B67" s="12" t="s">
        <v>120</v>
      </c>
      <c r="C67" s="20" t="s">
        <v>143</v>
      </c>
      <c r="D67" s="365">
        <v>0</v>
      </c>
      <c r="E67" s="365">
        <v>0</v>
      </c>
      <c r="F67" s="366">
        <v>0</v>
      </c>
      <c r="H67" s="339">
        <v>0</v>
      </c>
      <c r="I67" s="339">
        <v>0</v>
      </c>
      <c r="J67" s="370">
        <v>0</v>
      </c>
      <c r="K67" s="308"/>
      <c r="L67" s="375">
        <v>0</v>
      </c>
      <c r="M67" s="375">
        <v>0</v>
      </c>
      <c r="N67" s="377">
        <v>0</v>
      </c>
      <c r="O67" s="317">
        <f t="shared" si="0"/>
        <v>0</v>
      </c>
    </row>
    <row r="68" spans="1:15" x14ac:dyDescent="0.2">
      <c r="A68" s="19" t="s">
        <v>144</v>
      </c>
      <c r="B68" s="12" t="s">
        <v>120</v>
      </c>
      <c r="C68" s="20" t="s">
        <v>145</v>
      </c>
      <c r="D68" s="365">
        <v>0</v>
      </c>
      <c r="E68" s="365">
        <v>0</v>
      </c>
      <c r="F68" s="366">
        <v>0</v>
      </c>
      <c r="H68" s="339">
        <v>0</v>
      </c>
      <c r="I68" s="339">
        <v>0</v>
      </c>
      <c r="J68" s="370">
        <v>0</v>
      </c>
      <c r="K68" s="308"/>
      <c r="L68" s="375">
        <v>0</v>
      </c>
      <c r="M68" s="375">
        <v>0</v>
      </c>
      <c r="N68" s="377">
        <v>0</v>
      </c>
      <c r="O68" s="317">
        <f t="shared" si="0"/>
        <v>0</v>
      </c>
    </row>
    <row r="69" spans="1:15" x14ac:dyDescent="0.2">
      <c r="A69" s="19" t="s">
        <v>146</v>
      </c>
      <c r="B69" s="12" t="s">
        <v>120</v>
      </c>
      <c r="C69" s="20" t="s">
        <v>147</v>
      </c>
      <c r="D69" s="365">
        <v>0</v>
      </c>
      <c r="E69" s="365">
        <v>0</v>
      </c>
      <c r="F69" s="366">
        <v>0</v>
      </c>
      <c r="H69" s="339">
        <v>0</v>
      </c>
      <c r="I69" s="339">
        <v>0</v>
      </c>
      <c r="J69" s="370">
        <v>0</v>
      </c>
      <c r="K69" s="308"/>
      <c r="L69" s="375">
        <v>0</v>
      </c>
      <c r="M69" s="375">
        <v>0</v>
      </c>
      <c r="N69" s="377">
        <v>0</v>
      </c>
      <c r="O69" s="317">
        <f t="shared" si="0"/>
        <v>0</v>
      </c>
    </row>
    <row r="70" spans="1:15" x14ac:dyDescent="0.2">
      <c r="A70" s="19" t="s">
        <v>148</v>
      </c>
      <c r="B70" s="12" t="s">
        <v>120</v>
      </c>
      <c r="C70" s="20" t="s">
        <v>149</v>
      </c>
      <c r="D70" s="365">
        <v>0</v>
      </c>
      <c r="E70" s="365">
        <v>0</v>
      </c>
      <c r="F70" s="366">
        <v>0</v>
      </c>
      <c r="H70" s="339">
        <v>0</v>
      </c>
      <c r="I70" s="339">
        <v>0</v>
      </c>
      <c r="J70" s="370">
        <v>0</v>
      </c>
      <c r="K70" s="308"/>
      <c r="L70" s="375">
        <v>0</v>
      </c>
      <c r="M70" s="375">
        <v>0</v>
      </c>
      <c r="N70" s="377">
        <v>0</v>
      </c>
      <c r="O70" s="317">
        <f t="shared" si="0"/>
        <v>0</v>
      </c>
    </row>
    <row r="71" spans="1:15" x14ac:dyDescent="0.2">
      <c r="A71" s="19" t="s">
        <v>150</v>
      </c>
      <c r="B71" s="12" t="s">
        <v>151</v>
      </c>
      <c r="C71" s="20" t="s">
        <v>152</v>
      </c>
      <c r="D71" s="365">
        <v>163877</v>
      </c>
      <c r="E71" s="365">
        <v>0</v>
      </c>
      <c r="F71" s="366">
        <v>163877</v>
      </c>
      <c r="H71" s="339">
        <v>173820</v>
      </c>
      <c r="I71" s="339">
        <v>0</v>
      </c>
      <c r="J71" s="370">
        <v>173820</v>
      </c>
      <c r="K71" s="308"/>
      <c r="L71" s="375">
        <v>16821.88</v>
      </c>
      <c r="M71" s="375">
        <v>0</v>
      </c>
      <c r="N71" s="377">
        <v>16821.88</v>
      </c>
      <c r="O71" s="317">
        <f t="shared" si="0"/>
        <v>-156998.12</v>
      </c>
    </row>
    <row r="72" spans="1:15" x14ac:dyDescent="0.2">
      <c r="A72" s="19" t="s">
        <v>153</v>
      </c>
      <c r="B72" s="12" t="s">
        <v>151</v>
      </c>
      <c r="C72" s="20" t="s">
        <v>154</v>
      </c>
      <c r="D72" s="365">
        <v>0</v>
      </c>
      <c r="E72" s="365">
        <v>0</v>
      </c>
      <c r="F72" s="366">
        <v>0</v>
      </c>
      <c r="H72" s="339">
        <v>0</v>
      </c>
      <c r="I72" s="339">
        <v>0</v>
      </c>
      <c r="J72" s="370">
        <v>0</v>
      </c>
      <c r="K72" s="308"/>
      <c r="L72" s="375">
        <v>0</v>
      </c>
      <c r="M72" s="375">
        <v>0</v>
      </c>
      <c r="N72" s="377">
        <v>0</v>
      </c>
      <c r="O72" s="317">
        <f t="shared" si="0"/>
        <v>0</v>
      </c>
    </row>
    <row r="73" spans="1:15" x14ac:dyDescent="0.2">
      <c r="A73" s="19" t="s">
        <v>155</v>
      </c>
      <c r="B73" s="12" t="s">
        <v>151</v>
      </c>
      <c r="C73" s="20" t="s">
        <v>156</v>
      </c>
      <c r="D73" s="365">
        <v>0</v>
      </c>
      <c r="E73" s="365">
        <v>0</v>
      </c>
      <c r="F73" s="366">
        <v>0</v>
      </c>
      <c r="H73" s="339">
        <v>0</v>
      </c>
      <c r="I73" s="339">
        <v>0</v>
      </c>
      <c r="J73" s="370">
        <v>0</v>
      </c>
      <c r="K73" s="308"/>
      <c r="L73" s="375">
        <v>0</v>
      </c>
      <c r="M73" s="375">
        <v>0</v>
      </c>
      <c r="N73" s="377">
        <v>0</v>
      </c>
      <c r="O73" s="317">
        <f t="shared" ref="O73:O136" si="1">+N73-J73</f>
        <v>0</v>
      </c>
    </row>
    <row r="74" spans="1:15" x14ac:dyDescent="0.2">
      <c r="A74" s="19" t="s">
        <v>157</v>
      </c>
      <c r="B74" s="12" t="s">
        <v>158</v>
      </c>
      <c r="C74" s="20" t="s">
        <v>159</v>
      </c>
      <c r="D74" s="365">
        <v>349377</v>
      </c>
      <c r="E74" s="365">
        <v>0</v>
      </c>
      <c r="F74" s="366">
        <v>349377</v>
      </c>
      <c r="H74" s="339">
        <v>283085</v>
      </c>
      <c r="I74" s="339">
        <v>0</v>
      </c>
      <c r="J74" s="370">
        <v>283085</v>
      </c>
      <c r="K74" s="308"/>
      <c r="L74" s="375">
        <v>476578.40999999992</v>
      </c>
      <c r="M74" s="375">
        <v>0</v>
      </c>
      <c r="N74" s="377">
        <v>476578.40999999992</v>
      </c>
      <c r="O74" s="317">
        <f t="shared" si="1"/>
        <v>193493.40999999992</v>
      </c>
    </row>
    <row r="75" spans="1:15" x14ac:dyDescent="0.2">
      <c r="A75" s="19" t="s">
        <v>160</v>
      </c>
      <c r="B75" s="12" t="s">
        <v>158</v>
      </c>
      <c r="C75" s="20" t="s">
        <v>161</v>
      </c>
      <c r="D75" s="365">
        <v>0</v>
      </c>
      <c r="E75" s="365">
        <v>0</v>
      </c>
      <c r="F75" s="366">
        <v>0</v>
      </c>
      <c r="H75" s="339">
        <v>0</v>
      </c>
      <c r="I75" s="339">
        <v>0</v>
      </c>
      <c r="J75" s="370">
        <v>0</v>
      </c>
      <c r="K75" s="308"/>
      <c r="L75" s="375">
        <v>0</v>
      </c>
      <c r="M75" s="375">
        <v>0</v>
      </c>
      <c r="N75" s="377">
        <v>0</v>
      </c>
      <c r="O75" s="317">
        <f t="shared" si="1"/>
        <v>0</v>
      </c>
    </row>
    <row r="76" spans="1:15" x14ac:dyDescent="0.2">
      <c r="A76" s="19" t="s">
        <v>162</v>
      </c>
      <c r="B76" s="12" t="s">
        <v>158</v>
      </c>
      <c r="C76" s="20" t="s">
        <v>478</v>
      </c>
      <c r="D76" s="365">
        <v>331379</v>
      </c>
      <c r="E76" s="365">
        <v>0</v>
      </c>
      <c r="F76" s="366">
        <v>331379</v>
      </c>
      <c r="H76" s="339">
        <v>310574</v>
      </c>
      <c r="I76" s="339">
        <v>0</v>
      </c>
      <c r="J76" s="370">
        <v>310574</v>
      </c>
      <c r="K76" s="308"/>
      <c r="L76" s="375">
        <v>319849.96000000002</v>
      </c>
      <c r="M76" s="375">
        <v>0</v>
      </c>
      <c r="N76" s="377">
        <v>319849.96000000002</v>
      </c>
      <c r="O76" s="317">
        <f t="shared" si="1"/>
        <v>9275.960000000021</v>
      </c>
    </row>
    <row r="77" spans="1:15" x14ac:dyDescent="0.2">
      <c r="A77" s="19" t="s">
        <v>163</v>
      </c>
      <c r="B77" s="12" t="s">
        <v>164</v>
      </c>
      <c r="C77" s="20" t="s">
        <v>165</v>
      </c>
      <c r="D77" s="365">
        <v>0</v>
      </c>
      <c r="E77" s="365">
        <v>0</v>
      </c>
      <c r="F77" s="366">
        <v>0</v>
      </c>
      <c r="H77" s="339">
        <v>0</v>
      </c>
      <c r="I77" s="339">
        <v>0</v>
      </c>
      <c r="J77" s="370">
        <v>0</v>
      </c>
      <c r="K77" s="308"/>
      <c r="L77" s="375">
        <v>0</v>
      </c>
      <c r="M77" s="375">
        <v>0</v>
      </c>
      <c r="N77" s="377">
        <v>0</v>
      </c>
      <c r="O77" s="317">
        <f t="shared" si="1"/>
        <v>0</v>
      </c>
    </row>
    <row r="78" spans="1:15" x14ac:dyDescent="0.2">
      <c r="A78" s="19" t="s">
        <v>166</v>
      </c>
      <c r="B78" s="12" t="s">
        <v>167</v>
      </c>
      <c r="C78" s="20" t="s">
        <v>168</v>
      </c>
      <c r="D78" s="365">
        <v>0</v>
      </c>
      <c r="E78" s="365">
        <v>0</v>
      </c>
      <c r="F78" s="366">
        <v>0</v>
      </c>
      <c r="H78" s="339">
        <v>0</v>
      </c>
      <c r="I78" s="339">
        <v>0</v>
      </c>
      <c r="J78" s="370">
        <v>0</v>
      </c>
      <c r="K78" s="308"/>
      <c r="L78" s="375">
        <v>0</v>
      </c>
      <c r="M78" s="375">
        <v>0</v>
      </c>
      <c r="N78" s="377">
        <v>0</v>
      </c>
      <c r="O78" s="317">
        <f t="shared" si="1"/>
        <v>0</v>
      </c>
    </row>
    <row r="79" spans="1:15" x14ac:dyDescent="0.2">
      <c r="A79" s="19" t="s">
        <v>169</v>
      </c>
      <c r="B79" s="12" t="s">
        <v>167</v>
      </c>
      <c r="C79" s="20" t="s">
        <v>170</v>
      </c>
      <c r="D79" s="365">
        <v>0</v>
      </c>
      <c r="E79" s="365">
        <v>0</v>
      </c>
      <c r="F79" s="366">
        <v>0</v>
      </c>
      <c r="H79" s="339">
        <v>0</v>
      </c>
      <c r="I79" s="339">
        <v>0</v>
      </c>
      <c r="J79" s="370">
        <v>0</v>
      </c>
      <c r="K79" s="308"/>
      <c r="L79" s="375">
        <v>0</v>
      </c>
      <c r="M79" s="375">
        <v>0</v>
      </c>
      <c r="N79" s="377">
        <v>0</v>
      </c>
      <c r="O79" s="317">
        <f t="shared" si="1"/>
        <v>0</v>
      </c>
    </row>
    <row r="80" spans="1:15" x14ac:dyDescent="0.2">
      <c r="A80" s="19" t="s">
        <v>171</v>
      </c>
      <c r="B80" s="12" t="s">
        <v>172</v>
      </c>
      <c r="C80" s="20" t="s">
        <v>173</v>
      </c>
      <c r="D80" s="365">
        <v>57000</v>
      </c>
      <c r="E80" s="365">
        <v>0</v>
      </c>
      <c r="F80" s="366">
        <v>57000</v>
      </c>
      <c r="H80" s="339">
        <v>35981</v>
      </c>
      <c r="I80" s="339">
        <v>0</v>
      </c>
      <c r="J80" s="370">
        <v>35981</v>
      </c>
      <c r="K80" s="308"/>
      <c r="L80" s="375">
        <v>64081</v>
      </c>
      <c r="M80" s="375">
        <v>0</v>
      </c>
      <c r="N80" s="377">
        <v>64081</v>
      </c>
      <c r="O80" s="317">
        <f t="shared" si="1"/>
        <v>28100</v>
      </c>
    </row>
    <row r="81" spans="1:15" x14ac:dyDescent="0.2">
      <c r="A81" s="19" t="s">
        <v>174</v>
      </c>
      <c r="B81" s="12" t="s">
        <v>175</v>
      </c>
      <c r="C81" s="20" t="s">
        <v>176</v>
      </c>
      <c r="D81" s="365">
        <v>0</v>
      </c>
      <c r="E81" s="365">
        <v>0</v>
      </c>
      <c r="F81" s="366">
        <v>0</v>
      </c>
      <c r="H81" s="339">
        <v>0</v>
      </c>
      <c r="I81" s="339">
        <v>0</v>
      </c>
      <c r="J81" s="370">
        <v>0</v>
      </c>
      <c r="K81" s="308"/>
      <c r="L81" s="375">
        <v>0</v>
      </c>
      <c r="M81" s="375">
        <v>0</v>
      </c>
      <c r="N81" s="377">
        <v>0</v>
      </c>
      <c r="O81" s="317">
        <f t="shared" si="1"/>
        <v>0</v>
      </c>
    </row>
    <row r="82" spans="1:15" x14ac:dyDescent="0.2">
      <c r="A82" s="19" t="s">
        <v>177</v>
      </c>
      <c r="B82" s="12" t="s">
        <v>178</v>
      </c>
      <c r="C82" s="20" t="s">
        <v>179</v>
      </c>
      <c r="D82" s="365">
        <v>0</v>
      </c>
      <c r="E82" s="365">
        <v>0</v>
      </c>
      <c r="F82" s="366">
        <v>0</v>
      </c>
      <c r="H82" s="339">
        <v>0</v>
      </c>
      <c r="I82" s="339">
        <v>0</v>
      </c>
      <c r="J82" s="370">
        <v>0</v>
      </c>
      <c r="K82" s="308"/>
      <c r="L82" s="375">
        <v>0</v>
      </c>
      <c r="M82" s="375">
        <v>0</v>
      </c>
      <c r="N82" s="377">
        <v>0</v>
      </c>
      <c r="O82" s="317">
        <f t="shared" si="1"/>
        <v>0</v>
      </c>
    </row>
    <row r="83" spans="1:15" x14ac:dyDescent="0.2">
      <c r="A83" s="19" t="s">
        <v>180</v>
      </c>
      <c r="B83" s="12" t="s">
        <v>178</v>
      </c>
      <c r="C83" s="20" t="s">
        <v>181</v>
      </c>
      <c r="D83" s="365">
        <v>0</v>
      </c>
      <c r="E83" s="365">
        <v>0</v>
      </c>
      <c r="F83" s="366">
        <v>0</v>
      </c>
      <c r="H83" s="339">
        <v>0</v>
      </c>
      <c r="I83" s="339">
        <v>0</v>
      </c>
      <c r="J83" s="370">
        <v>0</v>
      </c>
      <c r="K83" s="308"/>
      <c r="L83" s="375">
        <v>0</v>
      </c>
      <c r="M83" s="375">
        <v>0</v>
      </c>
      <c r="N83" s="377">
        <v>0</v>
      </c>
      <c r="O83" s="317">
        <f t="shared" si="1"/>
        <v>0</v>
      </c>
    </row>
    <row r="84" spans="1:15" x14ac:dyDescent="0.2">
      <c r="A84" s="19" t="s">
        <v>182</v>
      </c>
      <c r="B84" s="12" t="s">
        <v>183</v>
      </c>
      <c r="C84" s="20" t="s">
        <v>184</v>
      </c>
      <c r="D84" s="365">
        <v>0</v>
      </c>
      <c r="E84" s="365">
        <v>0</v>
      </c>
      <c r="F84" s="366">
        <v>0</v>
      </c>
      <c r="H84" s="339">
        <v>0</v>
      </c>
      <c r="I84" s="339">
        <v>0</v>
      </c>
      <c r="J84" s="370">
        <v>0</v>
      </c>
      <c r="K84" s="308"/>
      <c r="L84" s="375">
        <v>0</v>
      </c>
      <c r="M84" s="375">
        <v>0</v>
      </c>
      <c r="N84" s="377">
        <v>0</v>
      </c>
      <c r="O84" s="317">
        <f t="shared" si="1"/>
        <v>0</v>
      </c>
    </row>
    <row r="85" spans="1:15" x14ac:dyDescent="0.2">
      <c r="A85" s="19" t="s">
        <v>185</v>
      </c>
      <c r="B85" s="12" t="s">
        <v>186</v>
      </c>
      <c r="C85" s="20" t="s">
        <v>187</v>
      </c>
      <c r="D85" s="365">
        <v>0</v>
      </c>
      <c r="E85" s="365">
        <v>0</v>
      </c>
      <c r="F85" s="366">
        <v>0</v>
      </c>
      <c r="H85" s="339">
        <v>0</v>
      </c>
      <c r="I85" s="339">
        <v>0</v>
      </c>
      <c r="J85" s="370">
        <v>0</v>
      </c>
      <c r="K85" s="308"/>
      <c r="L85" s="375">
        <v>0</v>
      </c>
      <c r="M85" s="375">
        <v>0</v>
      </c>
      <c r="N85" s="377">
        <v>0</v>
      </c>
      <c r="O85" s="317">
        <f t="shared" si="1"/>
        <v>0</v>
      </c>
    </row>
    <row r="86" spans="1:15" x14ac:dyDescent="0.2">
      <c r="A86" s="19" t="s">
        <v>188</v>
      </c>
      <c r="B86" s="12" t="s">
        <v>189</v>
      </c>
      <c r="C86" s="20" t="s">
        <v>190</v>
      </c>
      <c r="D86" s="365">
        <v>0</v>
      </c>
      <c r="E86" s="365">
        <v>0</v>
      </c>
      <c r="F86" s="366">
        <v>0</v>
      </c>
      <c r="H86" s="339">
        <v>0</v>
      </c>
      <c r="I86" s="339">
        <v>0</v>
      </c>
      <c r="J86" s="370">
        <v>0</v>
      </c>
      <c r="K86" s="308"/>
      <c r="L86" s="375">
        <v>0</v>
      </c>
      <c r="M86" s="375">
        <v>0</v>
      </c>
      <c r="N86" s="377">
        <v>0</v>
      </c>
      <c r="O86" s="317">
        <f t="shared" si="1"/>
        <v>0</v>
      </c>
    </row>
    <row r="87" spans="1:15" x14ac:dyDescent="0.2">
      <c r="A87" s="19" t="s">
        <v>191</v>
      </c>
      <c r="B87" s="12" t="s">
        <v>189</v>
      </c>
      <c r="C87" s="20" t="s">
        <v>192</v>
      </c>
      <c r="D87" s="365">
        <v>0</v>
      </c>
      <c r="E87" s="365">
        <v>0</v>
      </c>
      <c r="F87" s="366">
        <v>0</v>
      </c>
      <c r="H87" s="339">
        <v>0</v>
      </c>
      <c r="I87" s="339">
        <v>0</v>
      </c>
      <c r="J87" s="370">
        <v>0</v>
      </c>
      <c r="K87" s="308"/>
      <c r="L87" s="375">
        <v>0</v>
      </c>
      <c r="M87" s="375">
        <v>0</v>
      </c>
      <c r="N87" s="377">
        <v>0</v>
      </c>
      <c r="O87" s="317">
        <f t="shared" si="1"/>
        <v>0</v>
      </c>
    </row>
    <row r="88" spans="1:15" x14ac:dyDescent="0.2">
      <c r="A88" s="19" t="s">
        <v>193</v>
      </c>
      <c r="B88" s="12" t="s">
        <v>194</v>
      </c>
      <c r="C88" s="20" t="s">
        <v>195</v>
      </c>
      <c r="D88" s="365">
        <v>0</v>
      </c>
      <c r="E88" s="365">
        <v>0</v>
      </c>
      <c r="F88" s="366">
        <v>0</v>
      </c>
      <c r="H88" s="339">
        <v>0</v>
      </c>
      <c r="I88" s="339">
        <v>0</v>
      </c>
      <c r="J88" s="370">
        <v>0</v>
      </c>
      <c r="K88" s="308"/>
      <c r="L88" s="375">
        <v>12705.16</v>
      </c>
      <c r="M88" s="375">
        <v>0</v>
      </c>
      <c r="N88" s="377">
        <v>12705.16</v>
      </c>
      <c r="O88" s="317">
        <f t="shared" si="1"/>
        <v>12705.16</v>
      </c>
    </row>
    <row r="89" spans="1:15" x14ac:dyDescent="0.2">
      <c r="A89" s="19" t="s">
        <v>196</v>
      </c>
      <c r="B89" s="12" t="s">
        <v>194</v>
      </c>
      <c r="C89" s="20" t="s">
        <v>197</v>
      </c>
      <c r="D89" s="365">
        <v>0</v>
      </c>
      <c r="E89" s="365">
        <v>0</v>
      </c>
      <c r="F89" s="366">
        <v>0</v>
      </c>
      <c r="H89" s="339">
        <v>0</v>
      </c>
      <c r="I89" s="339">
        <v>0</v>
      </c>
      <c r="J89" s="370">
        <v>0</v>
      </c>
      <c r="K89" s="308"/>
      <c r="L89" s="375">
        <v>0</v>
      </c>
      <c r="M89" s="375">
        <v>0</v>
      </c>
      <c r="N89" s="377">
        <v>0</v>
      </c>
      <c r="O89" s="317">
        <f t="shared" si="1"/>
        <v>0</v>
      </c>
    </row>
    <row r="90" spans="1:15" x14ac:dyDescent="0.2">
      <c r="A90" s="19" t="s">
        <v>198</v>
      </c>
      <c r="B90" s="12" t="s">
        <v>194</v>
      </c>
      <c r="C90" s="20" t="s">
        <v>199</v>
      </c>
      <c r="D90" s="365">
        <v>0</v>
      </c>
      <c r="E90" s="365">
        <v>0</v>
      </c>
      <c r="F90" s="366">
        <v>0</v>
      </c>
      <c r="H90" s="339">
        <v>0</v>
      </c>
      <c r="I90" s="339">
        <v>0</v>
      </c>
      <c r="J90" s="370">
        <v>0</v>
      </c>
      <c r="K90" s="308"/>
      <c r="L90" s="375">
        <v>0</v>
      </c>
      <c r="M90" s="375">
        <v>0</v>
      </c>
      <c r="N90" s="377">
        <v>0</v>
      </c>
      <c r="O90" s="317">
        <f t="shared" si="1"/>
        <v>0</v>
      </c>
    </row>
    <row r="91" spans="1:15" x14ac:dyDescent="0.2">
      <c r="A91" s="19" t="s">
        <v>200</v>
      </c>
      <c r="B91" s="12" t="s">
        <v>194</v>
      </c>
      <c r="C91" s="20" t="s">
        <v>201</v>
      </c>
      <c r="D91" s="365">
        <v>0</v>
      </c>
      <c r="E91" s="365">
        <v>0</v>
      </c>
      <c r="F91" s="366">
        <v>0</v>
      </c>
      <c r="H91" s="339">
        <v>0</v>
      </c>
      <c r="I91" s="339">
        <v>0</v>
      </c>
      <c r="J91" s="370">
        <v>0</v>
      </c>
      <c r="K91" s="308"/>
      <c r="L91" s="375">
        <v>0</v>
      </c>
      <c r="M91" s="375">
        <v>0</v>
      </c>
      <c r="N91" s="377">
        <v>0</v>
      </c>
      <c r="O91" s="317">
        <f t="shared" si="1"/>
        <v>0</v>
      </c>
    </row>
    <row r="92" spans="1:15" x14ac:dyDescent="0.2">
      <c r="A92" s="19" t="s">
        <v>202</v>
      </c>
      <c r="B92" s="12" t="s">
        <v>194</v>
      </c>
      <c r="C92" s="20" t="s">
        <v>203</v>
      </c>
      <c r="D92" s="365">
        <v>0</v>
      </c>
      <c r="E92" s="365">
        <v>0</v>
      </c>
      <c r="F92" s="366">
        <v>0</v>
      </c>
      <c r="H92" s="339">
        <v>0</v>
      </c>
      <c r="I92" s="339">
        <v>0</v>
      </c>
      <c r="J92" s="370">
        <v>0</v>
      </c>
      <c r="K92" s="308"/>
      <c r="L92" s="375">
        <v>0</v>
      </c>
      <c r="M92" s="375">
        <v>0</v>
      </c>
      <c r="N92" s="377">
        <v>0</v>
      </c>
      <c r="O92" s="317">
        <f t="shared" si="1"/>
        <v>0</v>
      </c>
    </row>
    <row r="93" spans="1:15" x14ac:dyDescent="0.2">
      <c r="A93" s="19" t="s">
        <v>204</v>
      </c>
      <c r="B93" s="12" t="s">
        <v>205</v>
      </c>
      <c r="C93" s="20" t="s">
        <v>206</v>
      </c>
      <c r="D93" s="365">
        <v>0</v>
      </c>
      <c r="E93" s="365">
        <v>0</v>
      </c>
      <c r="F93" s="366">
        <v>0</v>
      </c>
      <c r="H93" s="339">
        <v>0</v>
      </c>
      <c r="I93" s="339">
        <v>0</v>
      </c>
      <c r="J93" s="370">
        <v>0</v>
      </c>
      <c r="K93" s="308"/>
      <c r="L93" s="375">
        <v>0</v>
      </c>
      <c r="M93" s="375">
        <v>0</v>
      </c>
      <c r="N93" s="377">
        <v>0</v>
      </c>
      <c r="O93" s="317">
        <f t="shared" si="1"/>
        <v>0</v>
      </c>
    </row>
    <row r="94" spans="1:15" x14ac:dyDescent="0.2">
      <c r="A94" s="19" t="s">
        <v>207</v>
      </c>
      <c r="B94" s="12" t="s">
        <v>208</v>
      </c>
      <c r="C94" s="20" t="s">
        <v>209</v>
      </c>
      <c r="D94" s="365">
        <v>223402</v>
      </c>
      <c r="E94" s="365">
        <v>0</v>
      </c>
      <c r="F94" s="366">
        <v>223402</v>
      </c>
      <c r="H94" s="339">
        <v>144570</v>
      </c>
      <c r="I94" s="339">
        <v>0</v>
      </c>
      <c r="J94" s="370">
        <v>144570</v>
      </c>
      <c r="K94" s="308"/>
      <c r="L94" s="375">
        <v>223401.59</v>
      </c>
      <c r="M94" s="375">
        <v>0</v>
      </c>
      <c r="N94" s="377">
        <v>223401.59</v>
      </c>
      <c r="O94" s="317">
        <f t="shared" si="1"/>
        <v>78831.59</v>
      </c>
    </row>
    <row r="95" spans="1:15" x14ac:dyDescent="0.2">
      <c r="A95" s="19" t="s">
        <v>210</v>
      </c>
      <c r="B95" s="12" t="s">
        <v>208</v>
      </c>
      <c r="C95" s="20" t="s">
        <v>211</v>
      </c>
      <c r="D95" s="365">
        <v>0</v>
      </c>
      <c r="E95" s="365">
        <v>0</v>
      </c>
      <c r="F95" s="366">
        <v>0</v>
      </c>
      <c r="H95" s="339">
        <v>0</v>
      </c>
      <c r="I95" s="339">
        <v>0</v>
      </c>
      <c r="J95" s="370">
        <v>0</v>
      </c>
      <c r="K95" s="308"/>
      <c r="L95" s="375">
        <v>0</v>
      </c>
      <c r="M95" s="375">
        <v>0</v>
      </c>
      <c r="N95" s="377">
        <v>0</v>
      </c>
      <c r="O95" s="317">
        <f t="shared" si="1"/>
        <v>0</v>
      </c>
    </row>
    <row r="96" spans="1:15" x14ac:dyDescent="0.2">
      <c r="A96" s="19" t="s">
        <v>212</v>
      </c>
      <c r="B96" s="12" t="s">
        <v>208</v>
      </c>
      <c r="C96" s="20" t="s">
        <v>213</v>
      </c>
      <c r="D96" s="365">
        <v>0</v>
      </c>
      <c r="E96" s="365">
        <v>0</v>
      </c>
      <c r="F96" s="366">
        <v>0</v>
      </c>
      <c r="H96" s="339">
        <v>0</v>
      </c>
      <c r="I96" s="339">
        <v>0</v>
      </c>
      <c r="J96" s="370">
        <v>0</v>
      </c>
      <c r="K96" s="308"/>
      <c r="L96" s="375">
        <v>0</v>
      </c>
      <c r="M96" s="375">
        <v>0</v>
      </c>
      <c r="N96" s="377">
        <v>0</v>
      </c>
      <c r="O96" s="317">
        <f t="shared" si="1"/>
        <v>0</v>
      </c>
    </row>
    <row r="97" spans="1:15" x14ac:dyDescent="0.2">
      <c r="A97" s="19" t="s">
        <v>214</v>
      </c>
      <c r="B97" s="12" t="s">
        <v>215</v>
      </c>
      <c r="C97" s="20" t="s">
        <v>216</v>
      </c>
      <c r="D97" s="365">
        <v>148867</v>
      </c>
      <c r="E97" s="365">
        <v>0</v>
      </c>
      <c r="F97" s="366">
        <v>148867</v>
      </c>
      <c r="H97" s="339">
        <v>148399</v>
      </c>
      <c r="I97" s="339">
        <v>0</v>
      </c>
      <c r="J97" s="370">
        <v>148399</v>
      </c>
      <c r="K97" s="308"/>
      <c r="L97" s="375">
        <v>152366.30000000002</v>
      </c>
      <c r="M97" s="375">
        <v>0</v>
      </c>
      <c r="N97" s="377">
        <v>152366.30000000002</v>
      </c>
      <c r="O97" s="317">
        <f t="shared" si="1"/>
        <v>3967.3000000000175</v>
      </c>
    </row>
    <row r="98" spans="1:15" x14ac:dyDescent="0.2">
      <c r="A98" s="19" t="s">
        <v>217</v>
      </c>
      <c r="B98" s="12" t="s">
        <v>215</v>
      </c>
      <c r="C98" s="20" t="s">
        <v>218</v>
      </c>
      <c r="D98" s="365">
        <v>0</v>
      </c>
      <c r="E98" s="365">
        <v>0</v>
      </c>
      <c r="F98" s="366">
        <v>0</v>
      </c>
      <c r="H98" s="339">
        <v>0</v>
      </c>
      <c r="I98" s="339">
        <v>0</v>
      </c>
      <c r="J98" s="370">
        <v>0</v>
      </c>
      <c r="K98" s="308"/>
      <c r="L98" s="375">
        <v>0</v>
      </c>
      <c r="M98" s="375">
        <v>0</v>
      </c>
      <c r="N98" s="377">
        <v>0</v>
      </c>
      <c r="O98" s="317">
        <f t="shared" si="1"/>
        <v>0</v>
      </c>
    </row>
    <row r="99" spans="1:15" x14ac:dyDescent="0.2">
      <c r="A99" s="19" t="s">
        <v>219</v>
      </c>
      <c r="B99" s="12" t="s">
        <v>215</v>
      </c>
      <c r="C99" s="20" t="s">
        <v>220</v>
      </c>
      <c r="D99" s="365">
        <v>0</v>
      </c>
      <c r="E99" s="365">
        <v>0</v>
      </c>
      <c r="F99" s="366">
        <v>0</v>
      </c>
      <c r="H99" s="339">
        <v>0</v>
      </c>
      <c r="I99" s="339">
        <v>0</v>
      </c>
      <c r="J99" s="370">
        <v>0</v>
      </c>
      <c r="K99" s="308"/>
      <c r="L99" s="375">
        <v>0</v>
      </c>
      <c r="M99" s="375">
        <v>0</v>
      </c>
      <c r="N99" s="377">
        <v>0</v>
      </c>
      <c r="O99" s="317">
        <f t="shared" si="1"/>
        <v>0</v>
      </c>
    </row>
    <row r="100" spans="1:15" x14ac:dyDescent="0.2">
      <c r="A100" s="19" t="s">
        <v>221</v>
      </c>
      <c r="B100" s="12" t="s">
        <v>222</v>
      </c>
      <c r="C100" s="20" t="s">
        <v>223</v>
      </c>
      <c r="D100" s="365">
        <v>90200</v>
      </c>
      <c r="E100" s="365">
        <v>0</v>
      </c>
      <c r="F100" s="366">
        <v>90200</v>
      </c>
      <c r="H100" s="339">
        <v>90200</v>
      </c>
      <c r="I100" s="339">
        <v>0</v>
      </c>
      <c r="J100" s="370">
        <v>90200</v>
      </c>
      <c r="K100" s="308"/>
      <c r="L100" s="375">
        <v>90200</v>
      </c>
      <c r="M100" s="375">
        <v>0</v>
      </c>
      <c r="N100" s="377">
        <v>90200</v>
      </c>
      <c r="O100" s="317">
        <f t="shared" si="1"/>
        <v>0</v>
      </c>
    </row>
    <row r="101" spans="1:15" x14ac:dyDescent="0.2">
      <c r="A101" s="19" t="s">
        <v>224</v>
      </c>
      <c r="B101" s="12" t="s">
        <v>222</v>
      </c>
      <c r="C101" s="20" t="s">
        <v>225</v>
      </c>
      <c r="D101" s="365">
        <v>0</v>
      </c>
      <c r="E101" s="365">
        <v>0</v>
      </c>
      <c r="F101" s="366">
        <v>0</v>
      </c>
      <c r="H101" s="339">
        <v>0</v>
      </c>
      <c r="I101" s="339">
        <v>0</v>
      </c>
      <c r="J101" s="370">
        <v>0</v>
      </c>
      <c r="K101" s="308"/>
      <c r="L101" s="375">
        <v>0</v>
      </c>
      <c r="M101" s="375">
        <v>0</v>
      </c>
      <c r="N101" s="377">
        <v>0</v>
      </c>
      <c r="O101" s="317">
        <f t="shared" si="1"/>
        <v>0</v>
      </c>
    </row>
    <row r="102" spans="1:15" x14ac:dyDescent="0.2">
      <c r="A102" s="19" t="s">
        <v>226</v>
      </c>
      <c r="B102" s="12" t="s">
        <v>222</v>
      </c>
      <c r="C102" s="20" t="s">
        <v>227</v>
      </c>
      <c r="D102" s="365">
        <v>0</v>
      </c>
      <c r="E102" s="365">
        <v>0</v>
      </c>
      <c r="F102" s="366">
        <v>0</v>
      </c>
      <c r="H102" s="339">
        <v>0</v>
      </c>
      <c r="I102" s="339">
        <v>0</v>
      </c>
      <c r="J102" s="370">
        <v>0</v>
      </c>
      <c r="K102" s="308"/>
      <c r="L102" s="375">
        <v>0</v>
      </c>
      <c r="M102" s="375">
        <v>0</v>
      </c>
      <c r="N102" s="377">
        <v>0</v>
      </c>
      <c r="O102" s="317">
        <f t="shared" si="1"/>
        <v>0</v>
      </c>
    </row>
    <row r="103" spans="1:15" x14ac:dyDescent="0.2">
      <c r="A103" s="19" t="s">
        <v>228</v>
      </c>
      <c r="B103" s="12" t="s">
        <v>222</v>
      </c>
      <c r="C103" s="20" t="s">
        <v>229</v>
      </c>
      <c r="D103" s="365">
        <v>0</v>
      </c>
      <c r="E103" s="365">
        <v>0</v>
      </c>
      <c r="F103" s="366">
        <v>0</v>
      </c>
      <c r="H103" s="339">
        <v>0</v>
      </c>
      <c r="I103" s="339">
        <v>0</v>
      </c>
      <c r="J103" s="370">
        <v>0</v>
      </c>
      <c r="K103" s="308"/>
      <c r="L103" s="375">
        <v>0</v>
      </c>
      <c r="M103" s="375">
        <v>0</v>
      </c>
      <c r="N103" s="377">
        <v>0</v>
      </c>
      <c r="O103" s="317">
        <f t="shared" si="1"/>
        <v>0</v>
      </c>
    </row>
    <row r="104" spans="1:15" x14ac:dyDescent="0.2">
      <c r="A104" s="19" t="s">
        <v>230</v>
      </c>
      <c r="B104" s="12" t="s">
        <v>222</v>
      </c>
      <c r="C104" s="20" t="s">
        <v>231</v>
      </c>
      <c r="D104" s="365">
        <v>0</v>
      </c>
      <c r="E104" s="365">
        <v>0</v>
      </c>
      <c r="F104" s="366">
        <v>0</v>
      </c>
      <c r="H104" s="339">
        <v>0</v>
      </c>
      <c r="I104" s="339">
        <v>0</v>
      </c>
      <c r="J104" s="370">
        <v>0</v>
      </c>
      <c r="K104" s="308"/>
      <c r="L104" s="375">
        <v>0</v>
      </c>
      <c r="M104" s="375">
        <v>0</v>
      </c>
      <c r="N104" s="377">
        <v>0</v>
      </c>
      <c r="O104" s="317">
        <f t="shared" si="1"/>
        <v>0</v>
      </c>
    </row>
    <row r="105" spans="1:15" x14ac:dyDescent="0.2">
      <c r="A105" s="19" t="s">
        <v>232</v>
      </c>
      <c r="B105" s="12" t="s">
        <v>222</v>
      </c>
      <c r="C105" s="20" t="s">
        <v>233</v>
      </c>
      <c r="D105" s="365">
        <v>0</v>
      </c>
      <c r="E105" s="365">
        <v>0</v>
      </c>
      <c r="F105" s="366">
        <v>0</v>
      </c>
      <c r="H105" s="339">
        <v>0</v>
      </c>
      <c r="I105" s="339">
        <v>0</v>
      </c>
      <c r="J105" s="370">
        <v>0</v>
      </c>
      <c r="K105" s="308"/>
      <c r="L105" s="375">
        <v>0</v>
      </c>
      <c r="M105" s="375">
        <v>0</v>
      </c>
      <c r="N105" s="377">
        <v>0</v>
      </c>
      <c r="O105" s="317">
        <f t="shared" si="1"/>
        <v>0</v>
      </c>
    </row>
    <row r="106" spans="1:15" x14ac:dyDescent="0.2">
      <c r="A106" s="19" t="s">
        <v>234</v>
      </c>
      <c r="B106" s="12" t="s">
        <v>235</v>
      </c>
      <c r="C106" s="20" t="s">
        <v>236</v>
      </c>
      <c r="D106" s="365">
        <v>0</v>
      </c>
      <c r="E106" s="365">
        <v>0</v>
      </c>
      <c r="F106" s="366">
        <v>0</v>
      </c>
      <c r="H106" s="339">
        <v>0</v>
      </c>
      <c r="I106" s="339">
        <v>0</v>
      </c>
      <c r="J106" s="370">
        <v>0</v>
      </c>
      <c r="K106" s="308"/>
      <c r="L106" s="375">
        <v>0</v>
      </c>
      <c r="M106" s="375">
        <v>0</v>
      </c>
      <c r="N106" s="377">
        <v>0</v>
      </c>
      <c r="O106" s="317">
        <f t="shared" si="1"/>
        <v>0</v>
      </c>
    </row>
    <row r="107" spans="1:15" x14ac:dyDescent="0.2">
      <c r="A107" s="19" t="s">
        <v>237</v>
      </c>
      <c r="B107" s="12" t="s">
        <v>235</v>
      </c>
      <c r="C107" s="20" t="s">
        <v>238</v>
      </c>
      <c r="D107" s="365">
        <v>0</v>
      </c>
      <c r="E107" s="365">
        <v>0</v>
      </c>
      <c r="F107" s="366">
        <v>0</v>
      </c>
      <c r="H107" s="339">
        <v>42388</v>
      </c>
      <c r="I107" s="339">
        <v>0</v>
      </c>
      <c r="J107" s="370">
        <v>42388</v>
      </c>
      <c r="K107" s="308"/>
      <c r="L107" s="375">
        <v>42388</v>
      </c>
      <c r="M107" s="375">
        <v>0</v>
      </c>
      <c r="N107" s="377">
        <v>42388</v>
      </c>
      <c r="O107" s="317">
        <f t="shared" si="1"/>
        <v>0</v>
      </c>
    </row>
    <row r="108" spans="1:15" x14ac:dyDescent="0.2">
      <c r="A108" s="19" t="s">
        <v>239</v>
      </c>
      <c r="B108" s="12" t="s">
        <v>235</v>
      </c>
      <c r="C108" s="20" t="s">
        <v>240</v>
      </c>
      <c r="D108" s="365">
        <v>0</v>
      </c>
      <c r="E108" s="365">
        <v>0</v>
      </c>
      <c r="F108" s="366">
        <v>0</v>
      </c>
      <c r="H108" s="339">
        <v>0</v>
      </c>
      <c r="I108" s="339">
        <v>0</v>
      </c>
      <c r="J108" s="370">
        <v>0</v>
      </c>
      <c r="K108" s="308"/>
      <c r="L108" s="375">
        <v>0</v>
      </c>
      <c r="M108" s="375">
        <v>0</v>
      </c>
      <c r="N108" s="377">
        <v>0</v>
      </c>
      <c r="O108" s="317">
        <f t="shared" si="1"/>
        <v>0</v>
      </c>
    </row>
    <row r="109" spans="1:15" x14ac:dyDescent="0.2">
      <c r="A109" s="19" t="s">
        <v>241</v>
      </c>
      <c r="B109" s="12" t="s">
        <v>242</v>
      </c>
      <c r="C109" s="20" t="s">
        <v>243</v>
      </c>
      <c r="D109" s="365">
        <v>126950</v>
      </c>
      <c r="E109" s="365">
        <v>0</v>
      </c>
      <c r="F109" s="366">
        <v>126950</v>
      </c>
      <c r="H109" s="339">
        <v>79225</v>
      </c>
      <c r="I109" s="339">
        <v>0</v>
      </c>
      <c r="J109" s="370">
        <v>79225</v>
      </c>
      <c r="K109" s="308"/>
      <c r="L109" s="375">
        <v>124100.20999999998</v>
      </c>
      <c r="M109" s="375">
        <v>0</v>
      </c>
      <c r="N109" s="377">
        <v>124100.20999999998</v>
      </c>
      <c r="O109" s="317">
        <f t="shared" si="1"/>
        <v>44875.209999999977</v>
      </c>
    </row>
    <row r="110" spans="1:15" x14ac:dyDescent="0.2">
      <c r="A110" s="19" t="s">
        <v>244</v>
      </c>
      <c r="B110" s="12" t="s">
        <v>242</v>
      </c>
      <c r="C110" s="20" t="s">
        <v>245</v>
      </c>
      <c r="D110" s="365">
        <v>0</v>
      </c>
      <c r="E110" s="365">
        <v>0</v>
      </c>
      <c r="F110" s="366">
        <v>0</v>
      </c>
      <c r="H110" s="339">
        <v>0</v>
      </c>
      <c r="I110" s="339">
        <v>0</v>
      </c>
      <c r="J110" s="370">
        <v>0</v>
      </c>
      <c r="K110" s="308"/>
      <c r="L110" s="375">
        <v>0</v>
      </c>
      <c r="M110" s="375">
        <v>0</v>
      </c>
      <c r="N110" s="377">
        <v>0</v>
      </c>
      <c r="O110" s="317">
        <f t="shared" si="1"/>
        <v>0</v>
      </c>
    </row>
    <row r="111" spans="1:15" x14ac:dyDescent="0.2">
      <c r="A111" s="19" t="s">
        <v>246</v>
      </c>
      <c r="B111" s="12" t="s">
        <v>242</v>
      </c>
      <c r="C111" s="20" t="s">
        <v>247</v>
      </c>
      <c r="D111" s="365">
        <v>0</v>
      </c>
      <c r="E111" s="365">
        <v>0</v>
      </c>
      <c r="F111" s="366">
        <v>0</v>
      </c>
      <c r="H111" s="339">
        <v>0</v>
      </c>
      <c r="I111" s="339">
        <v>0</v>
      </c>
      <c r="J111" s="370">
        <v>0</v>
      </c>
      <c r="K111" s="308"/>
      <c r="L111" s="375">
        <v>1379.7</v>
      </c>
      <c r="M111" s="375">
        <v>0</v>
      </c>
      <c r="N111" s="377">
        <v>1379.7</v>
      </c>
      <c r="O111" s="317">
        <f t="shared" si="1"/>
        <v>1379.7</v>
      </c>
    </row>
    <row r="112" spans="1:15" x14ac:dyDescent="0.2">
      <c r="A112" s="19" t="s">
        <v>248</v>
      </c>
      <c r="B112" s="12" t="s">
        <v>242</v>
      </c>
      <c r="C112" s="20" t="s">
        <v>249</v>
      </c>
      <c r="D112" s="365">
        <v>0</v>
      </c>
      <c r="E112" s="365">
        <v>0</v>
      </c>
      <c r="F112" s="366">
        <v>0</v>
      </c>
      <c r="H112" s="339">
        <v>0</v>
      </c>
      <c r="I112" s="339">
        <v>0</v>
      </c>
      <c r="J112" s="370">
        <v>0</v>
      </c>
      <c r="K112" s="308"/>
      <c r="L112" s="375">
        <v>0</v>
      </c>
      <c r="M112" s="375">
        <v>0</v>
      </c>
      <c r="N112" s="377">
        <v>0</v>
      </c>
      <c r="O112" s="317">
        <f t="shared" si="1"/>
        <v>0</v>
      </c>
    </row>
    <row r="113" spans="1:15" x14ac:dyDescent="0.2">
      <c r="A113" s="19" t="s">
        <v>250</v>
      </c>
      <c r="B113" s="12" t="s">
        <v>251</v>
      </c>
      <c r="C113" s="20" t="s">
        <v>252</v>
      </c>
      <c r="D113" s="365">
        <v>0</v>
      </c>
      <c r="E113" s="365">
        <v>0</v>
      </c>
      <c r="F113" s="366">
        <v>0</v>
      </c>
      <c r="H113" s="339">
        <v>0</v>
      </c>
      <c r="I113" s="339">
        <v>0</v>
      </c>
      <c r="J113" s="370">
        <v>0</v>
      </c>
      <c r="K113" s="308"/>
      <c r="L113" s="375">
        <v>0</v>
      </c>
      <c r="M113" s="375">
        <v>0</v>
      </c>
      <c r="N113" s="377">
        <v>0</v>
      </c>
      <c r="O113" s="317">
        <f t="shared" si="1"/>
        <v>0</v>
      </c>
    </row>
    <row r="114" spans="1:15" x14ac:dyDescent="0.2">
      <c r="A114" s="19" t="s">
        <v>253</v>
      </c>
      <c r="B114" s="12" t="s">
        <v>251</v>
      </c>
      <c r="C114" s="20" t="s">
        <v>254</v>
      </c>
      <c r="D114" s="365">
        <v>0</v>
      </c>
      <c r="E114" s="365">
        <v>0</v>
      </c>
      <c r="F114" s="366">
        <v>0</v>
      </c>
      <c r="H114" s="339">
        <v>0</v>
      </c>
      <c r="I114" s="339">
        <v>0</v>
      </c>
      <c r="J114" s="370">
        <v>0</v>
      </c>
      <c r="K114" s="308"/>
      <c r="L114" s="375">
        <v>0</v>
      </c>
      <c r="M114" s="375">
        <v>0</v>
      </c>
      <c r="N114" s="377">
        <v>0</v>
      </c>
      <c r="O114" s="317">
        <f t="shared" si="1"/>
        <v>0</v>
      </c>
    </row>
    <row r="115" spans="1:15" x14ac:dyDescent="0.2">
      <c r="A115" s="19" t="s">
        <v>255</v>
      </c>
      <c r="B115" s="12" t="s">
        <v>251</v>
      </c>
      <c r="C115" s="20" t="s">
        <v>256</v>
      </c>
      <c r="D115" s="365">
        <v>271370</v>
      </c>
      <c r="E115" s="365">
        <v>0</v>
      </c>
      <c r="F115" s="366">
        <v>271370</v>
      </c>
      <c r="H115" s="339">
        <v>271370</v>
      </c>
      <c r="I115" s="339">
        <v>0</v>
      </c>
      <c r="J115" s="370">
        <v>271370</v>
      </c>
      <c r="K115" s="308"/>
      <c r="L115" s="375">
        <v>271370</v>
      </c>
      <c r="M115" s="375">
        <v>0</v>
      </c>
      <c r="N115" s="377">
        <v>271370</v>
      </c>
      <c r="O115" s="317">
        <f t="shared" si="1"/>
        <v>0</v>
      </c>
    </row>
    <row r="116" spans="1:15" x14ac:dyDescent="0.2">
      <c r="A116" s="19" t="s">
        <v>257</v>
      </c>
      <c r="B116" s="12" t="s">
        <v>258</v>
      </c>
      <c r="C116" s="20" t="s">
        <v>259</v>
      </c>
      <c r="D116" s="365">
        <v>0</v>
      </c>
      <c r="E116" s="365">
        <v>0</v>
      </c>
      <c r="F116" s="366">
        <v>0</v>
      </c>
      <c r="H116" s="339">
        <v>0</v>
      </c>
      <c r="I116" s="339">
        <v>0</v>
      </c>
      <c r="J116" s="370">
        <v>0</v>
      </c>
      <c r="K116" s="308"/>
      <c r="L116" s="375">
        <v>0</v>
      </c>
      <c r="M116" s="375">
        <v>0</v>
      </c>
      <c r="N116" s="377">
        <v>0</v>
      </c>
      <c r="O116" s="317">
        <f t="shared" si="1"/>
        <v>0</v>
      </c>
    </row>
    <row r="117" spans="1:15" x14ac:dyDescent="0.2">
      <c r="A117" s="19" t="s">
        <v>260</v>
      </c>
      <c r="B117" s="12" t="s">
        <v>261</v>
      </c>
      <c r="C117" s="20" t="s">
        <v>262</v>
      </c>
      <c r="D117" s="365">
        <v>0</v>
      </c>
      <c r="E117" s="365">
        <v>0</v>
      </c>
      <c r="F117" s="366">
        <v>0</v>
      </c>
      <c r="H117" s="339">
        <v>0</v>
      </c>
      <c r="I117" s="339">
        <v>0</v>
      </c>
      <c r="J117" s="370">
        <v>0</v>
      </c>
      <c r="K117" s="308"/>
      <c r="L117" s="375">
        <v>32059</v>
      </c>
      <c r="M117" s="375">
        <v>0</v>
      </c>
      <c r="N117" s="377">
        <v>32059</v>
      </c>
      <c r="O117" s="317">
        <f t="shared" si="1"/>
        <v>32059</v>
      </c>
    </row>
    <row r="118" spans="1:15" x14ac:dyDescent="0.2">
      <c r="A118" s="19" t="s">
        <v>263</v>
      </c>
      <c r="B118" s="12" t="s">
        <v>264</v>
      </c>
      <c r="C118" s="20" t="s">
        <v>265</v>
      </c>
      <c r="D118" s="365">
        <v>0</v>
      </c>
      <c r="E118" s="365">
        <v>0</v>
      </c>
      <c r="F118" s="366">
        <v>0</v>
      </c>
      <c r="H118" s="339">
        <v>0</v>
      </c>
      <c r="I118" s="339">
        <v>0</v>
      </c>
      <c r="J118" s="370">
        <v>0</v>
      </c>
      <c r="K118" s="308"/>
      <c r="L118" s="375">
        <v>0</v>
      </c>
      <c r="M118" s="375">
        <v>0</v>
      </c>
      <c r="N118" s="377">
        <v>0</v>
      </c>
      <c r="O118" s="317">
        <f t="shared" si="1"/>
        <v>0</v>
      </c>
    </row>
    <row r="119" spans="1:15" x14ac:dyDescent="0.2">
      <c r="A119" s="19" t="s">
        <v>266</v>
      </c>
      <c r="B119" s="12" t="s">
        <v>264</v>
      </c>
      <c r="C119" s="20" t="s">
        <v>267</v>
      </c>
      <c r="D119" s="365">
        <v>0</v>
      </c>
      <c r="E119" s="365">
        <v>0</v>
      </c>
      <c r="F119" s="366">
        <v>0</v>
      </c>
      <c r="H119" s="339">
        <v>0</v>
      </c>
      <c r="I119" s="339">
        <v>0</v>
      </c>
      <c r="J119" s="370">
        <v>0</v>
      </c>
      <c r="K119" s="308"/>
      <c r="L119" s="375">
        <v>0</v>
      </c>
      <c r="M119" s="375">
        <v>0</v>
      </c>
      <c r="N119" s="377">
        <v>0</v>
      </c>
      <c r="O119" s="317">
        <f t="shared" si="1"/>
        <v>0</v>
      </c>
    </row>
    <row r="120" spans="1:15" x14ac:dyDescent="0.2">
      <c r="A120" s="19" t="s">
        <v>268</v>
      </c>
      <c r="B120" s="12" t="s">
        <v>264</v>
      </c>
      <c r="C120" s="20" t="s">
        <v>269</v>
      </c>
      <c r="D120" s="365">
        <v>146000</v>
      </c>
      <c r="E120" s="365">
        <v>0</v>
      </c>
      <c r="F120" s="366">
        <v>146000</v>
      </c>
      <c r="H120" s="339">
        <v>146000</v>
      </c>
      <c r="I120" s="339">
        <v>0</v>
      </c>
      <c r="J120" s="370">
        <v>146000</v>
      </c>
      <c r="K120" s="308"/>
      <c r="L120" s="375">
        <v>146000</v>
      </c>
      <c r="M120" s="375">
        <v>0</v>
      </c>
      <c r="N120" s="377">
        <v>146000</v>
      </c>
      <c r="O120" s="317">
        <f t="shared" si="1"/>
        <v>0</v>
      </c>
    </row>
    <row r="121" spans="1:15" x14ac:dyDescent="0.2">
      <c r="A121" s="19" t="s">
        <v>270</v>
      </c>
      <c r="B121" s="12" t="s">
        <v>271</v>
      </c>
      <c r="C121" s="20" t="s">
        <v>272</v>
      </c>
      <c r="D121" s="365">
        <v>325836</v>
      </c>
      <c r="E121" s="365">
        <v>0</v>
      </c>
      <c r="F121" s="366">
        <v>325836</v>
      </c>
      <c r="H121" s="339">
        <v>312679</v>
      </c>
      <c r="I121" s="339">
        <v>0</v>
      </c>
      <c r="J121" s="370">
        <v>312679</v>
      </c>
      <c r="K121" s="308"/>
      <c r="L121" s="375">
        <v>347835.51000000007</v>
      </c>
      <c r="M121" s="375">
        <v>0</v>
      </c>
      <c r="N121" s="377">
        <v>347835.51000000007</v>
      </c>
      <c r="O121" s="317">
        <f t="shared" si="1"/>
        <v>35156.510000000068</v>
      </c>
    </row>
    <row r="122" spans="1:15" x14ac:dyDescent="0.2">
      <c r="A122" s="19" t="s">
        <v>273</v>
      </c>
      <c r="B122" s="12" t="s">
        <v>271</v>
      </c>
      <c r="C122" s="20" t="s">
        <v>274</v>
      </c>
      <c r="D122" s="365">
        <v>0</v>
      </c>
      <c r="E122" s="365">
        <v>0</v>
      </c>
      <c r="F122" s="366">
        <v>0</v>
      </c>
      <c r="H122" s="339">
        <v>0</v>
      </c>
      <c r="I122" s="339">
        <v>0</v>
      </c>
      <c r="J122" s="370">
        <v>0</v>
      </c>
      <c r="K122" s="308"/>
      <c r="L122" s="375">
        <v>0</v>
      </c>
      <c r="M122" s="375">
        <v>0</v>
      </c>
      <c r="N122" s="377">
        <v>0</v>
      </c>
      <c r="O122" s="317">
        <f t="shared" si="1"/>
        <v>0</v>
      </c>
    </row>
    <row r="123" spans="1:15" x14ac:dyDescent="0.2">
      <c r="A123" s="19" t="s">
        <v>275</v>
      </c>
      <c r="B123" s="12" t="s">
        <v>276</v>
      </c>
      <c r="C123" s="20" t="s">
        <v>277</v>
      </c>
      <c r="D123" s="365">
        <v>0</v>
      </c>
      <c r="E123" s="365">
        <v>0</v>
      </c>
      <c r="F123" s="366">
        <v>0</v>
      </c>
      <c r="H123" s="339">
        <v>0</v>
      </c>
      <c r="I123" s="339">
        <v>0</v>
      </c>
      <c r="J123" s="370">
        <v>0</v>
      </c>
      <c r="K123" s="308"/>
      <c r="L123" s="375">
        <v>0</v>
      </c>
      <c r="M123" s="375">
        <v>0</v>
      </c>
      <c r="N123" s="377">
        <v>0</v>
      </c>
      <c r="O123" s="317">
        <f t="shared" si="1"/>
        <v>0</v>
      </c>
    </row>
    <row r="124" spans="1:15" x14ac:dyDescent="0.2">
      <c r="A124" s="19" t="s">
        <v>278</v>
      </c>
      <c r="B124" s="12" t="s">
        <v>276</v>
      </c>
      <c r="C124" s="20" t="s">
        <v>279</v>
      </c>
      <c r="D124" s="365">
        <v>0</v>
      </c>
      <c r="E124" s="365">
        <v>0</v>
      </c>
      <c r="F124" s="366">
        <v>0</v>
      </c>
      <c r="H124" s="339">
        <v>0</v>
      </c>
      <c r="I124" s="339">
        <v>0</v>
      </c>
      <c r="J124" s="370">
        <v>0</v>
      </c>
      <c r="K124" s="308"/>
      <c r="L124" s="375">
        <v>0</v>
      </c>
      <c r="M124" s="375">
        <v>0</v>
      </c>
      <c r="N124" s="377">
        <v>0</v>
      </c>
      <c r="O124" s="317">
        <f t="shared" si="1"/>
        <v>0</v>
      </c>
    </row>
    <row r="125" spans="1:15" x14ac:dyDescent="0.2">
      <c r="A125" s="19" t="s">
        <v>280</v>
      </c>
      <c r="B125" s="12" t="s">
        <v>276</v>
      </c>
      <c r="C125" s="20" t="s">
        <v>281</v>
      </c>
      <c r="D125" s="365">
        <v>0</v>
      </c>
      <c r="E125" s="365">
        <v>0</v>
      </c>
      <c r="F125" s="366">
        <v>0</v>
      </c>
      <c r="H125" s="339">
        <v>0</v>
      </c>
      <c r="I125" s="339">
        <v>0</v>
      </c>
      <c r="J125" s="370">
        <v>0</v>
      </c>
      <c r="K125" s="308"/>
      <c r="L125" s="375">
        <v>0</v>
      </c>
      <c r="M125" s="375">
        <v>0</v>
      </c>
      <c r="N125" s="377">
        <v>0</v>
      </c>
      <c r="O125" s="317">
        <f t="shared" si="1"/>
        <v>0</v>
      </c>
    </row>
    <row r="126" spans="1:15" x14ac:dyDescent="0.2">
      <c r="A126" s="19" t="s">
        <v>282</v>
      </c>
      <c r="B126" s="12" t="s">
        <v>276</v>
      </c>
      <c r="C126" s="20" t="s">
        <v>283</v>
      </c>
      <c r="D126" s="365">
        <v>0</v>
      </c>
      <c r="E126" s="365">
        <v>0</v>
      </c>
      <c r="F126" s="366">
        <v>0</v>
      </c>
      <c r="H126" s="339">
        <v>0</v>
      </c>
      <c r="I126" s="339">
        <v>0</v>
      </c>
      <c r="J126" s="370">
        <v>0</v>
      </c>
      <c r="K126" s="308"/>
      <c r="L126" s="375">
        <v>0</v>
      </c>
      <c r="M126" s="375">
        <v>0</v>
      </c>
      <c r="N126" s="377">
        <v>0</v>
      </c>
      <c r="O126" s="317">
        <f t="shared" si="1"/>
        <v>0</v>
      </c>
    </row>
    <row r="127" spans="1:15" x14ac:dyDescent="0.2">
      <c r="A127" s="19" t="s">
        <v>284</v>
      </c>
      <c r="B127" s="12" t="s">
        <v>285</v>
      </c>
      <c r="C127" s="20" t="s">
        <v>286</v>
      </c>
      <c r="D127" s="365">
        <v>0</v>
      </c>
      <c r="E127" s="365">
        <v>0</v>
      </c>
      <c r="F127" s="366">
        <v>0</v>
      </c>
      <c r="H127" s="339">
        <v>0</v>
      </c>
      <c r="I127" s="339">
        <v>0</v>
      </c>
      <c r="J127" s="370">
        <v>0</v>
      </c>
      <c r="K127" s="308"/>
      <c r="L127" s="375">
        <v>0</v>
      </c>
      <c r="M127" s="375">
        <v>0</v>
      </c>
      <c r="N127" s="377">
        <v>0</v>
      </c>
      <c r="O127" s="317">
        <f t="shared" si="1"/>
        <v>0</v>
      </c>
    </row>
    <row r="128" spans="1:15" x14ac:dyDescent="0.2">
      <c r="A128" s="19" t="s">
        <v>287</v>
      </c>
      <c r="B128" s="12" t="s">
        <v>285</v>
      </c>
      <c r="C128" s="20" t="s">
        <v>288</v>
      </c>
      <c r="D128" s="365">
        <v>0</v>
      </c>
      <c r="E128" s="365">
        <v>0</v>
      </c>
      <c r="F128" s="366">
        <v>0</v>
      </c>
      <c r="H128" s="339">
        <v>0</v>
      </c>
      <c r="I128" s="339">
        <v>0</v>
      </c>
      <c r="J128" s="370">
        <v>0</v>
      </c>
      <c r="K128" s="308"/>
      <c r="L128" s="375">
        <v>0</v>
      </c>
      <c r="M128" s="375">
        <v>0</v>
      </c>
      <c r="N128" s="377">
        <v>0</v>
      </c>
      <c r="O128" s="317">
        <f t="shared" si="1"/>
        <v>0</v>
      </c>
    </row>
    <row r="129" spans="1:15" x14ac:dyDescent="0.2">
      <c r="A129" s="19" t="s">
        <v>289</v>
      </c>
      <c r="B129" s="12" t="s">
        <v>285</v>
      </c>
      <c r="C129" s="20" t="s">
        <v>290</v>
      </c>
      <c r="D129" s="365">
        <v>0</v>
      </c>
      <c r="E129" s="365">
        <v>0</v>
      </c>
      <c r="F129" s="366">
        <v>0</v>
      </c>
      <c r="H129" s="339">
        <v>0</v>
      </c>
      <c r="I129" s="339">
        <v>0</v>
      </c>
      <c r="J129" s="370">
        <v>0</v>
      </c>
      <c r="K129" s="308"/>
      <c r="L129" s="375">
        <v>0</v>
      </c>
      <c r="M129" s="375">
        <v>0</v>
      </c>
      <c r="N129" s="377">
        <v>0</v>
      </c>
      <c r="O129" s="317">
        <f t="shared" si="1"/>
        <v>0</v>
      </c>
    </row>
    <row r="130" spans="1:15" x14ac:dyDescent="0.2">
      <c r="A130" s="19" t="s">
        <v>291</v>
      </c>
      <c r="B130" s="12" t="s">
        <v>285</v>
      </c>
      <c r="C130" s="20" t="s">
        <v>292</v>
      </c>
      <c r="D130" s="365">
        <v>0</v>
      </c>
      <c r="E130" s="365">
        <v>0</v>
      </c>
      <c r="F130" s="366">
        <v>0</v>
      </c>
      <c r="H130" s="339">
        <v>0</v>
      </c>
      <c r="I130" s="339">
        <v>0</v>
      </c>
      <c r="J130" s="370">
        <v>0</v>
      </c>
      <c r="K130" s="308"/>
      <c r="L130" s="375">
        <v>0</v>
      </c>
      <c r="M130" s="375">
        <v>0</v>
      </c>
      <c r="N130" s="377">
        <v>0</v>
      </c>
      <c r="O130" s="317">
        <f t="shared" si="1"/>
        <v>0</v>
      </c>
    </row>
    <row r="131" spans="1:15" x14ac:dyDescent="0.2">
      <c r="A131" s="19" t="s">
        <v>293</v>
      </c>
      <c r="B131" s="12" t="s">
        <v>285</v>
      </c>
      <c r="C131" s="20" t="s">
        <v>294</v>
      </c>
      <c r="D131" s="365">
        <v>0</v>
      </c>
      <c r="E131" s="365">
        <v>0</v>
      </c>
      <c r="F131" s="366">
        <v>0</v>
      </c>
      <c r="H131" s="339">
        <v>0</v>
      </c>
      <c r="I131" s="339">
        <v>0</v>
      </c>
      <c r="J131" s="370">
        <v>0</v>
      </c>
      <c r="K131" s="308"/>
      <c r="L131" s="375">
        <v>0</v>
      </c>
      <c r="M131" s="375">
        <v>0</v>
      </c>
      <c r="N131" s="377">
        <v>0</v>
      </c>
      <c r="O131" s="317">
        <f t="shared" si="1"/>
        <v>0</v>
      </c>
    </row>
    <row r="132" spans="1:15" x14ac:dyDescent="0.2">
      <c r="A132" s="19" t="s">
        <v>295</v>
      </c>
      <c r="B132" s="12" t="s">
        <v>285</v>
      </c>
      <c r="C132" s="20" t="s">
        <v>296</v>
      </c>
      <c r="D132" s="365">
        <v>0</v>
      </c>
      <c r="E132" s="365">
        <v>0</v>
      </c>
      <c r="F132" s="366">
        <v>0</v>
      </c>
      <c r="H132" s="339">
        <v>0</v>
      </c>
      <c r="I132" s="339">
        <v>0</v>
      </c>
      <c r="J132" s="370">
        <v>0</v>
      </c>
      <c r="K132" s="308"/>
      <c r="L132" s="375">
        <v>0</v>
      </c>
      <c r="M132" s="375">
        <v>0</v>
      </c>
      <c r="N132" s="377">
        <v>0</v>
      </c>
      <c r="O132" s="317">
        <f t="shared" si="1"/>
        <v>0</v>
      </c>
    </row>
    <row r="133" spans="1:15" x14ac:dyDescent="0.2">
      <c r="A133" s="19" t="s">
        <v>297</v>
      </c>
      <c r="B133" s="12" t="s">
        <v>298</v>
      </c>
      <c r="C133" s="20" t="s">
        <v>299</v>
      </c>
      <c r="D133" s="365">
        <v>0</v>
      </c>
      <c r="E133" s="365">
        <v>0</v>
      </c>
      <c r="F133" s="366">
        <v>0</v>
      </c>
      <c r="H133" s="339">
        <v>0</v>
      </c>
      <c r="I133" s="339">
        <v>0</v>
      </c>
      <c r="J133" s="370">
        <v>0</v>
      </c>
      <c r="K133" s="308"/>
      <c r="L133" s="375">
        <v>0</v>
      </c>
      <c r="M133" s="375">
        <v>0</v>
      </c>
      <c r="N133" s="377">
        <v>0</v>
      </c>
      <c r="O133" s="317">
        <f t="shared" si="1"/>
        <v>0</v>
      </c>
    </row>
    <row r="134" spans="1:15" x14ac:dyDescent="0.2">
      <c r="A134" s="19" t="s">
        <v>300</v>
      </c>
      <c r="B134" s="12" t="s">
        <v>298</v>
      </c>
      <c r="C134" s="20" t="s">
        <v>301</v>
      </c>
      <c r="D134" s="365">
        <v>0</v>
      </c>
      <c r="E134" s="365">
        <v>0</v>
      </c>
      <c r="F134" s="366">
        <v>0</v>
      </c>
      <c r="H134" s="339">
        <v>0</v>
      </c>
      <c r="I134" s="339">
        <v>0</v>
      </c>
      <c r="J134" s="370">
        <v>0</v>
      </c>
      <c r="K134" s="308"/>
      <c r="L134" s="375">
        <v>0</v>
      </c>
      <c r="M134" s="375">
        <v>0</v>
      </c>
      <c r="N134" s="377">
        <v>0</v>
      </c>
      <c r="O134" s="317">
        <f t="shared" si="1"/>
        <v>0</v>
      </c>
    </row>
    <row r="135" spans="1:15" x14ac:dyDescent="0.2">
      <c r="A135" s="19" t="s">
        <v>302</v>
      </c>
      <c r="B135" s="12" t="s">
        <v>303</v>
      </c>
      <c r="C135" s="20" t="s">
        <v>304</v>
      </c>
      <c r="D135" s="365">
        <v>0</v>
      </c>
      <c r="E135" s="365">
        <v>0</v>
      </c>
      <c r="F135" s="366">
        <v>0</v>
      </c>
      <c r="H135" s="339">
        <v>0</v>
      </c>
      <c r="I135" s="339">
        <v>0</v>
      </c>
      <c r="J135" s="370">
        <v>0</v>
      </c>
      <c r="K135" s="308"/>
      <c r="L135" s="375">
        <v>0</v>
      </c>
      <c r="M135" s="375">
        <v>0</v>
      </c>
      <c r="N135" s="377">
        <v>0</v>
      </c>
      <c r="O135" s="317">
        <f t="shared" si="1"/>
        <v>0</v>
      </c>
    </row>
    <row r="136" spans="1:15" x14ac:dyDescent="0.2">
      <c r="A136" s="19" t="s">
        <v>305</v>
      </c>
      <c r="B136" s="12" t="s">
        <v>303</v>
      </c>
      <c r="C136" s="20" t="s">
        <v>306</v>
      </c>
      <c r="D136" s="365">
        <v>0</v>
      </c>
      <c r="E136" s="365">
        <v>0</v>
      </c>
      <c r="F136" s="366">
        <v>0</v>
      </c>
      <c r="H136" s="339">
        <v>0</v>
      </c>
      <c r="I136" s="339">
        <v>0</v>
      </c>
      <c r="J136" s="370">
        <v>0</v>
      </c>
      <c r="K136" s="308"/>
      <c r="L136" s="375">
        <v>0</v>
      </c>
      <c r="M136" s="375">
        <v>0</v>
      </c>
      <c r="N136" s="377">
        <v>0</v>
      </c>
      <c r="O136" s="317">
        <f t="shared" si="1"/>
        <v>0</v>
      </c>
    </row>
    <row r="137" spans="1:15" x14ac:dyDescent="0.2">
      <c r="A137" s="19" t="s">
        <v>307</v>
      </c>
      <c r="B137" s="12" t="s">
        <v>308</v>
      </c>
      <c r="C137" s="20" t="s">
        <v>309</v>
      </c>
      <c r="D137" s="365">
        <v>0</v>
      </c>
      <c r="E137" s="365">
        <v>0</v>
      </c>
      <c r="F137" s="366">
        <v>0</v>
      </c>
      <c r="H137" s="339">
        <v>0</v>
      </c>
      <c r="I137" s="339">
        <v>0</v>
      </c>
      <c r="J137" s="370">
        <v>0</v>
      </c>
      <c r="K137" s="308"/>
      <c r="L137" s="375">
        <v>0</v>
      </c>
      <c r="M137" s="375">
        <v>0</v>
      </c>
      <c r="N137" s="377">
        <v>0</v>
      </c>
      <c r="O137" s="317">
        <f t="shared" ref="O137:O200" si="2">+N137-J137</f>
        <v>0</v>
      </c>
    </row>
    <row r="138" spans="1:15" x14ac:dyDescent="0.2">
      <c r="A138" s="19" t="s">
        <v>310</v>
      </c>
      <c r="B138" s="12" t="s">
        <v>308</v>
      </c>
      <c r="C138" s="20" t="s">
        <v>311</v>
      </c>
      <c r="D138" s="365">
        <v>0</v>
      </c>
      <c r="E138" s="365">
        <v>0</v>
      </c>
      <c r="F138" s="366">
        <v>0</v>
      </c>
      <c r="H138" s="339">
        <v>0</v>
      </c>
      <c r="I138" s="339">
        <v>0</v>
      </c>
      <c r="J138" s="370">
        <v>0</v>
      </c>
      <c r="K138" s="308"/>
      <c r="L138" s="375">
        <v>0</v>
      </c>
      <c r="M138" s="375">
        <v>0</v>
      </c>
      <c r="N138" s="377">
        <v>0</v>
      </c>
      <c r="O138" s="317">
        <f t="shared" si="2"/>
        <v>0</v>
      </c>
    </row>
    <row r="139" spans="1:15" x14ac:dyDescent="0.2">
      <c r="A139" s="19" t="s">
        <v>312</v>
      </c>
      <c r="B139" s="12" t="s">
        <v>313</v>
      </c>
      <c r="C139" s="20" t="s">
        <v>314</v>
      </c>
      <c r="D139" s="365">
        <v>0</v>
      </c>
      <c r="E139" s="365">
        <v>0</v>
      </c>
      <c r="F139" s="366">
        <v>0</v>
      </c>
      <c r="H139" s="339">
        <v>0</v>
      </c>
      <c r="I139" s="339">
        <v>0</v>
      </c>
      <c r="J139" s="370">
        <v>0</v>
      </c>
      <c r="K139" s="308"/>
      <c r="L139" s="375">
        <v>0</v>
      </c>
      <c r="M139" s="375">
        <v>0</v>
      </c>
      <c r="N139" s="377">
        <v>0</v>
      </c>
      <c r="O139" s="317">
        <f t="shared" si="2"/>
        <v>0</v>
      </c>
    </row>
    <row r="140" spans="1:15" x14ac:dyDescent="0.2">
      <c r="A140" s="19" t="s">
        <v>315</v>
      </c>
      <c r="B140" s="12" t="s">
        <v>316</v>
      </c>
      <c r="C140" s="20" t="s">
        <v>317</v>
      </c>
      <c r="D140" s="365">
        <v>0</v>
      </c>
      <c r="E140" s="365">
        <v>0</v>
      </c>
      <c r="F140" s="366">
        <v>0</v>
      </c>
      <c r="H140" s="339">
        <v>0</v>
      </c>
      <c r="I140" s="339">
        <v>0</v>
      </c>
      <c r="J140" s="370">
        <v>0</v>
      </c>
      <c r="K140" s="308"/>
      <c r="L140" s="375">
        <v>0</v>
      </c>
      <c r="M140" s="375">
        <v>0</v>
      </c>
      <c r="N140" s="377">
        <v>0</v>
      </c>
      <c r="O140" s="317">
        <f t="shared" si="2"/>
        <v>0</v>
      </c>
    </row>
    <row r="141" spans="1:15" x14ac:dyDescent="0.2">
      <c r="A141" s="19" t="s">
        <v>318</v>
      </c>
      <c r="B141" s="12" t="s">
        <v>316</v>
      </c>
      <c r="C141" s="20" t="s">
        <v>319</v>
      </c>
      <c r="D141" s="365">
        <v>0</v>
      </c>
      <c r="E141" s="365">
        <v>0</v>
      </c>
      <c r="F141" s="366">
        <v>0</v>
      </c>
      <c r="H141" s="339">
        <v>0</v>
      </c>
      <c r="I141" s="339">
        <v>0</v>
      </c>
      <c r="J141" s="370">
        <v>0</v>
      </c>
      <c r="K141" s="308"/>
      <c r="L141" s="375">
        <v>0</v>
      </c>
      <c r="M141" s="375">
        <v>0</v>
      </c>
      <c r="N141" s="377">
        <v>0</v>
      </c>
      <c r="O141" s="317">
        <f t="shared" si="2"/>
        <v>0</v>
      </c>
    </row>
    <row r="142" spans="1:15" x14ac:dyDescent="0.2">
      <c r="A142" s="19" t="s">
        <v>320</v>
      </c>
      <c r="B142" s="12" t="s">
        <v>316</v>
      </c>
      <c r="C142" s="20" t="s">
        <v>321</v>
      </c>
      <c r="D142" s="365">
        <v>0</v>
      </c>
      <c r="E142" s="365">
        <v>0</v>
      </c>
      <c r="F142" s="366">
        <v>0</v>
      </c>
      <c r="H142" s="339">
        <v>0</v>
      </c>
      <c r="I142" s="339">
        <v>0</v>
      </c>
      <c r="J142" s="370">
        <v>0</v>
      </c>
      <c r="K142" s="308"/>
      <c r="L142" s="375">
        <v>0</v>
      </c>
      <c r="M142" s="375">
        <v>0</v>
      </c>
      <c r="N142" s="377">
        <v>0</v>
      </c>
      <c r="O142" s="317">
        <f t="shared" si="2"/>
        <v>0</v>
      </c>
    </row>
    <row r="143" spans="1:15" x14ac:dyDescent="0.2">
      <c r="A143" s="19" t="s">
        <v>322</v>
      </c>
      <c r="B143" s="12" t="s">
        <v>316</v>
      </c>
      <c r="C143" s="20" t="s">
        <v>323</v>
      </c>
      <c r="D143" s="365">
        <v>0</v>
      </c>
      <c r="E143" s="365">
        <v>0</v>
      </c>
      <c r="F143" s="366">
        <v>0</v>
      </c>
      <c r="H143" s="339">
        <v>0</v>
      </c>
      <c r="I143" s="339">
        <v>0</v>
      </c>
      <c r="J143" s="370">
        <v>0</v>
      </c>
      <c r="K143" s="308"/>
      <c r="L143" s="375">
        <v>0</v>
      </c>
      <c r="M143" s="375">
        <v>0</v>
      </c>
      <c r="N143" s="377">
        <v>0</v>
      </c>
      <c r="O143" s="317">
        <f t="shared" si="2"/>
        <v>0</v>
      </c>
    </row>
    <row r="144" spans="1:15" x14ac:dyDescent="0.2">
      <c r="A144" s="19" t="s">
        <v>324</v>
      </c>
      <c r="B144" s="12" t="s">
        <v>325</v>
      </c>
      <c r="C144" s="20" t="s">
        <v>326</v>
      </c>
      <c r="D144" s="365">
        <v>0</v>
      </c>
      <c r="E144" s="365">
        <v>0</v>
      </c>
      <c r="F144" s="366">
        <v>0</v>
      </c>
      <c r="H144" s="339">
        <v>0</v>
      </c>
      <c r="I144" s="339">
        <v>0</v>
      </c>
      <c r="J144" s="370">
        <v>0</v>
      </c>
      <c r="K144" s="308"/>
      <c r="L144" s="375">
        <v>0</v>
      </c>
      <c r="M144" s="375">
        <v>0</v>
      </c>
      <c r="N144" s="377">
        <v>0</v>
      </c>
      <c r="O144" s="317">
        <f t="shared" si="2"/>
        <v>0</v>
      </c>
    </row>
    <row r="145" spans="1:15" x14ac:dyDescent="0.2">
      <c r="A145" s="19" t="s">
        <v>327</v>
      </c>
      <c r="B145" s="12" t="s">
        <v>325</v>
      </c>
      <c r="C145" s="20" t="s">
        <v>328</v>
      </c>
      <c r="D145" s="365">
        <v>371653</v>
      </c>
      <c r="E145" s="365">
        <v>0</v>
      </c>
      <c r="F145" s="366">
        <v>371653</v>
      </c>
      <c r="H145" s="339">
        <v>377191</v>
      </c>
      <c r="I145" s="339">
        <v>0</v>
      </c>
      <c r="J145" s="370">
        <v>377191</v>
      </c>
      <c r="K145" s="308"/>
      <c r="L145" s="375">
        <v>371652.98</v>
      </c>
      <c r="M145" s="375">
        <v>0</v>
      </c>
      <c r="N145" s="377">
        <v>371652.98</v>
      </c>
      <c r="O145" s="317">
        <f t="shared" si="2"/>
        <v>-5538.0200000000186</v>
      </c>
    </row>
    <row r="146" spans="1:15" x14ac:dyDescent="0.2">
      <c r="A146" s="19" t="s">
        <v>329</v>
      </c>
      <c r="B146" s="12" t="s">
        <v>330</v>
      </c>
      <c r="C146" s="20" t="s">
        <v>331</v>
      </c>
      <c r="D146" s="365">
        <v>0</v>
      </c>
      <c r="E146" s="365">
        <v>0</v>
      </c>
      <c r="F146" s="366">
        <v>0</v>
      </c>
      <c r="H146" s="339">
        <v>0</v>
      </c>
      <c r="I146" s="339">
        <v>0</v>
      </c>
      <c r="J146" s="370">
        <v>0</v>
      </c>
      <c r="K146" s="308"/>
      <c r="L146" s="375">
        <v>0</v>
      </c>
      <c r="M146" s="375">
        <v>0</v>
      </c>
      <c r="N146" s="377">
        <v>0</v>
      </c>
      <c r="O146" s="317">
        <f t="shared" si="2"/>
        <v>0</v>
      </c>
    </row>
    <row r="147" spans="1:15" x14ac:dyDescent="0.2">
      <c r="A147" s="19" t="s">
        <v>332</v>
      </c>
      <c r="B147" s="12" t="s">
        <v>330</v>
      </c>
      <c r="C147" s="20" t="s">
        <v>333</v>
      </c>
      <c r="D147" s="365">
        <v>0</v>
      </c>
      <c r="E147" s="365">
        <v>0</v>
      </c>
      <c r="F147" s="366">
        <v>0</v>
      </c>
      <c r="H147" s="339">
        <v>0</v>
      </c>
      <c r="I147" s="339">
        <v>0</v>
      </c>
      <c r="J147" s="370">
        <v>0</v>
      </c>
      <c r="K147" s="308"/>
      <c r="L147" s="375">
        <v>0</v>
      </c>
      <c r="M147" s="375">
        <v>0</v>
      </c>
      <c r="N147" s="377">
        <v>0</v>
      </c>
      <c r="O147" s="317">
        <f t="shared" si="2"/>
        <v>0</v>
      </c>
    </row>
    <row r="148" spans="1:15" x14ac:dyDescent="0.2">
      <c r="A148" s="19" t="s">
        <v>334</v>
      </c>
      <c r="B148" s="12" t="s">
        <v>335</v>
      </c>
      <c r="C148" s="20" t="s">
        <v>336</v>
      </c>
      <c r="D148" s="365">
        <v>107839</v>
      </c>
      <c r="E148" s="365">
        <v>0</v>
      </c>
      <c r="F148" s="366">
        <v>107839</v>
      </c>
      <c r="H148" s="339">
        <v>119000</v>
      </c>
      <c r="I148" s="339">
        <v>0</v>
      </c>
      <c r="J148" s="370">
        <v>119000</v>
      </c>
      <c r="K148" s="308"/>
      <c r="L148" s="375">
        <v>107839.21</v>
      </c>
      <c r="M148" s="375">
        <v>0</v>
      </c>
      <c r="N148" s="377">
        <v>107839.21</v>
      </c>
      <c r="O148" s="317">
        <f t="shared" si="2"/>
        <v>-11160.789999999994</v>
      </c>
    </row>
    <row r="149" spans="1:15" x14ac:dyDescent="0.2">
      <c r="A149" s="19" t="s">
        <v>337</v>
      </c>
      <c r="B149" s="12" t="s">
        <v>335</v>
      </c>
      <c r="C149" s="20" t="s">
        <v>338</v>
      </c>
      <c r="D149" s="365">
        <v>0</v>
      </c>
      <c r="E149" s="365">
        <v>0</v>
      </c>
      <c r="F149" s="366">
        <v>0</v>
      </c>
      <c r="H149" s="339">
        <v>0</v>
      </c>
      <c r="I149" s="339">
        <v>0</v>
      </c>
      <c r="J149" s="370">
        <v>0</v>
      </c>
      <c r="K149" s="308"/>
      <c r="L149" s="375">
        <v>0</v>
      </c>
      <c r="M149" s="375">
        <v>0</v>
      </c>
      <c r="N149" s="377">
        <v>0</v>
      </c>
      <c r="O149" s="317">
        <f t="shared" si="2"/>
        <v>0</v>
      </c>
    </row>
    <row r="150" spans="1:15" x14ac:dyDescent="0.2">
      <c r="A150" s="19" t="s">
        <v>339</v>
      </c>
      <c r="B150" s="12" t="s">
        <v>335</v>
      </c>
      <c r="C150" s="20" t="s">
        <v>340</v>
      </c>
      <c r="D150" s="365">
        <v>0</v>
      </c>
      <c r="E150" s="365">
        <v>0</v>
      </c>
      <c r="F150" s="366">
        <v>0</v>
      </c>
      <c r="H150" s="339">
        <v>0</v>
      </c>
      <c r="I150" s="339">
        <v>0</v>
      </c>
      <c r="J150" s="370">
        <v>0</v>
      </c>
      <c r="K150" s="308"/>
      <c r="L150" s="375">
        <v>0</v>
      </c>
      <c r="M150" s="375">
        <v>0</v>
      </c>
      <c r="N150" s="377">
        <v>0</v>
      </c>
      <c r="O150" s="317">
        <f t="shared" si="2"/>
        <v>0</v>
      </c>
    </row>
    <row r="151" spans="1:15" x14ac:dyDescent="0.2">
      <c r="A151" s="19" t="s">
        <v>341</v>
      </c>
      <c r="B151" s="12" t="s">
        <v>342</v>
      </c>
      <c r="C151" s="20" t="s">
        <v>343</v>
      </c>
      <c r="D151" s="365">
        <v>0</v>
      </c>
      <c r="E151" s="365">
        <v>0</v>
      </c>
      <c r="F151" s="366">
        <v>0</v>
      </c>
      <c r="H151" s="339">
        <v>0</v>
      </c>
      <c r="I151" s="339">
        <v>0</v>
      </c>
      <c r="J151" s="370">
        <v>0</v>
      </c>
      <c r="K151" s="308"/>
      <c r="L151" s="375">
        <v>0</v>
      </c>
      <c r="M151" s="375">
        <v>0</v>
      </c>
      <c r="N151" s="377">
        <v>0</v>
      </c>
      <c r="O151" s="317">
        <f t="shared" si="2"/>
        <v>0</v>
      </c>
    </row>
    <row r="152" spans="1:15" x14ac:dyDescent="0.2">
      <c r="A152" s="19" t="s">
        <v>344</v>
      </c>
      <c r="B152" s="12" t="s">
        <v>342</v>
      </c>
      <c r="C152" s="20" t="s">
        <v>345</v>
      </c>
      <c r="D152" s="365">
        <v>0</v>
      </c>
      <c r="E152" s="365">
        <v>0</v>
      </c>
      <c r="F152" s="366">
        <v>0</v>
      </c>
      <c r="H152" s="339">
        <v>0</v>
      </c>
      <c r="I152" s="339">
        <v>0</v>
      </c>
      <c r="J152" s="370">
        <v>0</v>
      </c>
      <c r="K152" s="308"/>
      <c r="L152" s="375">
        <v>0</v>
      </c>
      <c r="M152" s="375">
        <v>0</v>
      </c>
      <c r="N152" s="377">
        <v>0</v>
      </c>
      <c r="O152" s="317">
        <f t="shared" si="2"/>
        <v>0</v>
      </c>
    </row>
    <row r="153" spans="1:15" x14ac:dyDescent="0.2">
      <c r="A153" s="19" t="s">
        <v>346</v>
      </c>
      <c r="B153" s="12" t="s">
        <v>342</v>
      </c>
      <c r="C153" s="20" t="s">
        <v>347</v>
      </c>
      <c r="D153" s="365">
        <v>0</v>
      </c>
      <c r="E153" s="365">
        <v>0</v>
      </c>
      <c r="F153" s="366">
        <v>0</v>
      </c>
      <c r="H153" s="339">
        <v>0</v>
      </c>
      <c r="I153" s="339">
        <v>0</v>
      </c>
      <c r="J153" s="370">
        <v>0</v>
      </c>
      <c r="K153" s="308"/>
      <c r="L153" s="375">
        <v>0</v>
      </c>
      <c r="M153" s="375">
        <v>0</v>
      </c>
      <c r="N153" s="377">
        <v>0</v>
      </c>
      <c r="O153" s="317">
        <f t="shared" si="2"/>
        <v>0</v>
      </c>
    </row>
    <row r="154" spans="1:15" x14ac:dyDescent="0.2">
      <c r="A154" s="19" t="s">
        <v>348</v>
      </c>
      <c r="B154" s="12" t="s">
        <v>349</v>
      </c>
      <c r="C154" s="20" t="s">
        <v>350</v>
      </c>
      <c r="D154" s="365">
        <v>0</v>
      </c>
      <c r="E154" s="365">
        <v>0</v>
      </c>
      <c r="F154" s="366">
        <v>0</v>
      </c>
      <c r="H154" s="339">
        <v>0</v>
      </c>
      <c r="I154" s="339">
        <v>0</v>
      </c>
      <c r="J154" s="370">
        <v>0</v>
      </c>
      <c r="K154" s="308"/>
      <c r="L154" s="375">
        <v>10374</v>
      </c>
      <c r="M154" s="375">
        <v>0</v>
      </c>
      <c r="N154" s="377">
        <v>10374</v>
      </c>
      <c r="O154" s="317">
        <f t="shared" si="2"/>
        <v>10374</v>
      </c>
    </row>
    <row r="155" spans="1:15" x14ac:dyDescent="0.2">
      <c r="A155" s="19" t="s">
        <v>351</v>
      </c>
      <c r="B155" s="12" t="s">
        <v>349</v>
      </c>
      <c r="C155" s="20" t="s">
        <v>352</v>
      </c>
      <c r="D155" s="365">
        <v>0</v>
      </c>
      <c r="E155" s="365">
        <v>0</v>
      </c>
      <c r="F155" s="366">
        <v>0</v>
      </c>
      <c r="H155" s="339">
        <v>0</v>
      </c>
      <c r="I155" s="339">
        <v>0</v>
      </c>
      <c r="J155" s="370">
        <v>0</v>
      </c>
      <c r="K155" s="308"/>
      <c r="L155" s="375">
        <v>0</v>
      </c>
      <c r="M155" s="375">
        <v>0</v>
      </c>
      <c r="N155" s="377">
        <v>0</v>
      </c>
      <c r="O155" s="317">
        <f t="shared" si="2"/>
        <v>0</v>
      </c>
    </row>
    <row r="156" spans="1:15" x14ac:dyDescent="0.2">
      <c r="A156" s="19" t="s">
        <v>353</v>
      </c>
      <c r="B156" s="12" t="s">
        <v>349</v>
      </c>
      <c r="C156" s="20" t="s">
        <v>354</v>
      </c>
      <c r="D156" s="365">
        <v>468157</v>
      </c>
      <c r="E156" s="365">
        <v>0</v>
      </c>
      <c r="F156" s="366">
        <v>468157</v>
      </c>
      <c r="H156" s="339">
        <v>468157</v>
      </c>
      <c r="I156" s="339">
        <v>0</v>
      </c>
      <c r="J156" s="370">
        <v>468157</v>
      </c>
      <c r="K156" s="308"/>
      <c r="L156" s="375">
        <v>468156.99999999994</v>
      </c>
      <c r="M156" s="375">
        <v>0</v>
      </c>
      <c r="N156" s="377">
        <v>468156.99999999994</v>
      </c>
      <c r="O156" s="317">
        <f t="shared" si="2"/>
        <v>0</v>
      </c>
    </row>
    <row r="157" spans="1:15" x14ac:dyDescent="0.2">
      <c r="A157" s="19" t="s">
        <v>355</v>
      </c>
      <c r="B157" s="12" t="s">
        <v>356</v>
      </c>
      <c r="C157" s="20" t="s">
        <v>357</v>
      </c>
      <c r="D157" s="365">
        <v>0</v>
      </c>
      <c r="E157" s="365">
        <v>0</v>
      </c>
      <c r="F157" s="366">
        <v>0</v>
      </c>
      <c r="H157" s="339">
        <v>0</v>
      </c>
      <c r="I157" s="339">
        <v>0</v>
      </c>
      <c r="J157" s="370">
        <v>0</v>
      </c>
      <c r="K157" s="308"/>
      <c r="L157" s="375">
        <v>0</v>
      </c>
      <c r="M157" s="375">
        <v>0</v>
      </c>
      <c r="N157" s="377">
        <v>0</v>
      </c>
      <c r="O157" s="317">
        <f t="shared" si="2"/>
        <v>0</v>
      </c>
    </row>
    <row r="158" spans="1:15" x14ac:dyDescent="0.2">
      <c r="A158" s="19" t="s">
        <v>358</v>
      </c>
      <c r="B158" s="12" t="s">
        <v>359</v>
      </c>
      <c r="C158" s="20" t="s">
        <v>360</v>
      </c>
      <c r="D158" s="365">
        <v>0</v>
      </c>
      <c r="E158" s="365">
        <v>0</v>
      </c>
      <c r="F158" s="366">
        <v>0</v>
      </c>
      <c r="H158" s="339">
        <v>0</v>
      </c>
      <c r="I158" s="339">
        <v>0</v>
      </c>
      <c r="J158" s="370">
        <v>0</v>
      </c>
      <c r="K158" s="308"/>
      <c r="L158" s="375">
        <v>0</v>
      </c>
      <c r="M158" s="375">
        <v>0</v>
      </c>
      <c r="N158" s="377">
        <v>0</v>
      </c>
      <c r="O158" s="317">
        <f t="shared" si="2"/>
        <v>0</v>
      </c>
    </row>
    <row r="159" spans="1:15" x14ac:dyDescent="0.2">
      <c r="A159" s="19" t="s">
        <v>361</v>
      </c>
      <c r="B159" s="12" t="s">
        <v>359</v>
      </c>
      <c r="C159" s="20" t="s">
        <v>362</v>
      </c>
      <c r="D159" s="365">
        <v>0</v>
      </c>
      <c r="E159" s="365">
        <v>0</v>
      </c>
      <c r="F159" s="366">
        <v>0</v>
      </c>
      <c r="H159" s="339">
        <v>0</v>
      </c>
      <c r="I159" s="339">
        <v>0</v>
      </c>
      <c r="J159" s="370">
        <v>0</v>
      </c>
      <c r="K159" s="308"/>
      <c r="L159" s="375">
        <v>0</v>
      </c>
      <c r="M159" s="375">
        <v>0</v>
      </c>
      <c r="N159" s="377">
        <v>0</v>
      </c>
      <c r="O159" s="317">
        <f t="shared" si="2"/>
        <v>0</v>
      </c>
    </row>
    <row r="160" spans="1:15" x14ac:dyDescent="0.2">
      <c r="A160" s="19" t="s">
        <v>363</v>
      </c>
      <c r="B160" s="12" t="s">
        <v>364</v>
      </c>
      <c r="C160" s="20" t="s">
        <v>365</v>
      </c>
      <c r="D160" s="365">
        <v>0</v>
      </c>
      <c r="E160" s="365">
        <v>0</v>
      </c>
      <c r="F160" s="366">
        <v>0</v>
      </c>
      <c r="H160" s="339">
        <v>0</v>
      </c>
      <c r="I160" s="339">
        <v>0</v>
      </c>
      <c r="J160" s="370">
        <v>0</v>
      </c>
      <c r="K160" s="308"/>
      <c r="L160" s="375">
        <v>0</v>
      </c>
      <c r="M160" s="375">
        <v>0</v>
      </c>
      <c r="N160" s="377">
        <v>0</v>
      </c>
      <c r="O160" s="317">
        <f t="shared" si="2"/>
        <v>0</v>
      </c>
    </row>
    <row r="161" spans="1:15" x14ac:dyDescent="0.2">
      <c r="A161" s="19" t="s">
        <v>366</v>
      </c>
      <c r="B161" s="12" t="s">
        <v>364</v>
      </c>
      <c r="C161" s="20" t="s">
        <v>367</v>
      </c>
      <c r="D161" s="365">
        <v>0</v>
      </c>
      <c r="E161" s="365">
        <v>0</v>
      </c>
      <c r="F161" s="366">
        <v>0</v>
      </c>
      <c r="H161" s="339">
        <v>0</v>
      </c>
      <c r="I161" s="339">
        <v>0</v>
      </c>
      <c r="J161" s="370">
        <v>0</v>
      </c>
      <c r="K161" s="308"/>
      <c r="L161" s="375">
        <v>1879.7</v>
      </c>
      <c r="M161" s="375">
        <v>0</v>
      </c>
      <c r="N161" s="377">
        <v>1879.7</v>
      </c>
      <c r="O161" s="317">
        <f t="shared" si="2"/>
        <v>1879.7</v>
      </c>
    </row>
    <row r="162" spans="1:15" x14ac:dyDescent="0.2">
      <c r="A162" s="19" t="s">
        <v>368</v>
      </c>
      <c r="B162" s="12" t="s">
        <v>369</v>
      </c>
      <c r="C162" s="20" t="s">
        <v>370</v>
      </c>
      <c r="D162" s="365">
        <v>0</v>
      </c>
      <c r="E162" s="365">
        <v>0</v>
      </c>
      <c r="F162" s="366">
        <v>0</v>
      </c>
      <c r="H162" s="339">
        <v>0</v>
      </c>
      <c r="I162" s="339">
        <v>0</v>
      </c>
      <c r="J162" s="370">
        <v>0</v>
      </c>
      <c r="K162" s="308"/>
      <c r="L162" s="375">
        <v>0</v>
      </c>
      <c r="M162" s="375">
        <v>0</v>
      </c>
      <c r="N162" s="377">
        <v>0</v>
      </c>
      <c r="O162" s="317">
        <f t="shared" si="2"/>
        <v>0</v>
      </c>
    </row>
    <row r="163" spans="1:15" x14ac:dyDescent="0.2">
      <c r="A163" s="19" t="s">
        <v>371</v>
      </c>
      <c r="B163" s="12" t="s">
        <v>372</v>
      </c>
      <c r="C163" s="20" t="s">
        <v>373</v>
      </c>
      <c r="D163" s="365">
        <v>307780</v>
      </c>
      <c r="E163" s="365">
        <v>0</v>
      </c>
      <c r="F163" s="366">
        <v>307780</v>
      </c>
      <c r="H163" s="339">
        <v>289511</v>
      </c>
      <c r="I163" s="339">
        <v>0</v>
      </c>
      <c r="J163" s="370">
        <v>289511</v>
      </c>
      <c r="K163" s="308"/>
      <c r="L163" s="375">
        <v>276149.51</v>
      </c>
      <c r="M163" s="375">
        <v>0</v>
      </c>
      <c r="N163" s="377">
        <v>276149.51</v>
      </c>
      <c r="O163" s="317">
        <f t="shared" si="2"/>
        <v>-13361.489999999991</v>
      </c>
    </row>
    <row r="164" spans="1:15" x14ac:dyDescent="0.2">
      <c r="A164" s="19" t="s">
        <v>374</v>
      </c>
      <c r="B164" s="12" t="s">
        <v>372</v>
      </c>
      <c r="C164" s="20" t="s">
        <v>375</v>
      </c>
      <c r="D164" s="365">
        <v>0</v>
      </c>
      <c r="E164" s="365">
        <v>0</v>
      </c>
      <c r="F164" s="366">
        <v>0</v>
      </c>
      <c r="H164" s="339">
        <v>0</v>
      </c>
      <c r="I164" s="339">
        <v>0</v>
      </c>
      <c r="J164" s="370">
        <v>0</v>
      </c>
      <c r="K164" s="308"/>
      <c r="L164" s="375">
        <v>2434.08</v>
      </c>
      <c r="M164" s="375">
        <v>0</v>
      </c>
      <c r="N164" s="377">
        <v>2434.08</v>
      </c>
      <c r="O164" s="317">
        <f t="shared" si="2"/>
        <v>2434.08</v>
      </c>
    </row>
    <row r="165" spans="1:15" x14ac:dyDescent="0.2">
      <c r="A165" s="19" t="s">
        <v>376</v>
      </c>
      <c r="B165" s="12" t="s">
        <v>377</v>
      </c>
      <c r="C165" s="20" t="s">
        <v>378</v>
      </c>
      <c r="D165" s="365">
        <v>0</v>
      </c>
      <c r="E165" s="365">
        <v>0</v>
      </c>
      <c r="F165" s="366">
        <v>0</v>
      </c>
      <c r="H165" s="339">
        <v>0</v>
      </c>
      <c r="I165" s="339">
        <v>0</v>
      </c>
      <c r="J165" s="370">
        <v>0</v>
      </c>
      <c r="K165" s="308"/>
      <c r="L165" s="375">
        <v>1500</v>
      </c>
      <c r="M165" s="375">
        <v>0</v>
      </c>
      <c r="N165" s="377">
        <v>1500</v>
      </c>
      <c r="O165" s="317">
        <f t="shared" si="2"/>
        <v>1500</v>
      </c>
    </row>
    <row r="166" spans="1:15" x14ac:dyDescent="0.2">
      <c r="A166" s="19" t="s">
        <v>379</v>
      </c>
      <c r="B166" s="12" t="s">
        <v>377</v>
      </c>
      <c r="C166" s="20" t="s">
        <v>380</v>
      </c>
      <c r="D166" s="365">
        <v>0</v>
      </c>
      <c r="E166" s="365">
        <v>0</v>
      </c>
      <c r="F166" s="366">
        <v>0</v>
      </c>
      <c r="H166" s="339">
        <v>0</v>
      </c>
      <c r="I166" s="339">
        <v>0</v>
      </c>
      <c r="J166" s="370">
        <v>0</v>
      </c>
      <c r="K166" s="308"/>
      <c r="L166" s="375">
        <v>0</v>
      </c>
      <c r="M166" s="375">
        <v>0</v>
      </c>
      <c r="N166" s="377">
        <v>0</v>
      </c>
      <c r="O166" s="317">
        <f t="shared" si="2"/>
        <v>0</v>
      </c>
    </row>
    <row r="167" spans="1:15" x14ac:dyDescent="0.2">
      <c r="A167" s="19" t="s">
        <v>381</v>
      </c>
      <c r="B167" s="12" t="s">
        <v>377</v>
      </c>
      <c r="C167" s="20" t="s">
        <v>382</v>
      </c>
      <c r="D167" s="365">
        <v>0</v>
      </c>
      <c r="E167" s="365">
        <v>0</v>
      </c>
      <c r="F167" s="366">
        <v>0</v>
      </c>
      <c r="H167" s="339">
        <v>0</v>
      </c>
      <c r="I167" s="339">
        <v>0</v>
      </c>
      <c r="J167" s="370">
        <v>0</v>
      </c>
      <c r="K167" s="308"/>
      <c r="L167" s="375">
        <v>1972.18</v>
      </c>
      <c r="M167" s="375">
        <v>0</v>
      </c>
      <c r="N167" s="377">
        <v>1972.18</v>
      </c>
      <c r="O167" s="317">
        <f t="shared" si="2"/>
        <v>1972.18</v>
      </c>
    </row>
    <row r="168" spans="1:15" x14ac:dyDescent="0.2">
      <c r="A168" s="19" t="s">
        <v>383</v>
      </c>
      <c r="B168" s="12" t="s">
        <v>377</v>
      </c>
      <c r="C168" s="20" t="s">
        <v>384</v>
      </c>
      <c r="D168" s="365">
        <v>0</v>
      </c>
      <c r="E168" s="365">
        <v>0</v>
      </c>
      <c r="F168" s="366">
        <v>0</v>
      </c>
      <c r="H168" s="339">
        <v>0</v>
      </c>
      <c r="I168" s="339">
        <v>0</v>
      </c>
      <c r="J168" s="370">
        <v>0</v>
      </c>
      <c r="K168" s="308"/>
      <c r="L168" s="375">
        <v>2930.42</v>
      </c>
      <c r="M168" s="375">
        <v>0</v>
      </c>
      <c r="N168" s="377">
        <v>2930.42</v>
      </c>
      <c r="O168" s="317">
        <f t="shared" si="2"/>
        <v>2930.42</v>
      </c>
    </row>
    <row r="169" spans="1:15" x14ac:dyDescent="0.2">
      <c r="A169" s="19" t="s">
        <v>385</v>
      </c>
      <c r="B169" s="12" t="s">
        <v>377</v>
      </c>
      <c r="C169" s="20" t="s">
        <v>386</v>
      </c>
      <c r="D169" s="365">
        <v>0</v>
      </c>
      <c r="E169" s="365">
        <v>0</v>
      </c>
      <c r="F169" s="366">
        <v>0</v>
      </c>
      <c r="H169" s="339">
        <v>0</v>
      </c>
      <c r="I169" s="339">
        <v>0</v>
      </c>
      <c r="J169" s="370">
        <v>0</v>
      </c>
      <c r="K169" s="308"/>
      <c r="L169" s="375">
        <v>0</v>
      </c>
      <c r="M169" s="375">
        <v>0</v>
      </c>
      <c r="N169" s="377">
        <v>0</v>
      </c>
      <c r="O169" s="317">
        <f t="shared" si="2"/>
        <v>0</v>
      </c>
    </row>
    <row r="170" spans="1:15" x14ac:dyDescent="0.2">
      <c r="A170" s="19" t="s">
        <v>387</v>
      </c>
      <c r="B170" s="12" t="s">
        <v>388</v>
      </c>
      <c r="C170" s="20" t="s">
        <v>389</v>
      </c>
      <c r="D170" s="365">
        <v>0</v>
      </c>
      <c r="E170" s="365">
        <v>0</v>
      </c>
      <c r="F170" s="366">
        <v>0</v>
      </c>
      <c r="H170" s="339">
        <v>0</v>
      </c>
      <c r="I170" s="339">
        <v>0</v>
      </c>
      <c r="J170" s="370">
        <v>0</v>
      </c>
      <c r="K170" s="308"/>
      <c r="L170" s="375">
        <v>0</v>
      </c>
      <c r="M170" s="375">
        <v>0</v>
      </c>
      <c r="N170" s="377">
        <v>0</v>
      </c>
      <c r="O170" s="317">
        <f t="shared" si="2"/>
        <v>0</v>
      </c>
    </row>
    <row r="171" spans="1:15" x14ac:dyDescent="0.2">
      <c r="A171" s="19" t="s">
        <v>390</v>
      </c>
      <c r="B171" s="12" t="s">
        <v>388</v>
      </c>
      <c r="C171" s="20" t="s">
        <v>391</v>
      </c>
      <c r="D171" s="365">
        <v>0</v>
      </c>
      <c r="E171" s="365">
        <v>0</v>
      </c>
      <c r="F171" s="366">
        <v>0</v>
      </c>
      <c r="H171" s="339">
        <v>0</v>
      </c>
      <c r="I171" s="339">
        <v>0</v>
      </c>
      <c r="J171" s="370">
        <v>0</v>
      </c>
      <c r="K171" s="308"/>
      <c r="L171" s="375">
        <v>0</v>
      </c>
      <c r="M171" s="375">
        <v>0</v>
      </c>
      <c r="N171" s="377">
        <v>0</v>
      </c>
      <c r="O171" s="317">
        <f t="shared" si="2"/>
        <v>0</v>
      </c>
    </row>
    <row r="172" spans="1:15" x14ac:dyDescent="0.2">
      <c r="A172" s="19" t="s">
        <v>392</v>
      </c>
      <c r="B172" s="12" t="s">
        <v>388</v>
      </c>
      <c r="C172" s="20" t="s">
        <v>393</v>
      </c>
      <c r="D172" s="365">
        <v>0</v>
      </c>
      <c r="E172" s="365">
        <v>0</v>
      </c>
      <c r="F172" s="366">
        <v>0</v>
      </c>
      <c r="H172" s="339">
        <v>0</v>
      </c>
      <c r="I172" s="339">
        <v>0</v>
      </c>
      <c r="J172" s="370">
        <v>0</v>
      </c>
      <c r="K172" s="308"/>
      <c r="L172" s="375">
        <v>0</v>
      </c>
      <c r="M172" s="375">
        <v>0</v>
      </c>
      <c r="N172" s="377">
        <v>0</v>
      </c>
      <c r="O172" s="317">
        <f t="shared" si="2"/>
        <v>0</v>
      </c>
    </row>
    <row r="173" spans="1:15" x14ac:dyDescent="0.2">
      <c r="A173" s="19" t="s">
        <v>394</v>
      </c>
      <c r="B173" s="12" t="s">
        <v>388</v>
      </c>
      <c r="C173" s="20" t="s">
        <v>395</v>
      </c>
      <c r="D173" s="365">
        <v>0</v>
      </c>
      <c r="E173" s="365">
        <v>0</v>
      </c>
      <c r="F173" s="366">
        <v>0</v>
      </c>
      <c r="H173" s="339">
        <v>0</v>
      </c>
      <c r="I173" s="339">
        <v>0</v>
      </c>
      <c r="J173" s="370">
        <v>0</v>
      </c>
      <c r="K173" s="308"/>
      <c r="L173" s="375">
        <v>0</v>
      </c>
      <c r="M173" s="375">
        <v>0</v>
      </c>
      <c r="N173" s="377">
        <v>0</v>
      </c>
      <c r="O173" s="317">
        <f t="shared" si="2"/>
        <v>0</v>
      </c>
    </row>
    <row r="174" spans="1:15" x14ac:dyDescent="0.2">
      <c r="A174" s="19" t="s">
        <v>396</v>
      </c>
      <c r="B174" s="12" t="s">
        <v>388</v>
      </c>
      <c r="C174" s="20" t="s">
        <v>397</v>
      </c>
      <c r="D174" s="365">
        <v>0</v>
      </c>
      <c r="E174" s="365">
        <v>0</v>
      </c>
      <c r="F174" s="366">
        <v>0</v>
      </c>
      <c r="H174" s="339">
        <v>0</v>
      </c>
      <c r="I174" s="339">
        <v>0</v>
      </c>
      <c r="J174" s="370">
        <v>0</v>
      </c>
      <c r="K174" s="308"/>
      <c r="L174" s="375">
        <v>0</v>
      </c>
      <c r="M174" s="375">
        <v>0</v>
      </c>
      <c r="N174" s="377">
        <v>0</v>
      </c>
      <c r="O174" s="317">
        <f t="shared" si="2"/>
        <v>0</v>
      </c>
    </row>
    <row r="175" spans="1:15" x14ac:dyDescent="0.2">
      <c r="A175" s="19" t="s">
        <v>398</v>
      </c>
      <c r="B175" s="12" t="s">
        <v>388</v>
      </c>
      <c r="C175" s="20" t="s">
        <v>399</v>
      </c>
      <c r="D175" s="365">
        <v>0</v>
      </c>
      <c r="E175" s="365">
        <v>0</v>
      </c>
      <c r="F175" s="366">
        <v>0</v>
      </c>
      <c r="H175" s="339">
        <v>0</v>
      </c>
      <c r="I175" s="339">
        <v>0</v>
      </c>
      <c r="J175" s="370">
        <v>0</v>
      </c>
      <c r="K175" s="308"/>
      <c r="L175" s="375">
        <v>0</v>
      </c>
      <c r="M175" s="375">
        <v>0</v>
      </c>
      <c r="N175" s="377">
        <v>0</v>
      </c>
      <c r="O175" s="317">
        <f t="shared" si="2"/>
        <v>0</v>
      </c>
    </row>
    <row r="176" spans="1:15" x14ac:dyDescent="0.2">
      <c r="A176" s="19" t="s">
        <v>400</v>
      </c>
      <c r="B176" s="12" t="s">
        <v>388</v>
      </c>
      <c r="C176" s="20" t="s">
        <v>401</v>
      </c>
      <c r="D176" s="365">
        <v>0</v>
      </c>
      <c r="E176" s="365">
        <v>0</v>
      </c>
      <c r="F176" s="366">
        <v>0</v>
      </c>
      <c r="H176" s="339">
        <v>0</v>
      </c>
      <c r="I176" s="339">
        <v>0</v>
      </c>
      <c r="J176" s="370">
        <v>0</v>
      </c>
      <c r="K176" s="308"/>
      <c r="L176" s="375">
        <v>0</v>
      </c>
      <c r="M176" s="375">
        <v>0</v>
      </c>
      <c r="N176" s="377">
        <v>0</v>
      </c>
      <c r="O176" s="317">
        <f t="shared" si="2"/>
        <v>0</v>
      </c>
    </row>
    <row r="177" spans="1:15" x14ac:dyDescent="0.2">
      <c r="A177" s="19" t="s">
        <v>402</v>
      </c>
      <c r="B177" s="12" t="s">
        <v>388</v>
      </c>
      <c r="C177" s="20" t="s">
        <v>403</v>
      </c>
      <c r="D177" s="365">
        <v>0</v>
      </c>
      <c r="E177" s="365">
        <v>0</v>
      </c>
      <c r="F177" s="366">
        <v>0</v>
      </c>
      <c r="H177" s="339">
        <v>0</v>
      </c>
      <c r="I177" s="339">
        <v>0</v>
      </c>
      <c r="J177" s="370">
        <v>0</v>
      </c>
      <c r="K177" s="308"/>
      <c r="L177" s="375">
        <v>0</v>
      </c>
      <c r="M177" s="375">
        <v>0</v>
      </c>
      <c r="N177" s="377">
        <v>0</v>
      </c>
      <c r="O177" s="317">
        <f t="shared" si="2"/>
        <v>0</v>
      </c>
    </row>
    <row r="178" spans="1:15" x14ac:dyDescent="0.2">
      <c r="A178" s="19" t="s">
        <v>404</v>
      </c>
      <c r="B178" s="12" t="s">
        <v>388</v>
      </c>
      <c r="C178" s="20" t="s">
        <v>405</v>
      </c>
      <c r="D178" s="365">
        <v>0</v>
      </c>
      <c r="E178" s="365">
        <v>0</v>
      </c>
      <c r="F178" s="366">
        <v>0</v>
      </c>
      <c r="H178" s="339">
        <v>0</v>
      </c>
      <c r="I178" s="339">
        <v>0</v>
      </c>
      <c r="J178" s="370">
        <v>0</v>
      </c>
      <c r="K178" s="308"/>
      <c r="L178" s="375">
        <v>0</v>
      </c>
      <c r="M178" s="375">
        <v>0</v>
      </c>
      <c r="N178" s="377">
        <v>0</v>
      </c>
      <c r="O178" s="317">
        <f t="shared" si="2"/>
        <v>0</v>
      </c>
    </row>
    <row r="179" spans="1:15" x14ac:dyDescent="0.2">
      <c r="A179" s="19" t="s">
        <v>406</v>
      </c>
      <c r="B179" s="12" t="s">
        <v>388</v>
      </c>
      <c r="C179" s="20" t="s">
        <v>407</v>
      </c>
      <c r="D179" s="365">
        <v>0</v>
      </c>
      <c r="E179" s="365">
        <v>0</v>
      </c>
      <c r="F179" s="366">
        <v>0</v>
      </c>
      <c r="H179" s="339">
        <v>0</v>
      </c>
      <c r="I179" s="339">
        <v>0</v>
      </c>
      <c r="J179" s="370">
        <v>0</v>
      </c>
      <c r="K179" s="308"/>
      <c r="L179" s="375">
        <v>0</v>
      </c>
      <c r="M179" s="375">
        <v>0</v>
      </c>
      <c r="N179" s="377">
        <v>0</v>
      </c>
      <c r="O179" s="317">
        <f t="shared" si="2"/>
        <v>0</v>
      </c>
    </row>
    <row r="180" spans="1:15" x14ac:dyDescent="0.2">
      <c r="A180" s="19" t="s">
        <v>408</v>
      </c>
      <c r="B180" s="12" t="s">
        <v>388</v>
      </c>
      <c r="C180" s="20" t="s">
        <v>409</v>
      </c>
      <c r="D180" s="365">
        <v>0</v>
      </c>
      <c r="E180" s="365">
        <v>0</v>
      </c>
      <c r="F180" s="366">
        <v>0</v>
      </c>
      <c r="H180" s="339">
        <v>0</v>
      </c>
      <c r="I180" s="339">
        <v>0</v>
      </c>
      <c r="J180" s="370">
        <v>0</v>
      </c>
      <c r="K180" s="308"/>
      <c r="L180" s="375">
        <v>0</v>
      </c>
      <c r="M180" s="375">
        <v>0</v>
      </c>
      <c r="N180" s="377">
        <v>0</v>
      </c>
      <c r="O180" s="317">
        <f t="shared" si="2"/>
        <v>0</v>
      </c>
    </row>
    <row r="181" spans="1:15" x14ac:dyDescent="0.2">
      <c r="A181" s="19" t="s">
        <v>410</v>
      </c>
      <c r="B181" s="12" t="s">
        <v>388</v>
      </c>
      <c r="C181" s="20" t="s">
        <v>411</v>
      </c>
      <c r="D181" s="365">
        <v>0</v>
      </c>
      <c r="E181" s="365">
        <v>0</v>
      </c>
      <c r="F181" s="366">
        <v>0</v>
      </c>
      <c r="H181" s="339">
        <v>0</v>
      </c>
      <c r="I181" s="339">
        <v>0</v>
      </c>
      <c r="J181" s="370">
        <v>0</v>
      </c>
      <c r="K181" s="308"/>
      <c r="L181" s="375">
        <v>0</v>
      </c>
      <c r="M181" s="375">
        <v>0</v>
      </c>
      <c r="N181" s="377">
        <v>0</v>
      </c>
      <c r="O181" s="317">
        <f t="shared" si="2"/>
        <v>0</v>
      </c>
    </row>
    <row r="182" spans="1:15" x14ac:dyDescent="0.2">
      <c r="A182" s="23" t="s">
        <v>412</v>
      </c>
      <c r="B182" s="12" t="s">
        <v>413</v>
      </c>
      <c r="C182" s="20" t="s">
        <v>414</v>
      </c>
      <c r="D182" s="365">
        <v>0</v>
      </c>
      <c r="E182" s="365">
        <v>0</v>
      </c>
      <c r="F182" s="366">
        <v>0</v>
      </c>
      <c r="H182" s="339">
        <v>0</v>
      </c>
      <c r="I182" s="339">
        <v>0</v>
      </c>
      <c r="J182" s="370">
        <v>0</v>
      </c>
      <c r="K182" s="308"/>
      <c r="L182" s="375">
        <v>0</v>
      </c>
      <c r="M182" s="375">
        <v>0</v>
      </c>
      <c r="N182" s="377">
        <v>0</v>
      </c>
      <c r="O182" s="317">
        <f t="shared" si="2"/>
        <v>0</v>
      </c>
    </row>
    <row r="183" spans="1:15" x14ac:dyDescent="0.2">
      <c r="A183" s="23" t="s">
        <v>415</v>
      </c>
      <c r="B183" s="12" t="s">
        <v>413</v>
      </c>
      <c r="C183" s="20" t="s">
        <v>416</v>
      </c>
      <c r="D183" s="365">
        <v>0</v>
      </c>
      <c r="E183" s="365">
        <v>0</v>
      </c>
      <c r="F183" s="366">
        <v>0</v>
      </c>
      <c r="H183" s="339">
        <v>0</v>
      </c>
      <c r="I183" s="339">
        <v>0</v>
      </c>
      <c r="J183" s="370">
        <v>0</v>
      </c>
      <c r="K183" s="308"/>
      <c r="L183" s="375">
        <v>1879.7</v>
      </c>
      <c r="M183" s="375">
        <v>0</v>
      </c>
      <c r="N183" s="377">
        <v>1879.7</v>
      </c>
      <c r="O183" s="317">
        <f t="shared" si="2"/>
        <v>1879.7</v>
      </c>
    </row>
    <row r="184" spans="1:15" x14ac:dyDescent="0.2">
      <c r="A184" s="23" t="s">
        <v>417</v>
      </c>
      <c r="B184" s="12" t="s">
        <v>413</v>
      </c>
      <c r="C184" s="20" t="s">
        <v>418</v>
      </c>
      <c r="D184" s="365">
        <v>0</v>
      </c>
      <c r="E184" s="365">
        <v>0</v>
      </c>
      <c r="F184" s="366">
        <v>0</v>
      </c>
      <c r="H184" s="339">
        <v>0</v>
      </c>
      <c r="I184" s="339">
        <v>0</v>
      </c>
      <c r="J184" s="370">
        <v>0</v>
      </c>
      <c r="K184" s="308"/>
      <c r="L184" s="375">
        <v>0</v>
      </c>
      <c r="M184" s="375">
        <v>0</v>
      </c>
      <c r="N184" s="377">
        <v>0</v>
      </c>
      <c r="O184" s="317">
        <f t="shared" si="2"/>
        <v>0</v>
      </c>
    </row>
    <row r="185" spans="1:15" x14ac:dyDescent="0.2">
      <c r="A185" s="23" t="s">
        <v>419</v>
      </c>
      <c r="B185" s="12" t="s">
        <v>413</v>
      </c>
      <c r="C185" s="20" t="s">
        <v>420</v>
      </c>
      <c r="D185" s="365">
        <v>0</v>
      </c>
      <c r="E185" s="365">
        <v>0</v>
      </c>
      <c r="F185" s="366">
        <v>0</v>
      </c>
      <c r="H185" s="339">
        <v>0</v>
      </c>
      <c r="I185" s="339">
        <v>0</v>
      </c>
      <c r="J185" s="370">
        <v>0</v>
      </c>
      <c r="K185" s="308"/>
      <c r="L185" s="375">
        <v>0</v>
      </c>
      <c r="M185" s="375">
        <v>0</v>
      </c>
      <c r="N185" s="377">
        <v>0</v>
      </c>
      <c r="O185" s="317">
        <f t="shared" si="2"/>
        <v>0</v>
      </c>
    </row>
    <row r="186" spans="1:15" x14ac:dyDescent="0.2">
      <c r="A186" s="23" t="s">
        <v>421</v>
      </c>
      <c r="B186" s="12"/>
      <c r="C186" s="20" t="s">
        <v>422</v>
      </c>
      <c r="D186" s="365">
        <v>275786</v>
      </c>
      <c r="E186" s="365">
        <v>0</v>
      </c>
      <c r="F186" s="366">
        <v>275786</v>
      </c>
      <c r="H186" s="339">
        <v>245956</v>
      </c>
      <c r="I186" s="339">
        <v>0</v>
      </c>
      <c r="J186" s="370">
        <v>245956</v>
      </c>
      <c r="K186" s="308"/>
      <c r="L186" s="375">
        <v>213832.68</v>
      </c>
      <c r="M186" s="375">
        <v>0</v>
      </c>
      <c r="N186" s="377">
        <v>213832.68</v>
      </c>
      <c r="O186" s="317">
        <f t="shared" si="2"/>
        <v>-32123.320000000007</v>
      </c>
    </row>
    <row r="187" spans="1:15" x14ac:dyDescent="0.2">
      <c r="A187" s="41" t="s">
        <v>423</v>
      </c>
      <c r="B187" s="42"/>
      <c r="C187" s="42" t="s">
        <v>424</v>
      </c>
      <c r="D187" s="365">
        <v>0</v>
      </c>
      <c r="E187" s="365">
        <v>0</v>
      </c>
      <c r="F187" s="366">
        <v>0</v>
      </c>
      <c r="H187" s="339">
        <v>0</v>
      </c>
      <c r="I187" s="339">
        <v>0</v>
      </c>
      <c r="J187" s="370">
        <v>0</v>
      </c>
      <c r="K187" s="308"/>
      <c r="L187" s="375">
        <v>0</v>
      </c>
      <c r="M187" s="375">
        <v>9751.0299999999988</v>
      </c>
      <c r="N187" s="377">
        <v>9751.0299999999988</v>
      </c>
      <c r="O187" s="317">
        <f t="shared" si="2"/>
        <v>9751.0299999999988</v>
      </c>
    </row>
    <row r="188" spans="1:15" x14ac:dyDescent="0.2">
      <c r="A188" s="41" t="s">
        <v>425</v>
      </c>
      <c r="B188" s="42"/>
      <c r="C188" s="42" t="s">
        <v>426</v>
      </c>
      <c r="D188" s="365">
        <v>0</v>
      </c>
      <c r="E188" s="365">
        <v>0</v>
      </c>
      <c r="F188" s="366">
        <v>0</v>
      </c>
      <c r="H188" s="339">
        <v>0</v>
      </c>
      <c r="I188" s="339">
        <v>0</v>
      </c>
      <c r="J188" s="370">
        <v>0</v>
      </c>
      <c r="K188" s="308"/>
      <c r="L188" s="375">
        <v>0</v>
      </c>
      <c r="M188" s="375">
        <v>0</v>
      </c>
      <c r="N188" s="377">
        <v>0</v>
      </c>
      <c r="O188" s="317">
        <f t="shared" si="2"/>
        <v>0</v>
      </c>
    </row>
    <row r="189" spans="1:15" x14ac:dyDescent="0.2">
      <c r="A189" s="41" t="s">
        <v>427</v>
      </c>
      <c r="B189" s="42"/>
      <c r="C189" s="42" t="s">
        <v>428</v>
      </c>
      <c r="D189" s="365">
        <v>0</v>
      </c>
      <c r="E189" s="365">
        <v>0</v>
      </c>
      <c r="F189" s="366">
        <v>0</v>
      </c>
      <c r="H189" s="339">
        <v>0</v>
      </c>
      <c r="I189" s="339">
        <v>0</v>
      </c>
      <c r="J189" s="370">
        <v>0</v>
      </c>
      <c r="K189" s="308"/>
      <c r="L189" s="375">
        <v>0</v>
      </c>
      <c r="M189" s="375">
        <v>0</v>
      </c>
      <c r="N189" s="377">
        <v>0</v>
      </c>
      <c r="O189" s="317">
        <f t="shared" si="2"/>
        <v>0</v>
      </c>
    </row>
    <row r="190" spans="1:15" x14ac:dyDescent="0.2">
      <c r="A190" s="41" t="s">
        <v>429</v>
      </c>
      <c r="B190" s="42"/>
      <c r="C190" s="42" t="s">
        <v>430</v>
      </c>
      <c r="D190" s="365">
        <v>0</v>
      </c>
      <c r="E190" s="365">
        <v>0</v>
      </c>
      <c r="F190" s="366">
        <v>0</v>
      </c>
      <c r="H190" s="339">
        <v>4854.26</v>
      </c>
      <c r="I190" s="339">
        <v>0</v>
      </c>
      <c r="J190" s="370">
        <v>4854.26</v>
      </c>
      <c r="K190" s="308"/>
      <c r="L190" s="375">
        <v>9641.41</v>
      </c>
      <c r="M190" s="375">
        <v>0</v>
      </c>
      <c r="N190" s="377">
        <v>9641.41</v>
      </c>
      <c r="O190" s="317">
        <f t="shared" si="2"/>
        <v>4787.1499999999996</v>
      </c>
    </row>
    <row r="191" spans="1:15" x14ac:dyDescent="0.2">
      <c r="A191" s="41" t="s">
        <v>431</v>
      </c>
      <c r="B191" s="42"/>
      <c r="C191" s="42" t="s">
        <v>432</v>
      </c>
      <c r="D191" s="365">
        <v>0</v>
      </c>
      <c r="E191" s="365">
        <v>0</v>
      </c>
      <c r="F191" s="366">
        <v>0</v>
      </c>
      <c r="H191" s="339">
        <v>18134.739999999998</v>
      </c>
      <c r="I191" s="339">
        <v>0</v>
      </c>
      <c r="J191" s="370">
        <v>18134.739999999998</v>
      </c>
      <c r="K191" s="308"/>
      <c r="L191" s="375">
        <v>32735.160000000003</v>
      </c>
      <c r="M191" s="375">
        <v>0</v>
      </c>
      <c r="N191" s="377">
        <v>32735.160000000003</v>
      </c>
      <c r="O191" s="317">
        <f t="shared" si="2"/>
        <v>14600.420000000006</v>
      </c>
    </row>
    <row r="192" spans="1:15" x14ac:dyDescent="0.2">
      <c r="A192" s="43" t="s">
        <v>433</v>
      </c>
      <c r="B192" s="42"/>
      <c r="C192" s="42" t="s">
        <v>434</v>
      </c>
      <c r="D192" s="365">
        <v>300000</v>
      </c>
      <c r="E192" s="365">
        <v>0</v>
      </c>
      <c r="F192" s="366">
        <v>300000</v>
      </c>
      <c r="H192" s="339">
        <v>296801</v>
      </c>
      <c r="I192" s="339">
        <v>0</v>
      </c>
      <c r="J192" s="370">
        <v>296801</v>
      </c>
      <c r="K192" s="308"/>
      <c r="L192" s="375">
        <v>301964.99999999994</v>
      </c>
      <c r="M192" s="375">
        <v>0</v>
      </c>
      <c r="N192" s="377">
        <v>301964.99999999994</v>
      </c>
      <c r="O192" s="317">
        <f t="shared" si="2"/>
        <v>5163.9999999999418</v>
      </c>
    </row>
    <row r="193" spans="1:15" x14ac:dyDescent="0.2">
      <c r="A193" s="41" t="s">
        <v>435</v>
      </c>
      <c r="B193" s="42"/>
      <c r="C193" s="42" t="s">
        <v>436</v>
      </c>
      <c r="D193" s="365">
        <v>0</v>
      </c>
      <c r="E193" s="365">
        <v>0</v>
      </c>
      <c r="F193" s="366">
        <v>0</v>
      </c>
      <c r="H193" s="339">
        <v>55796</v>
      </c>
      <c r="I193" s="339">
        <v>0</v>
      </c>
      <c r="J193" s="370">
        <v>55796</v>
      </c>
      <c r="K193" s="308"/>
      <c r="L193" s="375">
        <v>176309.88</v>
      </c>
      <c r="M193" s="375">
        <v>0</v>
      </c>
      <c r="N193" s="377">
        <v>176309.88</v>
      </c>
      <c r="O193" s="317">
        <f t="shared" si="2"/>
        <v>120513.88</v>
      </c>
    </row>
    <row r="194" spans="1:15" x14ac:dyDescent="0.2">
      <c r="A194" s="41" t="s">
        <v>437</v>
      </c>
      <c r="B194" s="42"/>
      <c r="C194" s="42" t="s">
        <v>438</v>
      </c>
      <c r="D194" s="365">
        <v>0</v>
      </c>
      <c r="E194" s="365">
        <v>0</v>
      </c>
      <c r="F194" s="366">
        <v>0</v>
      </c>
      <c r="H194" s="339">
        <v>0</v>
      </c>
      <c r="I194" s="339">
        <v>0</v>
      </c>
      <c r="J194" s="370">
        <v>0</v>
      </c>
      <c r="K194" s="308"/>
      <c r="L194" s="375">
        <v>0</v>
      </c>
      <c r="M194" s="375">
        <v>0</v>
      </c>
      <c r="N194" s="377">
        <v>0</v>
      </c>
      <c r="O194" s="317">
        <f t="shared" si="2"/>
        <v>0</v>
      </c>
    </row>
    <row r="195" spans="1:15" x14ac:dyDescent="0.2">
      <c r="A195" s="41" t="s">
        <v>439</v>
      </c>
      <c r="B195" s="42"/>
      <c r="C195" s="42" t="s">
        <v>440</v>
      </c>
      <c r="D195" s="365">
        <v>0</v>
      </c>
      <c r="E195" s="365">
        <v>0</v>
      </c>
      <c r="F195" s="366">
        <v>0</v>
      </c>
      <c r="H195" s="339">
        <v>0</v>
      </c>
      <c r="I195" s="339">
        <v>0</v>
      </c>
      <c r="J195" s="370">
        <v>0</v>
      </c>
      <c r="K195" s="308"/>
      <c r="L195" s="375">
        <v>0</v>
      </c>
      <c r="M195" s="375">
        <v>5350</v>
      </c>
      <c r="N195" s="377">
        <v>5350</v>
      </c>
      <c r="O195" s="317">
        <f t="shared" si="2"/>
        <v>5350</v>
      </c>
    </row>
    <row r="196" spans="1:15" x14ac:dyDescent="0.2">
      <c r="A196" s="41" t="s">
        <v>441</v>
      </c>
      <c r="B196" s="42"/>
      <c r="C196" s="42" t="s">
        <v>442</v>
      </c>
      <c r="D196" s="365">
        <v>0</v>
      </c>
      <c r="E196" s="365">
        <v>0</v>
      </c>
      <c r="F196" s="366">
        <v>0</v>
      </c>
      <c r="H196" s="339">
        <v>0</v>
      </c>
      <c r="I196" s="339">
        <v>0</v>
      </c>
      <c r="J196" s="370">
        <v>0</v>
      </c>
      <c r="K196" s="308"/>
      <c r="L196" s="375">
        <v>0</v>
      </c>
      <c r="M196" s="375">
        <v>0</v>
      </c>
      <c r="N196" s="377">
        <v>0</v>
      </c>
      <c r="O196" s="317">
        <f t="shared" si="2"/>
        <v>0</v>
      </c>
    </row>
    <row r="197" spans="1:15" x14ac:dyDescent="0.2">
      <c r="A197" s="41" t="s">
        <v>443</v>
      </c>
      <c r="B197" s="42"/>
      <c r="C197" s="42" t="s">
        <v>444</v>
      </c>
      <c r="D197" s="365">
        <v>0</v>
      </c>
      <c r="E197" s="365">
        <v>0</v>
      </c>
      <c r="F197" s="366">
        <v>0</v>
      </c>
      <c r="H197" s="339">
        <v>0</v>
      </c>
      <c r="I197" s="339">
        <v>0</v>
      </c>
      <c r="J197" s="370">
        <v>0</v>
      </c>
      <c r="K197" s="308"/>
      <c r="L197" s="375">
        <v>0</v>
      </c>
      <c r="M197" s="375">
        <v>0</v>
      </c>
      <c r="N197" s="377">
        <v>0</v>
      </c>
      <c r="O197" s="317">
        <f t="shared" si="2"/>
        <v>0</v>
      </c>
    </row>
    <row r="198" spans="1:15" x14ac:dyDescent="0.2">
      <c r="A198" s="41" t="s">
        <v>445</v>
      </c>
      <c r="B198" s="42"/>
      <c r="C198" s="42" t="s">
        <v>446</v>
      </c>
      <c r="D198" s="365">
        <v>0</v>
      </c>
      <c r="E198" s="365">
        <v>0</v>
      </c>
      <c r="F198" s="366">
        <v>0</v>
      </c>
      <c r="H198" s="339">
        <v>0</v>
      </c>
      <c r="I198" s="339">
        <v>0</v>
      </c>
      <c r="J198" s="370">
        <v>0</v>
      </c>
      <c r="K198" s="308"/>
      <c r="L198" s="375">
        <v>0</v>
      </c>
      <c r="M198" s="375">
        <v>0</v>
      </c>
      <c r="N198" s="377">
        <v>0</v>
      </c>
      <c r="O198" s="317">
        <f t="shared" si="2"/>
        <v>0</v>
      </c>
    </row>
    <row r="199" spans="1:15" x14ac:dyDescent="0.2">
      <c r="A199" s="2" t="s">
        <v>447</v>
      </c>
      <c r="B199" s="42"/>
      <c r="C199" s="42" t="s">
        <v>448</v>
      </c>
      <c r="D199" s="365">
        <v>0</v>
      </c>
      <c r="E199" s="365">
        <v>0</v>
      </c>
      <c r="F199" s="366">
        <v>0</v>
      </c>
      <c r="H199" s="339">
        <v>0</v>
      </c>
      <c r="I199" s="339">
        <v>0</v>
      </c>
      <c r="J199" s="370">
        <v>0</v>
      </c>
      <c r="K199" s="308"/>
      <c r="L199" s="375">
        <v>0</v>
      </c>
      <c r="M199" s="375">
        <v>0</v>
      </c>
      <c r="N199" s="377">
        <v>0</v>
      </c>
      <c r="O199" s="317">
        <f t="shared" si="2"/>
        <v>0</v>
      </c>
    </row>
    <row r="200" spans="1:15" x14ac:dyDescent="0.2">
      <c r="A200" s="2" t="s">
        <v>449</v>
      </c>
      <c r="B200" s="42"/>
      <c r="C200" s="42" t="s">
        <v>488</v>
      </c>
      <c r="D200" s="365">
        <v>0</v>
      </c>
      <c r="E200" s="365">
        <v>0</v>
      </c>
      <c r="F200" s="366">
        <v>0</v>
      </c>
      <c r="H200" s="339">
        <v>0</v>
      </c>
      <c r="I200" s="339">
        <v>0</v>
      </c>
      <c r="J200" s="370">
        <v>0</v>
      </c>
      <c r="K200" s="308"/>
      <c r="L200" s="375">
        <v>0</v>
      </c>
      <c r="M200" s="375">
        <v>0</v>
      </c>
      <c r="N200" s="377">
        <v>0</v>
      </c>
      <c r="O200" s="317">
        <f t="shared" si="2"/>
        <v>0</v>
      </c>
    </row>
    <row r="201" spans="1:15" x14ac:dyDescent="0.2">
      <c r="A201" s="41" t="s">
        <v>451</v>
      </c>
      <c r="B201" s="42"/>
      <c r="C201" s="42" t="s">
        <v>452</v>
      </c>
      <c r="D201" s="365">
        <v>0</v>
      </c>
      <c r="E201" s="365">
        <v>0</v>
      </c>
      <c r="F201" s="366">
        <v>0</v>
      </c>
      <c r="H201" s="339">
        <v>0</v>
      </c>
      <c r="I201" s="339">
        <v>0</v>
      </c>
      <c r="J201" s="370">
        <v>0</v>
      </c>
      <c r="K201" s="308"/>
      <c r="L201" s="375">
        <v>0</v>
      </c>
      <c r="M201" s="375">
        <v>0</v>
      </c>
      <c r="N201" s="377">
        <v>0</v>
      </c>
      <c r="O201" s="317">
        <f t="shared" ref="O201:O207" si="3">+N201-J201</f>
        <v>0</v>
      </c>
    </row>
    <row r="202" spans="1:15" x14ac:dyDescent="0.2">
      <c r="A202" s="41" t="s">
        <v>453</v>
      </c>
      <c r="B202" s="42"/>
      <c r="C202" s="42" t="s">
        <v>454</v>
      </c>
      <c r="D202" s="365">
        <v>0</v>
      </c>
      <c r="E202" s="365">
        <v>0</v>
      </c>
      <c r="F202" s="366">
        <v>0</v>
      </c>
      <c r="H202" s="339">
        <v>0</v>
      </c>
      <c r="I202" s="339">
        <v>0</v>
      </c>
      <c r="J202" s="370">
        <v>0</v>
      </c>
      <c r="K202" s="308"/>
      <c r="L202" s="375">
        <v>0</v>
      </c>
      <c r="M202" s="375">
        <v>1198.5</v>
      </c>
      <c r="N202" s="377">
        <v>1198.5</v>
      </c>
      <c r="O202" s="317">
        <f t="shared" si="3"/>
        <v>1198.5</v>
      </c>
    </row>
    <row r="203" spans="1:15" x14ac:dyDescent="0.2">
      <c r="A203" s="41" t="s">
        <v>455</v>
      </c>
      <c r="B203" s="42"/>
      <c r="C203" s="42" t="s">
        <v>456</v>
      </c>
      <c r="D203" s="365">
        <v>0</v>
      </c>
      <c r="E203" s="365">
        <v>0</v>
      </c>
      <c r="F203" s="366">
        <v>0</v>
      </c>
      <c r="H203" s="339">
        <v>0</v>
      </c>
      <c r="I203" s="339">
        <v>0</v>
      </c>
      <c r="J203" s="370">
        <v>0</v>
      </c>
      <c r="K203" s="308"/>
      <c r="L203" s="375">
        <v>0</v>
      </c>
      <c r="M203" s="375">
        <v>0</v>
      </c>
      <c r="N203" s="377">
        <v>0</v>
      </c>
      <c r="O203" s="317">
        <f t="shared" si="3"/>
        <v>0</v>
      </c>
    </row>
    <row r="204" spans="1:15" x14ac:dyDescent="0.2">
      <c r="A204" s="43" t="s">
        <v>457</v>
      </c>
      <c r="B204" s="42"/>
      <c r="C204" s="42" t="s">
        <v>458</v>
      </c>
      <c r="D204" s="365">
        <v>0</v>
      </c>
      <c r="E204" s="365">
        <v>0</v>
      </c>
      <c r="F204" s="366">
        <v>0</v>
      </c>
      <c r="H204" s="339">
        <v>0</v>
      </c>
      <c r="I204" s="339">
        <v>0</v>
      </c>
      <c r="J204" s="370">
        <v>0</v>
      </c>
      <c r="K204" s="308"/>
      <c r="L204" s="375">
        <v>0</v>
      </c>
      <c r="M204" s="375">
        <v>0</v>
      </c>
      <c r="N204" s="377">
        <v>0</v>
      </c>
      <c r="O204" s="317">
        <f t="shared" si="3"/>
        <v>0</v>
      </c>
    </row>
    <row r="205" spans="1:15" x14ac:dyDescent="0.2">
      <c r="A205" s="43" t="s">
        <v>459</v>
      </c>
      <c r="B205" s="42"/>
      <c r="C205" s="42" t="s">
        <v>460</v>
      </c>
      <c r="D205" s="365">
        <v>0</v>
      </c>
      <c r="E205" s="365">
        <v>0</v>
      </c>
      <c r="F205" s="366">
        <v>0</v>
      </c>
      <c r="H205" s="339">
        <v>0</v>
      </c>
      <c r="I205" s="339">
        <v>0</v>
      </c>
      <c r="J205" s="370">
        <v>0</v>
      </c>
      <c r="K205" s="308"/>
      <c r="L205" s="375">
        <v>0</v>
      </c>
      <c r="M205" s="375">
        <v>5638.85</v>
      </c>
      <c r="N205" s="377">
        <v>5638.85</v>
      </c>
      <c r="O205" s="317">
        <f t="shared" si="3"/>
        <v>5638.85</v>
      </c>
    </row>
    <row r="206" spans="1:15" x14ac:dyDescent="0.2">
      <c r="A206" s="43" t="s">
        <v>548</v>
      </c>
      <c r="B206" s="42"/>
      <c r="C206" s="42" t="s">
        <v>554</v>
      </c>
      <c r="D206" s="365">
        <v>184000</v>
      </c>
      <c r="E206" s="365">
        <v>0</v>
      </c>
      <c r="F206" s="366">
        <v>184000</v>
      </c>
      <c r="H206" s="339">
        <v>182282</v>
      </c>
      <c r="I206" s="339">
        <v>0</v>
      </c>
      <c r="J206" s="370">
        <v>182282</v>
      </c>
      <c r="K206" s="308"/>
      <c r="L206" s="375">
        <v>182282</v>
      </c>
      <c r="M206" s="375">
        <v>0</v>
      </c>
      <c r="N206" s="377">
        <v>182282</v>
      </c>
      <c r="O206" s="317">
        <f t="shared" si="3"/>
        <v>0</v>
      </c>
    </row>
    <row r="207" spans="1:15" ht="13.5" thickBot="1" x14ac:dyDescent="0.25">
      <c r="A207" s="50" t="s">
        <v>565</v>
      </c>
      <c r="B207" s="42"/>
      <c r="C207" s="12" t="s">
        <v>566</v>
      </c>
      <c r="D207" s="365">
        <v>88632</v>
      </c>
      <c r="E207" s="365">
        <v>0</v>
      </c>
      <c r="F207" s="366">
        <v>88632</v>
      </c>
      <c r="H207" s="339">
        <v>85484</v>
      </c>
      <c r="I207" s="339">
        <v>0</v>
      </c>
      <c r="J207" s="370">
        <v>85484</v>
      </c>
      <c r="K207" s="308"/>
      <c r="L207" s="375">
        <v>86600.799999999988</v>
      </c>
      <c r="M207" s="375">
        <v>0</v>
      </c>
      <c r="N207" s="377">
        <v>86600.799999999988</v>
      </c>
      <c r="O207" s="317">
        <f t="shared" si="3"/>
        <v>1116.7999999999884</v>
      </c>
    </row>
    <row r="208" spans="1:15" ht="13.5" thickBot="1" x14ac:dyDescent="0.25">
      <c r="A208" s="24"/>
      <c r="B208" s="25"/>
      <c r="C208" s="26"/>
      <c r="D208" s="367">
        <f>SUM(D6:D207)</f>
        <v>8259072</v>
      </c>
      <c r="E208" s="367">
        <f>SUM(E6:E207)</f>
        <v>0</v>
      </c>
      <c r="F208" s="368">
        <f>D208+E208</f>
        <v>8259072</v>
      </c>
      <c r="G208" s="385"/>
      <c r="H208" s="346">
        <f t="shared" ref="H208:O208" si="4">SUM(H6:H207)</f>
        <v>8261044</v>
      </c>
      <c r="I208" s="371">
        <f t="shared" si="4"/>
        <v>0</v>
      </c>
      <c r="J208" s="372">
        <f t="shared" si="4"/>
        <v>8261044</v>
      </c>
      <c r="K208" s="309"/>
      <c r="L208" s="347">
        <f t="shared" si="4"/>
        <v>8786341.9100000001</v>
      </c>
      <c r="M208" s="347">
        <f t="shared" si="4"/>
        <v>21938.379999999997</v>
      </c>
      <c r="N208" s="378">
        <f t="shared" si="4"/>
        <v>8808280.290000001</v>
      </c>
      <c r="O208" s="381">
        <f t="shared" si="4"/>
        <v>547236.29</v>
      </c>
    </row>
    <row r="210" spans="4:6" x14ac:dyDescent="0.2">
      <c r="D210" s="92"/>
      <c r="E210" s="92"/>
      <c r="F210" s="92"/>
    </row>
    <row r="212" spans="4:6" x14ac:dyDescent="0.2">
      <c r="D212" s="92"/>
      <c r="E212" s="92"/>
      <c r="F212" s="92"/>
    </row>
    <row r="213" spans="4:6" x14ac:dyDescent="0.2">
      <c r="D213" s="92"/>
      <c r="E213" s="92"/>
      <c r="F213" s="92"/>
    </row>
    <row r="214" spans="4:6" x14ac:dyDescent="0.2">
      <c r="D214" s="92"/>
      <c r="E214" s="92"/>
      <c r="F214" s="92"/>
    </row>
    <row r="215" spans="4:6" x14ac:dyDescent="0.2">
      <c r="D215" s="92"/>
      <c r="E215" s="92"/>
      <c r="F215" s="92"/>
    </row>
    <row r="216" spans="4:6" x14ac:dyDescent="0.2">
      <c r="D216" s="92"/>
      <c r="E216" s="92"/>
      <c r="F216" s="92"/>
    </row>
    <row r="217" spans="4:6" x14ac:dyDescent="0.2">
      <c r="D217" s="92"/>
      <c r="E217" s="92"/>
      <c r="F217" s="92"/>
    </row>
    <row r="218" spans="4:6" x14ac:dyDescent="0.2">
      <c r="D218" s="92"/>
      <c r="E218" s="92"/>
      <c r="F218" s="92"/>
    </row>
    <row r="219" spans="4:6" x14ac:dyDescent="0.2">
      <c r="D219" s="92"/>
      <c r="E219" s="92"/>
      <c r="F219" s="92"/>
    </row>
    <row r="220" spans="4:6" x14ac:dyDescent="0.2">
      <c r="D220" s="82"/>
      <c r="E220" s="82"/>
      <c r="F220" s="82"/>
    </row>
    <row r="221" spans="4:6" x14ac:dyDescent="0.2">
      <c r="D221" s="82"/>
      <c r="E221" s="82"/>
      <c r="F221" s="82"/>
    </row>
  </sheetData>
  <mergeCells count="3">
    <mergeCell ref="D5:F5"/>
    <mergeCell ref="H5:J5"/>
    <mergeCell ref="L5:N5"/>
  </mergeCells>
  <phoneticPr fontId="9" type="noConversion"/>
  <conditionalFormatting sqref="H5 D8:F207">
    <cfRule type="cellIs" dxfId="3" priority="12" stopIfTrue="1" operator="equal">
      <formula>0</formula>
    </cfRule>
  </conditionalFormatting>
  <conditionalFormatting sqref="H4:I4">
    <cfRule type="cellIs" dxfId="2" priority="2" stopIfTrue="1" operator="equal">
      <formula>0</formula>
    </cfRule>
  </conditionalFormatting>
  <conditionalFormatting sqref="K5:L5">
    <cfRule type="cellIs" dxfId="1" priority="1" stopIfTrue="1" operator="equal">
      <formula>0</formula>
    </cfRule>
  </conditionalFormatting>
  <conditionalFormatting sqref="L8:M207">
    <cfRule type="cellIs" dxfId="0" priority="3" stopIfTrue="1" operator="equal">
      <formula>0</formula>
    </cfRule>
  </conditionalFormatting>
  <pageMargins left="0.75" right="0.75" top="1" bottom="1" header="0.5" footer="0.5"/>
  <pageSetup fitToHeight="0" orientation="landscape" r:id="rId1"/>
  <headerFooter alignWithMargins="0">
    <oddFooter>&amp;LCDE, Public School Finance&amp;C&amp;P&amp;R&amp;D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675B2F312CEF4B9DFD32BED50ACEE3" ma:contentTypeVersion="2" ma:contentTypeDescription="Create a new document." ma:contentTypeScope="" ma:versionID="a2347601445c3aa5420d3b565ea836c9">
  <xsd:schema xmlns:xsd="http://www.w3.org/2001/XMLSchema" xmlns:xs="http://www.w3.org/2001/XMLSchema" xmlns:p="http://schemas.microsoft.com/office/2006/metadata/properties" xmlns:ns3="3daf01fd-73c0-4412-afae-17d1396a5b9a" targetNamespace="http://schemas.microsoft.com/office/2006/metadata/properties" ma:root="true" ma:fieldsID="27273e7746008e34dec95e461f11557f" ns3:_="">
    <xsd:import namespace="3daf01fd-73c0-4412-afae-17d1396a5b9a"/>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f01fd-73c0-4412-afae-17d1396a5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136875-A7CE-4C44-902C-B1A09B238CD5}">
  <ds:schemaRefs>
    <ds:schemaRef ds:uri="http://purl.org/dc/terms/"/>
    <ds:schemaRef ds:uri="3daf01fd-73c0-4412-afae-17d1396a5b9a"/>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9742722-685C-419F-BAD9-4EA756AD2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f01fd-73c0-4412-afae-17d1396a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AFD0C9-C400-40F0-90C2-3886A2669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Summary Comparison</vt:lpstr>
      <vt:lpstr>SpEd</vt:lpstr>
      <vt:lpstr>GT</vt:lpstr>
      <vt:lpstr>ELPA</vt:lpstr>
      <vt:lpstr>Transportation</vt:lpstr>
      <vt:lpstr>Small Attendance</vt:lpstr>
      <vt:lpstr>CTA</vt:lpstr>
      <vt:lpstr>Comp Health</vt:lpstr>
      <vt:lpstr>Expelled At-Risk</vt:lpstr>
      <vt:lpstr>'Summary Comparison'!Print_Area</vt:lpstr>
      <vt:lpstr>'Comp Health'!Print_Titles</vt:lpstr>
      <vt:lpstr>CTA!Print_Titles</vt:lpstr>
      <vt:lpstr>ELPA!Print_Titles</vt:lpstr>
      <vt:lpstr>'Expelled At-Risk'!Print_Titles</vt:lpstr>
      <vt:lpstr>GT!Print_Titles</vt:lpstr>
      <vt:lpstr>'Small Attendance'!Print_Titles</vt:lpstr>
      <vt:lpstr>SpEd!Print_Titles</vt:lpstr>
      <vt:lpstr>Transportation!Print_Titles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christensen_t</dc:creator>
  <cp:lastModifiedBy>Wiedemer, Kelly</cp:lastModifiedBy>
  <cp:lastPrinted>2017-10-04T16:27:59Z</cp:lastPrinted>
  <dcterms:created xsi:type="dcterms:W3CDTF">2007-08-21T16:47:05Z</dcterms:created>
  <dcterms:modified xsi:type="dcterms:W3CDTF">2025-09-19T22:24:10Z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0x010100E6675B2F312CEF4B9DFD32BED50ACEE3</vt:lpwstr>
  </property>
</Properties>
</file>