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45" windowWidth="19530" windowHeight="7350"/>
  </bookViews>
  <sheets>
    <sheet name="Revised Rubric Calculator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M23" i="1" l="1"/>
  <c r="L23" i="1"/>
  <c r="K23" i="1"/>
  <c r="J23" i="1"/>
  <c r="Q24" i="1"/>
  <c r="M70" i="1" l="1"/>
  <c r="K69" i="1"/>
  <c r="M69" i="1" s="1"/>
  <c r="M71" i="1" s="1"/>
  <c r="K71" i="1" l="1"/>
  <c r="P94" i="1" l="1"/>
  <c r="N94" i="1"/>
  <c r="L94" i="1"/>
  <c r="J94" i="1"/>
  <c r="N99" i="1"/>
  <c r="N98" i="1"/>
  <c r="N97" i="1"/>
  <c r="N96" i="1"/>
  <c r="M101" i="1"/>
  <c r="M100" i="1"/>
  <c r="M99" i="1"/>
  <c r="M98" i="1"/>
  <c r="M97" i="1"/>
  <c r="M96" i="1"/>
  <c r="L99" i="1"/>
  <c r="L98" i="1"/>
  <c r="L97" i="1"/>
  <c r="L96" i="1"/>
  <c r="K98" i="1"/>
  <c r="K97" i="1"/>
  <c r="K96" i="1"/>
  <c r="M20" i="1" l="1"/>
  <c r="C22" i="1" s="1"/>
  <c r="L20" i="1"/>
  <c r="C21" i="1" s="1"/>
  <c r="K20" i="1"/>
  <c r="C20" i="1" s="1"/>
  <c r="J20" i="1"/>
  <c r="C19" i="1" l="1"/>
  <c r="J21" i="1"/>
  <c r="J22" i="1" s="1"/>
  <c r="M21" i="1"/>
  <c r="M22" i="1" s="1"/>
  <c r="L21" i="1"/>
  <c r="L22" i="1" s="1"/>
  <c r="K21" i="1"/>
  <c r="K22" i="1" s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D25" i="1" l="1"/>
  <c r="D27" i="1" s="1"/>
  <c r="N45" i="1"/>
  <c r="N44" i="1"/>
  <c r="N46" i="1"/>
  <c r="N48" i="1"/>
  <c r="N43" i="1"/>
  <c r="N47" i="1"/>
  <c r="N42" i="1"/>
  <c r="N41" i="1"/>
  <c r="N69" i="1" l="1"/>
  <c r="D26" i="1"/>
  <c r="L69" i="1" s="1"/>
  <c r="D55" i="1"/>
  <c r="L51" i="1"/>
  <c r="L53" i="1" s="1"/>
  <c r="D57" i="1" l="1"/>
  <c r="N70" i="1" s="1"/>
  <c r="D56" i="1"/>
  <c r="L70" i="1" s="1"/>
  <c r="L71" i="1" s="1"/>
  <c r="N71" i="1" s="1"/>
</calcChain>
</file>

<file path=xl/sharedStrings.xml><?xml version="1.0" encoding="utf-8"?>
<sst xmlns="http://schemas.openxmlformats.org/spreadsheetml/2006/main" count="154" uniqueCount="101">
  <si>
    <t>Standard</t>
  </si>
  <si>
    <t>Weight</t>
  </si>
  <si>
    <t>Adjusted Weight</t>
  </si>
  <si>
    <t>Element</t>
  </si>
  <si>
    <t>Standard 1</t>
  </si>
  <si>
    <t>Standard 2</t>
  </si>
  <si>
    <t>Standard 3</t>
  </si>
  <si>
    <t>Standard 4</t>
  </si>
  <si>
    <t>a</t>
  </si>
  <si>
    <t>b</t>
  </si>
  <si>
    <t>c</t>
  </si>
  <si>
    <t>d</t>
  </si>
  <si>
    <t>f</t>
  </si>
  <si>
    <t xml:space="preserve">e </t>
  </si>
  <si>
    <t>Level 1</t>
  </si>
  <si>
    <t>Level 2</t>
  </si>
  <si>
    <t>Level 3</t>
  </si>
  <si>
    <t>Level 4</t>
  </si>
  <si>
    <t>Level 5</t>
  </si>
  <si>
    <t>Std. 1</t>
  </si>
  <si>
    <t>Std. 2</t>
  </si>
  <si>
    <t>Std. 3</t>
  </si>
  <si>
    <t>Std. 4</t>
  </si>
  <si>
    <t>Rating Bounds Per Standard</t>
  </si>
  <si>
    <t>Possible Points</t>
  </si>
  <si>
    <t>Much Less Than Expected</t>
  </si>
  <si>
    <t>Less Than Expected</t>
  </si>
  <si>
    <t>Expected</t>
  </si>
  <si>
    <t>Obtained Points</t>
  </si>
  <si>
    <t>Weighted Standard PP Points (Raw 20pts)</t>
  </si>
  <si>
    <t>0-1</t>
  </si>
  <si>
    <t>2-4</t>
  </si>
  <si>
    <t>5-7</t>
  </si>
  <si>
    <t>8-10</t>
  </si>
  <si>
    <t>11-12</t>
  </si>
  <si>
    <t>3-6</t>
  </si>
  <si>
    <t>11-14</t>
  </si>
  <si>
    <t>15-16</t>
  </si>
  <si>
    <t>0-2</t>
  </si>
  <si>
    <t>7-10</t>
  </si>
  <si>
    <t>0-3</t>
  </si>
  <si>
    <t>4-9</t>
  </si>
  <si>
    <t>10-15</t>
  </si>
  <si>
    <t>16-21</t>
  </si>
  <si>
    <t>22-24</t>
  </si>
  <si>
    <t>Measures of Student Learning</t>
  </si>
  <si>
    <t>Number</t>
  </si>
  <si>
    <t>Rating</t>
  </si>
  <si>
    <t>Points</t>
  </si>
  <si>
    <t>Weighted Score</t>
  </si>
  <si>
    <t>Overall</t>
  </si>
  <si>
    <t>Total PP out of 20pts</t>
  </si>
  <si>
    <t>PP Rating</t>
  </si>
  <si>
    <t>Professional Practice Overall (20pt) Score Ranges</t>
  </si>
  <si>
    <t>Basic</t>
  </si>
  <si>
    <t>Partially Proficient</t>
  </si>
  <si>
    <t>Proficient</t>
  </si>
  <si>
    <t>Accomplished</t>
  </si>
  <si>
    <t>Exemplary</t>
  </si>
  <si>
    <t>MSL Rating</t>
  </si>
  <si>
    <t>Overall Evaluation</t>
  </si>
  <si>
    <t>%</t>
  </si>
  <si>
    <t>Score</t>
  </si>
  <si>
    <t>Professional Practice</t>
  </si>
  <si>
    <t>Overall Effectiveness</t>
  </si>
  <si>
    <t>Ineffective</t>
  </si>
  <si>
    <t>Partially Effective</t>
  </si>
  <si>
    <t>Effective</t>
  </si>
  <si>
    <t>Highly Effective</t>
  </si>
  <si>
    <t>0 - 235</t>
  </si>
  <si>
    <t>236 - 505</t>
  </si>
  <si>
    <t>506 - 843</t>
  </si>
  <si>
    <t>844 - 1080</t>
  </si>
  <si>
    <t>Information below this row is used for calculation purposes- Do not change any of the information below this line.</t>
  </si>
  <si>
    <t># of Elements</t>
  </si>
  <si>
    <t>Standard PP Points (540 Scale)</t>
  </si>
  <si>
    <t>Standard PP Points Available (540 Scale)</t>
  </si>
  <si>
    <t>540 factor</t>
  </si>
  <si>
    <t>More than Expected</t>
  </si>
  <si>
    <t>More Than Expected</t>
  </si>
  <si>
    <t>Professional Practice Instructions</t>
  </si>
  <si>
    <t>Step 1: Weights for Professional Practices</t>
  </si>
  <si>
    <t>Step 2:  Assign Element Level Proficiency</t>
  </si>
  <si>
    <t>Measures of Student Learning Instructions</t>
  </si>
  <si>
    <t>Total PP out of 540pts</t>
  </si>
  <si>
    <t>Step 3: Weights and Ratings for Measures of Student Learning</t>
  </si>
  <si>
    <t>Total MSL out of 3pts</t>
  </si>
  <si>
    <t>Total MSL out of 540pts</t>
  </si>
  <si>
    <t>Professional Practices Rating</t>
  </si>
  <si>
    <t>Measures of Student Learning (3pt) Score Ranges</t>
  </si>
  <si>
    <t>Overall Effectiveness Instructions</t>
  </si>
  <si>
    <t>Measures of Student Learning Rating</t>
  </si>
  <si>
    <t>points on a std 540 scale</t>
  </si>
  <si>
    <t>Step 4: Overall Effectiveness Rating</t>
  </si>
  <si>
    <t>Old method for calc final MSL score</t>
  </si>
  <si>
    <t>Overall Effectiveness (1080pt) Score Ranges</t>
  </si>
  <si>
    <t xml:space="preserve">Professional Practices Standards Calculation </t>
  </si>
  <si>
    <r>
      <rPr>
        <b/>
        <u/>
        <sz val="11"/>
        <color theme="1"/>
        <rFont val="Calibri"/>
        <family val="2"/>
        <scheme val="minor"/>
      </rPr>
      <t>Step 4: Overall Effectiveness Rating</t>
    </r>
    <r>
      <rPr>
        <sz val="11"/>
        <color theme="1"/>
        <rFont val="Calibri"/>
        <family val="2"/>
        <scheme val="minor"/>
      </rPr>
      <t xml:space="preserve">
Once you have completed steps 1-3, the overall effectiveness rating will be calculated in the Step 4 table by adding the Professional Practices and the Measures of Student Learning scores (out of 540pts). 
</t>
    </r>
  </si>
  <si>
    <r>
      <rPr>
        <b/>
        <u/>
        <sz val="11"/>
        <color theme="1"/>
        <rFont val="Calibri"/>
        <family val="2"/>
        <scheme val="minor"/>
      </rPr>
      <t xml:space="preserve">Step 1: Weights for Professional Practices 
</t>
    </r>
    <r>
      <rPr>
        <sz val="11"/>
        <color theme="1"/>
        <rFont val="Calibri"/>
        <family val="2"/>
        <scheme val="minor"/>
      </rPr>
      <t>Assign each standard a weight (total must equal 100) for calculating the overall Professional Practices rating (standards 1-4).</t>
    </r>
    <r>
      <rPr>
        <b/>
        <u/>
        <sz val="11"/>
        <color theme="1"/>
        <rFont val="Calibri"/>
        <family val="2"/>
        <scheme val="minor"/>
      </rPr>
      <t xml:space="preserve">
Step 2:  Assign Element Level Proficiency 
</t>
    </r>
    <r>
      <rPr>
        <sz val="11"/>
        <color theme="1"/>
        <rFont val="Calibri"/>
        <family val="2"/>
        <scheme val="minor"/>
      </rPr>
      <t>Assign each element a proficiency rating of Level 1, 2, 3, 4, or 5.  These are the peach colored boxes; when you click on them, a drop down menu is provided. (</t>
    </r>
    <r>
      <rPr>
        <sz val="11"/>
        <color rgb="FFFF0000"/>
        <rFont val="Calibri"/>
        <family val="2"/>
        <scheme val="minor"/>
      </rPr>
      <t>To clear the cell of ratings:  right click in the cell and choose clear contents.</t>
    </r>
    <r>
      <rPr>
        <sz val="11"/>
        <color theme="1"/>
        <rFont val="Calibri"/>
        <family val="2"/>
        <scheme val="minor"/>
      </rPr>
      <t xml:space="preserve">) 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Once assigned, the table below provides you with the rating information for each standard and the overall Professional Practice rating.</t>
    </r>
  </si>
  <si>
    <r>
      <rPr>
        <b/>
        <u/>
        <sz val="11"/>
        <color theme="1"/>
        <rFont val="Calibri"/>
        <family val="2"/>
        <scheme val="minor"/>
      </rPr>
      <t>Step 3: Weights and Ratings for Measures of Student Learning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Assign each measure of student learning (MSL) a weight (total must equal 100) for calculating the overall Measures of Student Learning rating (standard 5).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Then, simply enter the rating for each in the "Rating" column.  These are the peach colored boxes; when you click on them, a drop down menu is provided.  (</t>
    </r>
    <r>
      <rPr>
        <sz val="11"/>
        <color rgb="FFFF0000"/>
        <rFont val="Calibri"/>
        <family val="2"/>
        <scheme val="minor"/>
      </rPr>
      <t>To clear the cell of any ratings- right click in the cell and choose clear contents.</t>
    </r>
    <r>
      <rPr>
        <sz val="11"/>
        <color theme="1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 xml:space="preserve">
Once assigned, the table below provides you with the rating information for the overall Measures of Student Learning rating. 
</t>
    </r>
  </si>
  <si>
    <t>Points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</si>
</sst>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;;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ont="1" applyProtection="1"/>
    <xf numFmtId="0" fontId="0" fillId="0" borderId="0" xfId="0" applyFill="1" applyBorder="1" applyAlignment="1">
      <alignment horizontal="center" vertical="center"/>
    </xf>
    <xf numFmtId="0" fontId="1" fillId="0" borderId="16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1" fillId="0" borderId="0" xfId="0" applyFont="1" applyBorder="1" applyAlignment="1" applyProtection="1">
      <alignment horizontal="center"/>
    </xf>
    <xf numFmtId="0" fontId="0" fillId="0" borderId="0" xfId="0" applyProtection="1">
      <protection hidden="1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164" fontId="13" fillId="0" borderId="0" xfId="0" applyNumberFormat="1" applyFont="1" applyFill="1" applyBorder="1" applyAlignment="1" applyProtection="1">
      <alignment horizontal="center"/>
    </xf>
    <xf numFmtId="1" fontId="5" fillId="0" borderId="0" xfId="0" applyNumberFormat="1" applyFont="1" applyBorder="1" applyAlignment="1" applyProtection="1">
      <alignment horizontal="center"/>
    </xf>
    <xf numFmtId="0" fontId="2" fillId="0" borderId="0" xfId="0" applyFont="1"/>
    <xf numFmtId="0" fontId="0" fillId="0" borderId="0" xfId="0" applyProtection="1"/>
    <xf numFmtId="165" fontId="0" fillId="0" borderId="0" xfId="0" applyNumberFormat="1"/>
    <xf numFmtId="165" fontId="0" fillId="0" borderId="0" xfId="0" applyNumberFormat="1" applyFont="1" applyProtection="1">
      <protection hidden="1"/>
    </xf>
    <xf numFmtId="165" fontId="10" fillId="0" borderId="0" xfId="0" applyNumberFormat="1" applyFont="1" applyProtection="1">
      <protection hidden="1"/>
    </xf>
    <xf numFmtId="165" fontId="0" fillId="0" borderId="0" xfId="0" applyNumberFormat="1" applyProtection="1">
      <protection hidden="1"/>
    </xf>
    <xf numFmtId="165" fontId="0" fillId="0" borderId="0" xfId="0" applyNumberFormat="1" applyBorder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0" fillId="0" borderId="0" xfId="0" applyNumberFormat="1" applyBorder="1" applyProtection="1">
      <protection hidden="1"/>
    </xf>
    <xf numFmtId="165" fontId="0" fillId="0" borderId="0" xfId="0" applyNumberFormat="1" applyFont="1" applyBorder="1" applyProtection="1">
      <protection hidden="1"/>
    </xf>
    <xf numFmtId="165" fontId="7" fillId="0" borderId="0" xfId="0" applyNumberFormat="1" applyFont="1" applyFill="1" applyBorder="1" applyAlignment="1" applyProtection="1">
      <alignment horizontal="center" vertical="center" wrapText="1" readingOrder="1"/>
      <protection hidden="1"/>
    </xf>
    <xf numFmtId="0" fontId="0" fillId="0" borderId="0" xfId="0" applyFill="1" applyProtection="1"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1" xfId="0" applyFont="1" applyFill="1" applyBorder="1" applyAlignment="1" applyProtection="1">
      <alignment horizontal="center"/>
      <protection hidden="1"/>
    </xf>
    <xf numFmtId="0" fontId="0" fillId="0" borderId="17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1" fillId="0" borderId="26" xfId="0" applyFont="1" applyFill="1" applyBorder="1" applyAlignment="1" applyProtection="1">
      <alignment horizontal="left" vertical="center"/>
      <protection hidden="1"/>
    </xf>
    <xf numFmtId="0" fontId="0" fillId="0" borderId="15" xfId="0" applyBorder="1" applyProtection="1">
      <protection hidden="1"/>
    </xf>
    <xf numFmtId="0" fontId="0" fillId="0" borderId="50" xfId="0" applyBorder="1" applyProtection="1">
      <protection hidden="1"/>
    </xf>
    <xf numFmtId="0" fontId="1" fillId="0" borderId="16" xfId="0" applyFont="1" applyFill="1" applyBorder="1" applyAlignment="1" applyProtection="1">
      <alignment horizontal="left" vertical="center"/>
      <protection hidden="1"/>
    </xf>
    <xf numFmtId="2" fontId="0" fillId="0" borderId="1" xfId="0" applyNumberFormat="1" applyBorder="1" applyProtection="1">
      <protection hidden="1"/>
    </xf>
    <xf numFmtId="2" fontId="0" fillId="0" borderId="17" xfId="0" applyNumberFormat="1" applyBorder="1" applyProtection="1"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18" xfId="0" applyFont="1" applyBorder="1" applyProtection="1">
      <protection hidden="1"/>
    </xf>
    <xf numFmtId="0" fontId="0" fillId="0" borderId="14" xfId="0" applyBorder="1" applyProtection="1">
      <protection hidden="1"/>
    </xf>
    <xf numFmtId="0" fontId="0" fillId="0" borderId="19" xfId="0" applyBorder="1" applyProtection="1">
      <protection hidden="1"/>
    </xf>
    <xf numFmtId="0" fontId="1" fillId="0" borderId="53" xfId="0" applyFont="1" applyBorder="1" applyAlignment="1" applyProtection="1">
      <alignment vertical="center"/>
      <protection hidden="1"/>
    </xf>
    <xf numFmtId="0" fontId="1" fillId="0" borderId="54" xfId="0" applyFont="1" applyBorder="1" applyAlignment="1" applyProtection="1">
      <alignment horizontal="center" vertical="center"/>
      <protection hidden="1"/>
    </xf>
    <xf numFmtId="0" fontId="1" fillId="0" borderId="55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Protection="1">
      <protection hidden="1"/>
    </xf>
    <xf numFmtId="49" fontId="1" fillId="0" borderId="15" xfId="0" applyNumberFormat="1" applyFont="1" applyBorder="1" applyAlignment="1" applyProtection="1">
      <alignment horizontal="center" vertical="center"/>
      <protection hidden="1"/>
    </xf>
    <xf numFmtId="49" fontId="1" fillId="0" borderId="50" xfId="0" applyNumberFormat="1" applyFont="1" applyBorder="1" applyAlignment="1" applyProtection="1">
      <alignment horizontal="center" vertical="center"/>
      <protection hidden="1"/>
    </xf>
    <xf numFmtId="0" fontId="1" fillId="0" borderId="16" xfId="0" applyFont="1" applyBorder="1" applyProtection="1"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1" fillId="0" borderId="17" xfId="0" applyNumberFormat="1" applyFont="1" applyBorder="1" applyAlignment="1" applyProtection="1">
      <alignment horizontal="center" vertical="center"/>
      <protection hidden="1"/>
    </xf>
    <xf numFmtId="0" fontId="1" fillId="0" borderId="51" xfId="0" applyFont="1" applyBorder="1" applyProtection="1">
      <protection hidden="1"/>
    </xf>
    <xf numFmtId="49" fontId="1" fillId="0" borderId="6" xfId="0" applyNumberFormat="1" applyFont="1" applyBorder="1" applyAlignment="1" applyProtection="1">
      <alignment horizontal="center" vertical="center"/>
      <protection hidden="1"/>
    </xf>
    <xf numFmtId="49" fontId="1" fillId="0" borderId="52" xfId="0" applyNumberFormat="1" applyFont="1" applyBorder="1" applyAlignment="1" applyProtection="1">
      <alignment horizontal="center" vertical="center"/>
      <protection hidden="1"/>
    </xf>
    <xf numFmtId="0" fontId="1" fillId="0" borderId="53" xfId="0" applyFont="1" applyBorder="1" applyProtection="1"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0" borderId="14" xfId="0" applyNumberFormat="1" applyBorder="1" applyAlignment="1" applyProtection="1">
      <alignment horizontal="center"/>
      <protection hidden="1"/>
    </xf>
    <xf numFmtId="2" fontId="0" fillId="0" borderId="17" xfId="0" applyNumberFormat="1" applyBorder="1" applyAlignment="1" applyProtection="1">
      <alignment horizontal="center"/>
      <protection hidden="1"/>
    </xf>
    <xf numFmtId="2" fontId="0" fillId="0" borderId="19" xfId="0" applyNumberForma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164" fontId="12" fillId="0" borderId="21" xfId="0" applyNumberFormat="1" applyFont="1" applyFill="1" applyBorder="1" applyAlignment="1" applyProtection="1">
      <alignment horizontal="center"/>
      <protection hidden="1"/>
    </xf>
    <xf numFmtId="1" fontId="11" fillId="0" borderId="21" xfId="0" applyNumberFormat="1" applyFont="1" applyBorder="1" applyAlignment="1" applyProtection="1">
      <alignment horizontal="center"/>
      <protection hidden="1"/>
    </xf>
    <xf numFmtId="164" fontId="12" fillId="7" borderId="35" xfId="0" applyNumberFormat="1" applyFont="1" applyFill="1" applyBorder="1" applyAlignment="1" applyProtection="1">
      <alignment horizontal="center"/>
      <protection hidden="1"/>
    </xf>
    <xf numFmtId="1" fontId="11" fillId="0" borderId="35" xfId="0" applyNumberFormat="1" applyFont="1" applyBorder="1" applyAlignment="1" applyProtection="1">
      <alignment horizontal="center"/>
      <protection hidden="1"/>
    </xf>
    <xf numFmtId="164" fontId="13" fillId="0" borderId="38" xfId="0" applyNumberFormat="1" applyFont="1" applyFill="1" applyBorder="1" applyAlignment="1" applyProtection="1">
      <alignment horizontal="center"/>
      <protection hidden="1"/>
    </xf>
    <xf numFmtId="1" fontId="5" fillId="0" borderId="39" xfId="0" applyNumberFormat="1" applyFont="1" applyBorder="1" applyAlignment="1" applyProtection="1">
      <alignment horizontal="center"/>
      <protection hidden="1"/>
    </xf>
    <xf numFmtId="0" fontId="0" fillId="0" borderId="16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left" wrapText="1"/>
      <protection hidden="1"/>
    </xf>
    <xf numFmtId="0" fontId="0" fillId="0" borderId="12" xfId="0" applyBorder="1" applyAlignment="1" applyProtection="1">
      <alignment horizontal="left" wrapText="1"/>
      <protection hidden="1"/>
    </xf>
    <xf numFmtId="0" fontId="0" fillId="0" borderId="10" xfId="0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 wrapText="1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0" borderId="11" xfId="0" applyBorder="1" applyAlignment="1" applyProtection="1">
      <alignment horizontal="left" wrapText="1"/>
      <protection hidden="1"/>
    </xf>
    <xf numFmtId="0" fontId="0" fillId="0" borderId="7" xfId="0" applyBorder="1" applyAlignment="1" applyProtection="1">
      <alignment horizontal="left" wrapText="1"/>
      <protection hidden="1"/>
    </xf>
    <xf numFmtId="0" fontId="0" fillId="0" borderId="3" xfId="0" applyBorder="1" applyAlignment="1" applyProtection="1">
      <alignment horizontal="left" wrapText="1"/>
      <protection hidden="1"/>
    </xf>
    <xf numFmtId="0" fontId="0" fillId="0" borderId="8" xfId="0" applyBorder="1" applyAlignment="1" applyProtection="1">
      <alignment horizontal="left" wrapText="1"/>
      <protection hidden="1"/>
    </xf>
    <xf numFmtId="0" fontId="1" fillId="0" borderId="20" xfId="0" applyFont="1" applyBorder="1" applyAlignment="1" applyProtection="1">
      <alignment horizontal="center" wrapText="1"/>
      <protection hidden="1"/>
    </xf>
    <xf numFmtId="0" fontId="1" fillId="0" borderId="21" xfId="0" applyFont="1" applyBorder="1" applyAlignment="1" applyProtection="1">
      <alignment horizontal="center" wrapText="1"/>
      <protection hidden="1"/>
    </xf>
    <xf numFmtId="0" fontId="1" fillId="0" borderId="22" xfId="0" applyFont="1" applyBorder="1" applyAlignment="1" applyProtection="1">
      <alignment horizontal="center" wrapText="1"/>
      <protection hidden="1"/>
    </xf>
    <xf numFmtId="0" fontId="11" fillId="6" borderId="33" xfId="0" applyFont="1" applyFill="1" applyBorder="1" applyAlignment="1" applyProtection="1">
      <protection hidden="1"/>
    </xf>
    <xf numFmtId="0" fontId="11" fillId="6" borderId="34" xfId="0" applyFont="1" applyFill="1" applyBorder="1" applyAlignment="1" applyProtection="1">
      <protection hidden="1"/>
    </xf>
    <xf numFmtId="0" fontId="11" fillId="0" borderId="44" xfId="0" applyFont="1" applyBorder="1" applyAlignment="1" applyProtection="1">
      <alignment horizontal="center"/>
      <protection hidden="1"/>
    </xf>
    <xf numFmtId="0" fontId="11" fillId="0" borderId="34" xfId="0" applyFont="1" applyBorder="1" applyAlignment="1" applyProtection="1">
      <alignment horizontal="center"/>
      <protection hidden="1"/>
    </xf>
    <xf numFmtId="0" fontId="11" fillId="0" borderId="45" xfId="0" applyFont="1" applyBorder="1" applyAlignment="1" applyProtection="1">
      <alignment horizontal="center"/>
      <protection hidden="1"/>
    </xf>
    <xf numFmtId="0" fontId="13" fillId="8" borderId="36" xfId="0" applyFont="1" applyFill="1" applyBorder="1" applyAlignment="1" applyProtection="1">
      <protection hidden="1"/>
    </xf>
    <xf numFmtId="0" fontId="13" fillId="8" borderId="43" xfId="0" applyFont="1" applyFill="1" applyBorder="1" applyAlignment="1" applyProtection="1">
      <protection hidden="1"/>
    </xf>
    <xf numFmtId="0" fontId="13" fillId="4" borderId="42" xfId="0" applyFont="1" applyFill="1" applyBorder="1" applyAlignment="1" applyProtection="1">
      <alignment horizontal="center"/>
      <protection hidden="1"/>
    </xf>
    <xf numFmtId="0" fontId="13" fillId="4" borderId="37" xfId="0" applyFont="1" applyFill="1" applyBorder="1" applyAlignment="1" applyProtection="1">
      <alignment horizontal="center"/>
      <protection hidden="1"/>
    </xf>
    <xf numFmtId="0" fontId="13" fillId="4" borderId="43" xfId="0" applyFont="1" applyFill="1" applyBorder="1" applyAlignment="1" applyProtection="1">
      <alignment horizontal="center"/>
      <protection hidden="1"/>
    </xf>
    <xf numFmtId="0" fontId="9" fillId="2" borderId="3" xfId="0" applyFont="1" applyFill="1" applyBorder="1" applyAlignment="1">
      <alignment horizontal="left" vertical="center"/>
    </xf>
    <xf numFmtId="0" fontId="1" fillId="0" borderId="53" xfId="0" applyFont="1" applyFill="1" applyBorder="1" applyAlignment="1" applyProtection="1">
      <alignment horizontal="center" vertical="center"/>
      <protection hidden="1"/>
    </xf>
    <xf numFmtId="0" fontId="1" fillId="0" borderId="54" xfId="0" applyFont="1" applyFill="1" applyBorder="1" applyAlignment="1" applyProtection="1">
      <alignment horizontal="center" vertical="center"/>
      <protection hidden="1"/>
    </xf>
    <xf numFmtId="0" fontId="1" fillId="0" borderId="55" xfId="0" applyFont="1" applyFill="1" applyBorder="1" applyAlignment="1" applyProtection="1">
      <alignment horizontal="center" vertical="center"/>
      <protection hidden="1"/>
    </xf>
    <xf numFmtId="0" fontId="15" fillId="8" borderId="15" xfId="0" applyFont="1" applyFill="1" applyBorder="1" applyAlignment="1" applyProtection="1">
      <alignment horizontal="left"/>
      <protection hidden="1"/>
    </xf>
    <xf numFmtId="0" fontId="15" fillId="8" borderId="7" xfId="0" applyFont="1" applyFill="1" applyBorder="1" applyAlignment="1" applyProtection="1">
      <alignment horizontal="left"/>
      <protection hidden="1"/>
    </xf>
    <xf numFmtId="0" fontId="8" fillId="0" borderId="18" xfId="0" applyFont="1" applyBorder="1" applyAlignment="1" applyProtection="1">
      <protection hidden="1"/>
    </xf>
    <xf numFmtId="0" fontId="8" fillId="0" borderId="14" xfId="0" applyFont="1" applyBorder="1" applyAlignment="1" applyProtection="1"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11" fillId="2" borderId="29" xfId="0" applyFont="1" applyFill="1" applyBorder="1" applyAlignment="1" applyProtection="1">
      <protection hidden="1"/>
    </xf>
    <xf numFmtId="0" fontId="11" fillId="2" borderId="30" xfId="0" applyFont="1" applyFill="1" applyBorder="1" applyAlignment="1" applyProtection="1">
      <protection hidden="1"/>
    </xf>
    <xf numFmtId="0" fontId="11" fillId="0" borderId="32" xfId="0" applyFont="1" applyBorder="1" applyAlignment="1" applyProtection="1">
      <alignment horizontal="center"/>
      <protection hidden="1"/>
    </xf>
    <xf numFmtId="0" fontId="11" fillId="0" borderId="30" xfId="0" applyFont="1" applyBorder="1" applyAlignment="1" applyProtection="1">
      <alignment horizontal="center"/>
      <protection hidden="1"/>
    </xf>
    <xf numFmtId="0" fontId="11" fillId="0" borderId="46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4" fillId="0" borderId="20" xfId="0" applyFont="1" applyFill="1" applyBorder="1" applyAlignment="1" applyProtection="1">
      <alignment horizontal="center"/>
      <protection hidden="1"/>
    </xf>
    <xf numFmtId="0" fontId="4" fillId="0" borderId="21" xfId="0" applyFont="1" applyFill="1" applyBorder="1" applyAlignment="1" applyProtection="1">
      <alignment horizontal="center"/>
      <protection hidden="1"/>
    </xf>
    <xf numFmtId="0" fontId="4" fillId="0" borderId="22" xfId="0" applyFont="1" applyFill="1" applyBorder="1" applyAlignment="1" applyProtection="1">
      <alignment horizontal="center"/>
      <protection hidden="1"/>
    </xf>
    <xf numFmtId="0" fontId="9" fillId="6" borderId="3" xfId="0" applyFont="1" applyFill="1" applyBorder="1" applyProtection="1"/>
    <xf numFmtId="165" fontId="0" fillId="0" borderId="0" xfId="0" applyNumberFormat="1" applyBorder="1" applyAlignment="1" applyProtection="1">
      <alignment horizontal="center"/>
      <protection hidden="1"/>
    </xf>
    <xf numFmtId="165" fontId="1" fillId="0" borderId="0" xfId="0" applyNumberFormat="1" applyFont="1" applyBorder="1" applyAlignment="1" applyProtection="1">
      <alignment horizontal="center"/>
      <protection hidden="1"/>
    </xf>
    <xf numFmtId="0" fontId="16" fillId="8" borderId="4" xfId="0" applyFont="1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6" fillId="8" borderId="5" xfId="0" applyFont="1" applyFill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0" fontId="10" fillId="2" borderId="3" xfId="0" applyFont="1" applyFill="1" applyBorder="1" applyAlignment="1" applyProtection="1">
      <alignment horizontal="center"/>
      <protection hidden="1"/>
    </xf>
    <xf numFmtId="0" fontId="1" fillId="0" borderId="47" xfId="0" applyFont="1" applyBorder="1" applyAlignment="1" applyProtection="1">
      <alignment horizontal="center" vertical="center"/>
      <protection hidden="1"/>
    </xf>
    <xf numFmtId="0" fontId="1" fillId="0" borderId="48" xfId="0" applyFont="1" applyBorder="1" applyAlignment="1" applyProtection="1">
      <alignment horizontal="center" vertical="center"/>
      <protection hidden="1"/>
    </xf>
    <xf numFmtId="0" fontId="1" fillId="0" borderId="49" xfId="0" applyFont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25" xfId="0" applyFont="1" applyBorder="1" applyAlignment="1" applyProtection="1">
      <alignment horizontal="center"/>
      <protection hidden="1"/>
    </xf>
    <xf numFmtId="0" fontId="1" fillId="0" borderId="32" xfId="0" applyFont="1" applyBorder="1" applyAlignment="1" applyProtection="1">
      <alignment horizontal="center"/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28" xfId="0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/>
      <protection hidden="1"/>
    </xf>
    <xf numFmtId="2" fontId="1" fillId="0" borderId="4" xfId="0" applyNumberFormat="1" applyFont="1" applyFill="1" applyBorder="1" applyAlignment="1" applyProtection="1">
      <alignment horizontal="center"/>
      <protection hidden="1"/>
    </xf>
    <xf numFmtId="2" fontId="1" fillId="0" borderId="13" xfId="0" applyNumberFormat="1" applyFont="1" applyFill="1" applyBorder="1" applyAlignment="1" applyProtection="1">
      <alignment horizontal="center"/>
      <protection hidden="1"/>
    </xf>
    <xf numFmtId="2" fontId="1" fillId="0" borderId="28" xfId="0" applyNumberFormat="1" applyFont="1" applyFill="1" applyBorder="1" applyAlignment="1" applyProtection="1">
      <alignment horizontal="center"/>
      <protection hidden="1"/>
    </xf>
    <xf numFmtId="1" fontId="1" fillId="0" borderId="4" xfId="0" applyNumberFormat="1" applyFont="1" applyFill="1" applyBorder="1" applyAlignment="1" applyProtection="1">
      <alignment horizontal="center"/>
      <protection hidden="1"/>
    </xf>
    <xf numFmtId="1" fontId="1" fillId="0" borderId="13" xfId="0" applyNumberFormat="1" applyFont="1" applyFill="1" applyBorder="1" applyAlignment="1" applyProtection="1">
      <alignment horizontal="center"/>
      <protection hidden="1"/>
    </xf>
    <xf numFmtId="1" fontId="1" fillId="0" borderId="28" xfId="0" applyNumberFormat="1" applyFont="1" applyFill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left" wrapText="1"/>
      <protection hidden="1"/>
    </xf>
    <xf numFmtId="0" fontId="1" fillId="0" borderId="5" xfId="0" applyFont="1" applyBorder="1" applyAlignment="1" applyProtection="1">
      <alignment horizontal="left" wrapText="1"/>
      <protection hidden="1"/>
    </xf>
    <xf numFmtId="0" fontId="1" fillId="0" borderId="27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40" xfId="0" applyFont="1" applyBorder="1" applyAlignment="1" applyProtection="1">
      <alignment horizontal="center"/>
      <protection hidden="1"/>
    </xf>
    <xf numFmtId="0" fontId="1" fillId="0" borderId="41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/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0" fillId="0" borderId="16" xfId="0" applyFont="1" applyFill="1" applyBorder="1" applyAlignment="1" applyProtection="1">
      <alignment horizontal="center"/>
      <protection hidden="1"/>
    </xf>
    <xf numFmtId="0" fontId="0" fillId="0" borderId="1" xfId="0" applyFont="1" applyFill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left" vertical="top" wrapText="1"/>
      <protection hidden="1"/>
    </xf>
    <xf numFmtId="0" fontId="0" fillId="0" borderId="10" xfId="0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vertical="top" wrapText="1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0" fillId="0" borderId="11" xfId="0" applyBorder="1" applyAlignment="1" applyProtection="1">
      <alignment horizontal="left" vertical="top" wrapText="1"/>
      <protection hidden="1"/>
    </xf>
    <xf numFmtId="0" fontId="0" fillId="0" borderId="7" xfId="0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  <xf numFmtId="0" fontId="0" fillId="0" borderId="8" xfId="0" applyBorder="1" applyAlignment="1" applyProtection="1">
      <alignment horizontal="left" vertical="top" wrapText="1"/>
      <protection hidden="1"/>
    </xf>
    <xf numFmtId="0" fontId="10" fillId="6" borderId="4" xfId="0" applyFont="1" applyFill="1" applyBorder="1" applyAlignment="1" applyProtection="1">
      <alignment horizontal="center" vertical="center"/>
      <protection hidden="1"/>
    </xf>
    <xf numFmtId="0" fontId="10" fillId="6" borderId="13" xfId="0" applyFont="1" applyFill="1" applyBorder="1" applyAlignment="1" applyProtection="1">
      <alignment horizontal="center" vertical="center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left"/>
      <protection hidden="1"/>
    </xf>
    <xf numFmtId="0" fontId="1" fillId="0" borderId="21" xfId="0" applyFont="1" applyBorder="1" applyAlignment="1" applyProtection="1">
      <alignment horizontal="left"/>
      <protection hidden="1"/>
    </xf>
    <xf numFmtId="0" fontId="1" fillId="0" borderId="16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18" xfId="0" applyFont="1" applyBorder="1" applyAlignment="1" applyProtection="1">
      <alignment horizontal="left"/>
      <protection hidden="1"/>
    </xf>
    <xf numFmtId="0" fontId="1" fillId="0" borderId="14" xfId="0" applyFont="1" applyBorder="1" applyAlignment="1" applyProtection="1">
      <alignment horizontal="left"/>
      <protection hidden="1"/>
    </xf>
    <xf numFmtId="2" fontId="1" fillId="0" borderId="21" xfId="0" applyNumberFormat="1" applyFont="1" applyBorder="1" applyAlignment="1" applyProtection="1">
      <alignment horizontal="center"/>
      <protection hidden="1"/>
    </xf>
    <xf numFmtId="2" fontId="1" fillId="0" borderId="22" xfId="0" applyNumberFormat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zoomScaleNormal="100" workbookViewId="0">
      <selection activeCell="G24" sqref="G24"/>
    </sheetView>
  </sheetViews>
  <sheetFormatPr defaultRowHeight="15" x14ac:dyDescent="0.25"/>
  <cols>
    <col min="3" max="3" width="11.85546875" customWidth="1"/>
    <col min="7" max="7" width="12.42578125" customWidth="1"/>
    <col min="9" max="9" width="38" customWidth="1"/>
    <col min="10" max="13" width="22" customWidth="1"/>
    <col min="14" max="14" width="16.140625" customWidth="1"/>
    <col min="17" max="17" width="14.140625" customWidth="1"/>
  </cols>
  <sheetData>
    <row r="1" spans="1:13" ht="20.25" customHeight="1" x14ac:dyDescent="0.35">
      <c r="A1" s="173" t="s">
        <v>80</v>
      </c>
      <c r="B1" s="174"/>
      <c r="C1" s="174"/>
      <c r="D1" s="174"/>
      <c r="E1" s="174"/>
      <c r="F1" s="174"/>
      <c r="I1" s="137" t="s">
        <v>81</v>
      </c>
      <c r="J1" s="137"/>
      <c r="K1" s="137"/>
    </row>
    <row r="2" spans="1:13" ht="16.5" customHeight="1" x14ac:dyDescent="0.25">
      <c r="A2" s="164" t="s">
        <v>98</v>
      </c>
      <c r="B2" s="165"/>
      <c r="C2" s="165"/>
      <c r="D2" s="165"/>
      <c r="E2" s="165"/>
      <c r="F2" s="166"/>
      <c r="I2" s="71" t="s">
        <v>0</v>
      </c>
      <c r="J2" s="71" t="s">
        <v>74</v>
      </c>
      <c r="K2" s="2" t="s">
        <v>1</v>
      </c>
    </row>
    <row r="3" spans="1:13" ht="16.5" customHeight="1" x14ac:dyDescent="0.25">
      <c r="A3" s="167"/>
      <c r="B3" s="168"/>
      <c r="C3" s="168"/>
      <c r="D3" s="168"/>
      <c r="E3" s="168"/>
      <c r="F3" s="169"/>
      <c r="I3" s="72">
        <v>1</v>
      </c>
      <c r="J3" s="73">
        <v>3</v>
      </c>
      <c r="K3" s="32"/>
    </row>
    <row r="4" spans="1:13" ht="16.5" customHeight="1" x14ac:dyDescent="0.25">
      <c r="A4" s="167"/>
      <c r="B4" s="168"/>
      <c r="C4" s="168"/>
      <c r="D4" s="168"/>
      <c r="E4" s="168"/>
      <c r="F4" s="169"/>
      <c r="I4" s="72">
        <v>2</v>
      </c>
      <c r="J4" s="73">
        <v>4</v>
      </c>
      <c r="K4" s="32"/>
    </row>
    <row r="5" spans="1:13" ht="16.5" customHeight="1" x14ac:dyDescent="0.25">
      <c r="A5" s="167"/>
      <c r="B5" s="168"/>
      <c r="C5" s="168"/>
      <c r="D5" s="168"/>
      <c r="E5" s="168"/>
      <c r="F5" s="169"/>
      <c r="I5" s="72">
        <v>3</v>
      </c>
      <c r="J5" s="73">
        <v>6</v>
      </c>
      <c r="K5" s="32"/>
    </row>
    <row r="6" spans="1:13" ht="16.5" customHeight="1" x14ac:dyDescent="0.25">
      <c r="A6" s="167"/>
      <c r="B6" s="168"/>
      <c r="C6" s="168"/>
      <c r="D6" s="168"/>
      <c r="E6" s="168"/>
      <c r="F6" s="169"/>
      <c r="I6" s="72">
        <v>4</v>
      </c>
      <c r="J6" s="73">
        <v>4</v>
      </c>
      <c r="K6" s="32"/>
    </row>
    <row r="7" spans="1:13" ht="17.25" customHeight="1" x14ac:dyDescent="0.25">
      <c r="A7" s="167"/>
      <c r="B7" s="168"/>
      <c r="C7" s="168"/>
      <c r="D7" s="168"/>
      <c r="E7" s="168"/>
      <c r="F7" s="169"/>
      <c r="I7" s="25"/>
      <c r="J7" s="17"/>
      <c r="K7" s="26"/>
    </row>
    <row r="8" spans="1:13" ht="17.25" customHeight="1" x14ac:dyDescent="0.25">
      <c r="A8" s="167"/>
      <c r="B8" s="168"/>
      <c r="C8" s="168"/>
      <c r="D8" s="168"/>
      <c r="E8" s="168"/>
      <c r="F8" s="169"/>
    </row>
    <row r="9" spans="1:13" ht="16.5" customHeight="1" x14ac:dyDescent="0.25">
      <c r="A9" s="167"/>
      <c r="B9" s="168"/>
      <c r="C9" s="168"/>
      <c r="D9" s="168"/>
      <c r="E9" s="168"/>
      <c r="F9" s="169"/>
      <c r="I9" s="137" t="s">
        <v>82</v>
      </c>
      <c r="J9" s="137"/>
      <c r="K9" s="137"/>
      <c r="L9" s="137"/>
      <c r="M9" s="137"/>
    </row>
    <row r="10" spans="1:13" ht="16.5" customHeight="1" x14ac:dyDescent="0.25">
      <c r="A10" s="167"/>
      <c r="B10" s="168"/>
      <c r="C10" s="168"/>
      <c r="D10" s="168"/>
      <c r="E10" s="168"/>
      <c r="F10" s="169"/>
      <c r="I10" s="72" t="s">
        <v>3</v>
      </c>
      <c r="J10" s="4" t="s">
        <v>4</v>
      </c>
      <c r="K10" s="4" t="s">
        <v>5</v>
      </c>
      <c r="L10" s="4" t="s">
        <v>6</v>
      </c>
      <c r="M10" s="4" t="s">
        <v>7</v>
      </c>
    </row>
    <row r="11" spans="1:13" ht="16.5" customHeight="1" x14ac:dyDescent="0.25">
      <c r="A11" s="167"/>
      <c r="B11" s="168"/>
      <c r="C11" s="168"/>
      <c r="D11" s="168"/>
      <c r="E11" s="168"/>
      <c r="F11" s="169"/>
      <c r="I11" s="72" t="s">
        <v>8</v>
      </c>
      <c r="J11" s="33"/>
      <c r="K11" s="33"/>
      <c r="L11" s="33"/>
      <c r="M11" s="33"/>
    </row>
    <row r="12" spans="1:13" ht="16.5" customHeight="1" x14ac:dyDescent="0.25">
      <c r="A12" s="167"/>
      <c r="B12" s="168"/>
      <c r="C12" s="168"/>
      <c r="D12" s="168"/>
      <c r="E12" s="168"/>
      <c r="F12" s="169"/>
      <c r="I12" s="72" t="s">
        <v>9</v>
      </c>
      <c r="J12" s="33"/>
      <c r="K12" s="33"/>
      <c r="L12" s="33"/>
      <c r="M12" s="33"/>
    </row>
    <row r="13" spans="1:13" ht="16.5" customHeight="1" x14ac:dyDescent="0.25">
      <c r="A13" s="167"/>
      <c r="B13" s="168"/>
      <c r="C13" s="168"/>
      <c r="D13" s="168"/>
      <c r="E13" s="168"/>
      <c r="F13" s="169"/>
      <c r="I13" s="72" t="s">
        <v>10</v>
      </c>
      <c r="J13" s="33"/>
      <c r="K13" s="33"/>
      <c r="L13" s="33"/>
      <c r="M13" s="33"/>
    </row>
    <row r="14" spans="1:13" ht="16.5" customHeight="1" x14ac:dyDescent="0.25">
      <c r="A14" s="170"/>
      <c r="B14" s="171"/>
      <c r="C14" s="171"/>
      <c r="D14" s="171"/>
      <c r="E14" s="171"/>
      <c r="F14" s="172"/>
      <c r="I14" s="72" t="s">
        <v>11</v>
      </c>
      <c r="J14" s="178"/>
      <c r="K14" s="33"/>
      <c r="L14" s="33"/>
      <c r="M14" s="33"/>
    </row>
    <row r="15" spans="1:13" ht="16.5" customHeight="1" x14ac:dyDescent="0.25">
      <c r="A15" s="31"/>
      <c r="B15" s="31"/>
      <c r="C15" s="31"/>
      <c r="D15" s="31"/>
      <c r="E15" s="31"/>
      <c r="F15" s="31"/>
      <c r="I15" s="72" t="s">
        <v>13</v>
      </c>
      <c r="J15" s="178"/>
      <c r="K15" s="178"/>
      <c r="L15" s="33"/>
      <c r="M15" s="178"/>
    </row>
    <row r="16" spans="1:13" ht="16.5" customHeight="1" x14ac:dyDescent="0.25">
      <c r="A16" s="31"/>
      <c r="B16" s="31"/>
      <c r="C16" s="31"/>
      <c r="D16" s="31"/>
      <c r="E16" s="31"/>
      <c r="F16" s="31"/>
      <c r="I16" s="72" t="s">
        <v>12</v>
      </c>
      <c r="J16" s="178"/>
      <c r="K16" s="178"/>
      <c r="L16" s="33"/>
      <c r="M16" s="178"/>
    </row>
    <row r="17" spans="1:20" s="29" customFormat="1" ht="16.5" customHeight="1" x14ac:dyDescent="0.25">
      <c r="A17" s="48"/>
      <c r="B17" s="179" t="s">
        <v>88</v>
      </c>
      <c r="C17" s="179"/>
      <c r="D17" s="179"/>
      <c r="E17" s="179"/>
      <c r="F17" s="179"/>
      <c r="I17" s="27"/>
      <c r="J17" s="17"/>
      <c r="K17" s="17"/>
      <c r="L17" s="28"/>
      <c r="M17" s="17"/>
      <c r="O17"/>
      <c r="P17"/>
      <c r="Q17"/>
      <c r="R17"/>
      <c r="S17"/>
      <c r="T17"/>
    </row>
    <row r="18" spans="1:20" s="29" customFormat="1" ht="16.5" customHeight="1" thickBot="1" x14ac:dyDescent="0.3">
      <c r="A18" s="48"/>
      <c r="B18" s="49" t="s">
        <v>0</v>
      </c>
      <c r="C18" s="180" t="s">
        <v>47</v>
      </c>
      <c r="D18" s="181"/>
      <c r="E18" s="181"/>
      <c r="F18" s="182"/>
      <c r="I18" s="74"/>
      <c r="J18" s="75"/>
      <c r="K18" s="75"/>
      <c r="L18" s="76"/>
      <c r="M18" s="75"/>
      <c r="O18"/>
      <c r="P18"/>
      <c r="Q18"/>
      <c r="R18"/>
      <c r="S18"/>
      <c r="T18"/>
    </row>
    <row r="19" spans="1:20" ht="16.5" customHeight="1" thickBot="1" x14ac:dyDescent="0.3">
      <c r="A19" s="31"/>
      <c r="B19" s="50">
        <v>1</v>
      </c>
      <c r="C19" s="183" t="str">
        <f>IF(J20="No Score","No Score",IF(J20&lt;=K89,"Basic",IF(AND(J20&lt;=K90,J20&gt;K89),"Partially Proficient",IF(AND(J20&lt;=K91,J20&gt;K90),"Proficient",IF(AND(J20&lt;=K92,J20&gt;K91),"Accomplished",IF(AND(J20&lt;=K93,J20&gt;K92),"Exemplary","ERROR"))))))</f>
        <v>Basic</v>
      </c>
      <c r="D19" s="184"/>
      <c r="E19" s="184"/>
      <c r="F19" s="185"/>
      <c r="I19" s="138" t="s">
        <v>96</v>
      </c>
      <c r="J19" s="139"/>
      <c r="K19" s="139"/>
      <c r="L19" s="139"/>
      <c r="M19" s="140"/>
    </row>
    <row r="20" spans="1:20" ht="16.5" customHeight="1" x14ac:dyDescent="0.25">
      <c r="A20" s="31"/>
      <c r="B20" s="51">
        <v>2</v>
      </c>
      <c r="C20" s="186" t="str">
        <f>IF(K20="No Score","No Score",IF(K20&lt;=M89,"Basic",IF(AND(K20&lt;=M90,K20&gt;M89),"Partially Proficient",IF(AND(K20&lt;=M91,K20&gt;M90),"Proficient",IF(AND(K20&lt;=M92,K20&gt;M91),"Accomplished",IF(AND(K20&lt;=M93,K20&gt;M92),"Exemplary","ERROR"))))))</f>
        <v>Basic</v>
      </c>
      <c r="D20" s="187"/>
      <c r="E20" s="187"/>
      <c r="F20" s="188"/>
      <c r="I20" s="77" t="s">
        <v>28</v>
      </c>
      <c r="J20" s="78">
        <f>IFERROR(SUM(K96:K103),0)</f>
        <v>0</v>
      </c>
      <c r="K20" s="78">
        <f>IFERROR(SUM(L96:L103),0)</f>
        <v>0</v>
      </c>
      <c r="L20" s="78">
        <f>IFERROR(SUM(M96:M103),0)</f>
        <v>0</v>
      </c>
      <c r="M20" s="79">
        <f>IFERROR(SUM(N96:N103),0)</f>
        <v>0</v>
      </c>
    </row>
    <row r="21" spans="1:20" ht="16.5" customHeight="1" x14ac:dyDescent="0.25">
      <c r="A21" s="31"/>
      <c r="B21" s="51">
        <v>3</v>
      </c>
      <c r="C21" s="186" t="str">
        <f>IF(L20="No Score","No Score",IF(L20&lt;=O89,"Basic",IF(AND(L20&lt;=O90,L20&gt;O89),"Partially Proficient",IF(AND(L20&lt;=O91,L20&gt;O90),"Proficient",IF(AND(L20&lt;=O92,L20&gt;O91),"Accomplished",IF(AND(L20&lt;=O93,L20&gt;O92),"Exemplary","ERROR"))))))</f>
        <v>Basic</v>
      </c>
      <c r="D21" s="187"/>
      <c r="E21" s="187"/>
      <c r="F21" s="188"/>
      <c r="I21" s="80" t="s">
        <v>29</v>
      </c>
      <c r="J21" s="81">
        <f>(J20/J32)*(20*(K3/100))</f>
        <v>0</v>
      </c>
      <c r="K21" s="81">
        <f>(K20/K32)*(20*(K4/100))</f>
        <v>0</v>
      </c>
      <c r="L21" s="81">
        <f>(L20/L32)*(20*(K5/100))</f>
        <v>0</v>
      </c>
      <c r="M21" s="82">
        <f>(M20/M32)*(20*(K6/100))</f>
        <v>0</v>
      </c>
    </row>
    <row r="22" spans="1:20" ht="16.5" customHeight="1" x14ac:dyDescent="0.25">
      <c r="A22" s="31"/>
      <c r="B22" s="51">
        <v>4</v>
      </c>
      <c r="C22" s="186" t="str">
        <f>IF(M20="No Score","No Score",IF(M20&lt;=Q89,"Basic",IF(AND(M20&lt;=Q90,M20&gt;Q89),"Partially Proficient",IF(AND(M20&lt;=Q91,M20&gt;Q90),"Proficient",IF(AND(M20&lt;=Q92,M20&gt;Q91),"Accomplished",IF(AND(M20&lt;=Q93,M20&gt;Q92),"Exemplary","ERROR"))))))</f>
        <v>Basic</v>
      </c>
      <c r="D22" s="187"/>
      <c r="E22" s="187"/>
      <c r="F22" s="188"/>
      <c r="I22" s="83" t="s">
        <v>75</v>
      </c>
      <c r="J22" s="81">
        <f>ROUND(J21/20*540,2)</f>
        <v>0</v>
      </c>
      <c r="K22" s="81">
        <f>ROUND(K21/20*540,2)</f>
        <v>0</v>
      </c>
      <c r="L22" s="81">
        <f>ROUND(L21/20*540,2)</f>
        <v>0</v>
      </c>
      <c r="M22" s="82">
        <f>ROUND(M21/20*540,2)</f>
        <v>0</v>
      </c>
    </row>
    <row r="23" spans="1:20" ht="16.5" customHeight="1" thickBot="1" x14ac:dyDescent="0.3">
      <c r="A23" s="31"/>
      <c r="B23" s="52"/>
      <c r="C23" s="53"/>
      <c r="D23" s="53"/>
      <c r="E23" s="53"/>
      <c r="F23" s="54"/>
      <c r="I23" s="84" t="s">
        <v>76</v>
      </c>
      <c r="J23" s="85">
        <f>ROUND(K3/100*540,2)</f>
        <v>0</v>
      </c>
      <c r="K23" s="85">
        <f>ROUND(K4/100*540,2)</f>
        <v>0</v>
      </c>
      <c r="L23" s="85">
        <f>ROUND(K5/100*540,2)</f>
        <v>0</v>
      </c>
      <c r="M23" s="86">
        <f>ROUND(K6/100*540,2)</f>
        <v>0</v>
      </c>
    </row>
    <row r="24" spans="1:20" ht="16.5" customHeight="1" thickBot="1" x14ac:dyDescent="0.3">
      <c r="A24" s="31"/>
      <c r="B24" s="189" t="s">
        <v>50</v>
      </c>
      <c r="C24" s="187"/>
      <c r="D24" s="187"/>
      <c r="E24" s="187"/>
      <c r="F24" s="188"/>
      <c r="I24" s="31"/>
      <c r="J24" s="31"/>
      <c r="K24" s="31"/>
      <c r="L24" s="31"/>
      <c r="M24" s="31"/>
      <c r="O24" s="31"/>
      <c r="P24" s="39" t="s">
        <v>77</v>
      </c>
      <c r="Q24" s="40">
        <f>540/20</f>
        <v>27</v>
      </c>
      <c r="R24" s="30"/>
      <c r="S24" s="30"/>
      <c r="T24" s="30"/>
    </row>
    <row r="25" spans="1:20" ht="16.5" customHeight="1" thickBot="1" x14ac:dyDescent="0.3">
      <c r="A25" s="31"/>
      <c r="B25" s="198" t="s">
        <v>51</v>
      </c>
      <c r="C25" s="199"/>
      <c r="D25" s="190">
        <f>ROUND(SUM(J21:N21),2)</f>
        <v>0</v>
      </c>
      <c r="E25" s="191"/>
      <c r="F25" s="192"/>
      <c r="I25" s="175" t="s">
        <v>23</v>
      </c>
      <c r="J25" s="176"/>
      <c r="K25" s="176"/>
      <c r="L25" s="176"/>
      <c r="M25" s="177"/>
    </row>
    <row r="26" spans="1:20" ht="16.5" customHeight="1" thickBot="1" x14ac:dyDescent="0.3">
      <c r="A26" s="31"/>
      <c r="B26" s="196" t="s">
        <v>84</v>
      </c>
      <c r="C26" s="197"/>
      <c r="D26" s="193">
        <f>ROUND(D25*Q24,0)</f>
        <v>0</v>
      </c>
      <c r="E26" s="194"/>
      <c r="F26" s="195"/>
      <c r="I26" s="87" t="s">
        <v>0</v>
      </c>
      <c r="J26" s="88">
        <v>1</v>
      </c>
      <c r="K26" s="88">
        <v>2</v>
      </c>
      <c r="L26" s="88">
        <v>3</v>
      </c>
      <c r="M26" s="89">
        <v>4</v>
      </c>
    </row>
    <row r="27" spans="1:20" ht="16.5" customHeight="1" thickBot="1" x14ac:dyDescent="0.3">
      <c r="A27" s="31"/>
      <c r="B27" s="200" t="s">
        <v>52</v>
      </c>
      <c r="C27" s="201"/>
      <c r="D27" s="180" t="str">
        <f>IF(D25="No Score","No Score",IF(D25&lt;=F31,"Basic",IF(AND(D25&lt;=F32,D25&gt;=E32),"Partially Proficient",IF(AND(D25&lt;=F33,D25&gt;=E33),"Proficient",IF(AND(D25&lt;=F34,D25&gt;=E34),"Accomplished",IF(AND(D25&lt;=F35,D25&gt;=E35),"Exemplary","ERROR"))))))</f>
        <v>Basic</v>
      </c>
      <c r="E27" s="181"/>
      <c r="F27" s="182"/>
      <c r="I27" s="90" t="s">
        <v>14</v>
      </c>
      <c r="J27" s="91" t="s">
        <v>30</v>
      </c>
      <c r="K27" s="91" t="s">
        <v>38</v>
      </c>
      <c r="L27" s="91" t="s">
        <v>40</v>
      </c>
      <c r="M27" s="92" t="s">
        <v>38</v>
      </c>
    </row>
    <row r="28" spans="1:20" ht="16.5" customHeight="1" x14ac:dyDescent="0.25">
      <c r="A28" s="31"/>
      <c r="B28" s="31"/>
      <c r="C28" s="31"/>
      <c r="D28" s="31"/>
      <c r="E28" s="31"/>
      <c r="F28" s="31"/>
      <c r="I28" s="93" t="s">
        <v>15</v>
      </c>
      <c r="J28" s="94" t="s">
        <v>31</v>
      </c>
      <c r="K28" s="94" t="s">
        <v>35</v>
      </c>
      <c r="L28" s="94" t="s">
        <v>41</v>
      </c>
      <c r="M28" s="95" t="s">
        <v>35</v>
      </c>
    </row>
    <row r="29" spans="1:20" ht="16.5" customHeight="1" thickBot="1" x14ac:dyDescent="0.3">
      <c r="A29" s="31"/>
      <c r="B29" s="31"/>
      <c r="C29" s="31"/>
      <c r="D29" s="31"/>
      <c r="E29" s="31"/>
      <c r="F29" s="31"/>
      <c r="I29" s="93" t="s">
        <v>16</v>
      </c>
      <c r="J29" s="94" t="s">
        <v>32</v>
      </c>
      <c r="K29" s="94" t="s">
        <v>39</v>
      </c>
      <c r="L29" s="94" t="s">
        <v>42</v>
      </c>
      <c r="M29" s="95" t="s">
        <v>39</v>
      </c>
    </row>
    <row r="30" spans="1:20" ht="16.5" customHeight="1" x14ac:dyDescent="0.25">
      <c r="A30" s="31"/>
      <c r="B30" s="202" t="s">
        <v>53</v>
      </c>
      <c r="C30" s="203"/>
      <c r="D30" s="203"/>
      <c r="E30" s="203"/>
      <c r="F30" s="204"/>
      <c r="I30" s="93" t="s">
        <v>17</v>
      </c>
      <c r="J30" s="94" t="s">
        <v>33</v>
      </c>
      <c r="K30" s="94" t="s">
        <v>36</v>
      </c>
      <c r="L30" s="94" t="s">
        <v>43</v>
      </c>
      <c r="M30" s="95" t="s">
        <v>36</v>
      </c>
    </row>
    <row r="31" spans="1:20" ht="16.5" customHeight="1" thickBot="1" x14ac:dyDescent="0.3">
      <c r="A31" s="31"/>
      <c r="B31" s="205" t="s">
        <v>54</v>
      </c>
      <c r="C31" s="206"/>
      <c r="D31" s="206"/>
      <c r="E31" s="55">
        <v>0</v>
      </c>
      <c r="F31" s="56">
        <v>3.74</v>
      </c>
      <c r="I31" s="96" t="s">
        <v>18</v>
      </c>
      <c r="J31" s="97" t="s">
        <v>34</v>
      </c>
      <c r="K31" s="97" t="s">
        <v>37</v>
      </c>
      <c r="L31" s="97" t="s">
        <v>44</v>
      </c>
      <c r="M31" s="98" t="s">
        <v>37</v>
      </c>
    </row>
    <row r="32" spans="1:20" ht="16.5" customHeight="1" thickBot="1" x14ac:dyDescent="0.3">
      <c r="A32" s="31"/>
      <c r="B32" s="207" t="s">
        <v>55</v>
      </c>
      <c r="C32" s="208"/>
      <c r="D32" s="208"/>
      <c r="E32" s="57">
        <v>3.75</v>
      </c>
      <c r="F32" s="58">
        <v>8.74</v>
      </c>
      <c r="I32" s="99" t="s">
        <v>24</v>
      </c>
      <c r="J32" s="88">
        <v>12</v>
      </c>
      <c r="K32" s="88">
        <v>16</v>
      </c>
      <c r="L32" s="88">
        <v>24</v>
      </c>
      <c r="M32" s="89">
        <v>16</v>
      </c>
    </row>
    <row r="33" spans="1:14" ht="16.5" customHeight="1" x14ac:dyDescent="0.25">
      <c r="A33" s="31"/>
      <c r="B33" s="207" t="s">
        <v>56</v>
      </c>
      <c r="C33" s="208"/>
      <c r="D33" s="208"/>
      <c r="E33" s="57">
        <v>8.75</v>
      </c>
      <c r="F33" s="58">
        <v>13.74</v>
      </c>
    </row>
    <row r="34" spans="1:14" ht="16.5" customHeight="1" x14ac:dyDescent="0.25">
      <c r="A34" s="31"/>
      <c r="B34" s="207" t="s">
        <v>57</v>
      </c>
      <c r="C34" s="208"/>
      <c r="D34" s="208"/>
      <c r="E34" s="57">
        <v>13.75</v>
      </c>
      <c r="F34" s="58">
        <v>18.739999999999998</v>
      </c>
    </row>
    <row r="35" spans="1:14" ht="16.5" customHeight="1" thickBot="1" x14ac:dyDescent="0.3">
      <c r="A35" s="31"/>
      <c r="B35" s="222" t="s">
        <v>58</v>
      </c>
      <c r="C35" s="223"/>
      <c r="D35" s="223"/>
      <c r="E35" s="59">
        <v>18.75</v>
      </c>
      <c r="F35" s="60">
        <v>20</v>
      </c>
    </row>
    <row r="36" spans="1:14" ht="16.5" customHeight="1" x14ac:dyDescent="0.25">
      <c r="A36" s="31"/>
      <c r="B36" s="31"/>
      <c r="C36" s="31"/>
      <c r="D36" s="31"/>
      <c r="E36" s="31"/>
      <c r="F36" s="31"/>
    </row>
    <row r="37" spans="1:14" ht="16.5" customHeight="1" x14ac:dyDescent="0.25">
      <c r="A37" s="31"/>
      <c r="B37" s="31"/>
      <c r="C37" s="31"/>
      <c r="D37" s="31"/>
      <c r="E37" s="31"/>
      <c r="F37" s="31"/>
    </row>
    <row r="38" spans="1:14" ht="16.5" customHeight="1" x14ac:dyDescent="0.25">
      <c r="A38" s="31"/>
      <c r="B38" s="31"/>
      <c r="C38" s="31"/>
      <c r="D38" s="31"/>
      <c r="E38" s="31"/>
      <c r="F38" s="31"/>
    </row>
    <row r="39" spans="1:14" ht="16.5" customHeight="1" x14ac:dyDescent="0.3">
      <c r="A39" s="218" t="s">
        <v>83</v>
      </c>
      <c r="B39" s="219"/>
      <c r="C39" s="219"/>
      <c r="D39" s="219"/>
      <c r="E39" s="219"/>
      <c r="F39" s="220"/>
      <c r="I39" s="158" t="s">
        <v>85</v>
      </c>
      <c r="J39" s="158"/>
      <c r="K39" s="158"/>
      <c r="L39" s="158"/>
      <c r="M39" s="158"/>
      <c r="N39" s="158"/>
    </row>
    <row r="40" spans="1:14" ht="16.5" customHeight="1" x14ac:dyDescent="0.25">
      <c r="A40" s="209" t="s">
        <v>99</v>
      </c>
      <c r="B40" s="210"/>
      <c r="C40" s="210"/>
      <c r="D40" s="210"/>
      <c r="E40" s="210"/>
      <c r="F40" s="211"/>
      <c r="I40" s="18" t="s">
        <v>46</v>
      </c>
      <c r="J40" s="19" t="s">
        <v>1</v>
      </c>
      <c r="K40" s="20" t="s">
        <v>2</v>
      </c>
      <c r="L40" s="20" t="s">
        <v>47</v>
      </c>
      <c r="M40" s="20" t="s">
        <v>48</v>
      </c>
      <c r="N40" s="21" t="s">
        <v>49</v>
      </c>
    </row>
    <row r="41" spans="1:14" ht="16.5" customHeight="1" x14ac:dyDescent="0.25">
      <c r="A41" s="212"/>
      <c r="B41" s="213"/>
      <c r="C41" s="213"/>
      <c r="D41" s="213"/>
      <c r="E41" s="213"/>
      <c r="F41" s="214"/>
      <c r="I41" s="51">
        <v>1</v>
      </c>
      <c r="J41" s="22"/>
      <c r="K41" s="100">
        <f>IFERROR(J41/SUM($J$41:$J$48)*100/2,0)</f>
        <v>0</v>
      </c>
      <c r="L41" s="23"/>
      <c r="M41" s="57">
        <f>IFERROR(VLOOKUP(L41,$I$108:$J$111,2,FALSE),0)</f>
        <v>0</v>
      </c>
      <c r="N41" s="102">
        <f t="shared" ref="N41:N48" si="0">IFERROR((M41*K41)/100,0)</f>
        <v>0</v>
      </c>
    </row>
    <row r="42" spans="1:14" ht="16.5" customHeight="1" x14ac:dyDescent="0.25">
      <c r="A42" s="212"/>
      <c r="B42" s="213"/>
      <c r="C42" s="213"/>
      <c r="D42" s="213"/>
      <c r="E42" s="213"/>
      <c r="F42" s="214"/>
      <c r="I42" s="51">
        <v>2</v>
      </c>
      <c r="J42" s="22"/>
      <c r="K42" s="100">
        <f t="shared" ref="K42:K48" si="1">IFERROR(J42/SUM($J$41:$J$48)*100/2,0)</f>
        <v>0</v>
      </c>
      <c r="L42" s="23"/>
      <c r="M42" s="57">
        <f>IFERROR(VLOOKUP(L42,$I$108:$J$111,2,FALSE),0)</f>
        <v>0</v>
      </c>
      <c r="N42" s="102">
        <f t="shared" si="0"/>
        <v>0</v>
      </c>
    </row>
    <row r="43" spans="1:14" ht="16.5" customHeight="1" x14ac:dyDescent="0.25">
      <c r="A43" s="212"/>
      <c r="B43" s="213"/>
      <c r="C43" s="213"/>
      <c r="D43" s="213"/>
      <c r="E43" s="213"/>
      <c r="F43" s="214"/>
      <c r="I43" s="51">
        <v>3</v>
      </c>
      <c r="J43" s="22"/>
      <c r="K43" s="100">
        <f t="shared" si="1"/>
        <v>0</v>
      </c>
      <c r="L43" s="23"/>
      <c r="M43" s="57">
        <f>IFERROR(VLOOKUP(L43,$I$108:$J$111,2,FALSE),0)</f>
        <v>0</v>
      </c>
      <c r="N43" s="102">
        <f t="shared" si="0"/>
        <v>0</v>
      </c>
    </row>
    <row r="44" spans="1:14" ht="16.5" customHeight="1" x14ac:dyDescent="0.25">
      <c r="A44" s="212"/>
      <c r="B44" s="213"/>
      <c r="C44" s="213"/>
      <c r="D44" s="213"/>
      <c r="E44" s="213"/>
      <c r="F44" s="214"/>
      <c r="I44" s="51">
        <v>4</v>
      </c>
      <c r="J44" s="22"/>
      <c r="K44" s="100">
        <f t="shared" si="1"/>
        <v>0</v>
      </c>
      <c r="L44" s="23"/>
      <c r="M44" s="57">
        <f t="shared" ref="M44:M48" si="2">IFERROR(VLOOKUP(L44,$I$108:$J$111,2,FALSE),0)</f>
        <v>0</v>
      </c>
      <c r="N44" s="102">
        <f t="shared" si="0"/>
        <v>0</v>
      </c>
    </row>
    <row r="45" spans="1:14" ht="16.5" customHeight="1" x14ac:dyDescent="0.25">
      <c r="A45" s="212"/>
      <c r="B45" s="213"/>
      <c r="C45" s="213"/>
      <c r="D45" s="213"/>
      <c r="E45" s="213"/>
      <c r="F45" s="214"/>
      <c r="I45" s="51">
        <v>5</v>
      </c>
      <c r="J45" s="22"/>
      <c r="K45" s="100">
        <f t="shared" si="1"/>
        <v>0</v>
      </c>
      <c r="L45" s="23"/>
      <c r="M45" s="57">
        <f t="shared" si="2"/>
        <v>0</v>
      </c>
      <c r="N45" s="102">
        <f t="shared" si="0"/>
        <v>0</v>
      </c>
    </row>
    <row r="46" spans="1:14" ht="16.5" customHeight="1" x14ac:dyDescent="0.25">
      <c r="A46" s="212"/>
      <c r="B46" s="213"/>
      <c r="C46" s="213"/>
      <c r="D46" s="213"/>
      <c r="E46" s="213"/>
      <c r="F46" s="214"/>
      <c r="I46" s="51">
        <v>6</v>
      </c>
      <c r="J46" s="22"/>
      <c r="K46" s="100">
        <f t="shared" si="1"/>
        <v>0</v>
      </c>
      <c r="L46" s="23"/>
      <c r="M46" s="57">
        <f t="shared" si="2"/>
        <v>0</v>
      </c>
      <c r="N46" s="102">
        <f t="shared" si="0"/>
        <v>0</v>
      </c>
    </row>
    <row r="47" spans="1:14" ht="16.5" customHeight="1" x14ac:dyDescent="0.25">
      <c r="A47" s="212"/>
      <c r="B47" s="213"/>
      <c r="C47" s="213"/>
      <c r="D47" s="213"/>
      <c r="E47" s="213"/>
      <c r="F47" s="214"/>
      <c r="I47" s="51">
        <v>7</v>
      </c>
      <c r="J47" s="22"/>
      <c r="K47" s="100">
        <f t="shared" si="1"/>
        <v>0</v>
      </c>
      <c r="L47" s="23"/>
      <c r="M47" s="57">
        <f t="shared" si="2"/>
        <v>0</v>
      </c>
      <c r="N47" s="102">
        <f t="shared" si="0"/>
        <v>0</v>
      </c>
    </row>
    <row r="48" spans="1:14" ht="16.5" customHeight="1" thickBot="1" x14ac:dyDescent="0.3">
      <c r="A48" s="212"/>
      <c r="B48" s="213"/>
      <c r="C48" s="213"/>
      <c r="D48" s="213"/>
      <c r="E48" s="213"/>
      <c r="F48" s="214"/>
      <c r="I48" s="49">
        <v>8</v>
      </c>
      <c r="J48" s="34"/>
      <c r="K48" s="101">
        <f t="shared" si="1"/>
        <v>0</v>
      </c>
      <c r="L48" s="24"/>
      <c r="M48" s="59">
        <f t="shared" si="2"/>
        <v>0</v>
      </c>
      <c r="N48" s="103">
        <f t="shared" si="0"/>
        <v>0</v>
      </c>
    </row>
    <row r="49" spans="1:12" x14ac:dyDescent="0.25">
      <c r="A49" s="212"/>
      <c r="B49" s="213"/>
      <c r="C49" s="213"/>
      <c r="D49" s="213"/>
      <c r="E49" s="213"/>
      <c r="F49" s="214"/>
      <c r="L49" s="37"/>
    </row>
    <row r="50" spans="1:12" x14ac:dyDescent="0.25">
      <c r="A50" s="212"/>
      <c r="B50" s="213"/>
      <c r="C50" s="213"/>
      <c r="D50" s="213"/>
      <c r="E50" s="213"/>
      <c r="F50" s="214"/>
      <c r="L50" s="37" t="s">
        <v>92</v>
      </c>
    </row>
    <row r="51" spans="1:12" x14ac:dyDescent="0.25">
      <c r="A51" s="215"/>
      <c r="B51" s="216"/>
      <c r="C51" s="216"/>
      <c r="D51" s="216"/>
      <c r="E51" s="216"/>
      <c r="F51" s="217"/>
      <c r="L51" s="37">
        <f>IFERROR(IF(J51&lt;0.5,ROUND(J51*270,0),IF(J51&lt;1.5,ROUND((J51-0.5)*135+135,0),IF(J51&lt;2.5,ROUND((J51-1.5)*135+270,0),IF(J51&gt;=2.5,ROUND((J51-2.5)*270+405,0))))),"#NA")</f>
        <v>0</v>
      </c>
    </row>
    <row r="52" spans="1:12" x14ac:dyDescent="0.25">
      <c r="A52" s="31"/>
      <c r="B52" s="31"/>
      <c r="C52" s="31"/>
      <c r="D52" s="31"/>
      <c r="E52" s="31"/>
      <c r="F52" s="31"/>
      <c r="L52" s="37" t="s">
        <v>94</v>
      </c>
    </row>
    <row r="53" spans="1:12" ht="15.75" customHeight="1" x14ac:dyDescent="0.25">
      <c r="A53" s="31"/>
      <c r="B53" s="31"/>
      <c r="C53" s="31"/>
      <c r="D53" s="31"/>
      <c r="E53" s="31"/>
      <c r="F53" s="31"/>
      <c r="L53" s="37">
        <f>ROUND(L51*2*O66/100,0)</f>
        <v>0</v>
      </c>
    </row>
    <row r="54" spans="1:12" ht="17.25" customHeight="1" thickBot="1" x14ac:dyDescent="0.35">
      <c r="A54" s="31"/>
      <c r="B54" s="221" t="s">
        <v>91</v>
      </c>
      <c r="C54" s="221"/>
      <c r="D54" s="221"/>
      <c r="E54" s="221"/>
      <c r="F54" s="221"/>
      <c r="L54" s="37"/>
    </row>
    <row r="55" spans="1:12" x14ac:dyDescent="0.25">
      <c r="A55" s="31"/>
      <c r="B55" s="224" t="s">
        <v>86</v>
      </c>
      <c r="C55" s="225"/>
      <c r="D55" s="230">
        <f>ROUND(SUM(N41:N48)*2,2)</f>
        <v>0</v>
      </c>
      <c r="E55" s="230"/>
      <c r="F55" s="231"/>
      <c r="L55" s="37"/>
    </row>
    <row r="56" spans="1:12" x14ac:dyDescent="0.25">
      <c r="A56" s="31"/>
      <c r="B56" s="226" t="s">
        <v>87</v>
      </c>
      <c r="C56" s="227"/>
      <c r="D56" s="232">
        <f>IFERROR(IF(D55&lt;0.5,ROUND(D55*0.5*540,0),IF(D55&lt;1.5,ROUND((D55-0.5)*0.25*540+0.25*540,0),IF(D55&lt;2.5,ROUND((D55-1.5)*0.25*540+0.5*540,0),IF(D55&gt;=2.5,ROUND((D55-2.5)*0.5*540+0.75*540,0))))),"#NA")</f>
        <v>0</v>
      </c>
      <c r="E56" s="232"/>
      <c r="F56" s="233"/>
      <c r="L56" s="37"/>
    </row>
    <row r="57" spans="1:12" ht="15.75" thickBot="1" x14ac:dyDescent="0.3">
      <c r="A57" s="31"/>
      <c r="B57" s="228" t="s">
        <v>59</v>
      </c>
      <c r="C57" s="229"/>
      <c r="D57" s="234" t="str">
        <f>IF(D55&gt;=2.5,I111,IF(D55&gt;=1.5,I110,IF(D55&gt;=0.5,I109,IF(D55&lt;0.5,I108,""))))</f>
        <v>Much Less Than Expected</v>
      </c>
      <c r="E57" s="234"/>
      <c r="F57" s="235"/>
      <c r="L57" s="37"/>
    </row>
    <row r="58" spans="1:12" ht="15.75" thickBot="1" x14ac:dyDescent="0.3">
      <c r="A58" s="31"/>
      <c r="B58" s="31"/>
      <c r="C58" s="31"/>
      <c r="D58" s="31"/>
      <c r="E58" s="31"/>
      <c r="F58" s="31"/>
      <c r="L58" s="37"/>
    </row>
    <row r="59" spans="1:12" x14ac:dyDescent="0.25">
      <c r="A59" s="31"/>
      <c r="B59" s="155" t="s">
        <v>89</v>
      </c>
      <c r="C59" s="156"/>
      <c r="D59" s="156"/>
      <c r="E59" s="156"/>
      <c r="F59" s="157"/>
      <c r="L59" s="37"/>
    </row>
    <row r="60" spans="1:12" x14ac:dyDescent="0.25">
      <c r="A60" s="31"/>
      <c r="B60" s="151" t="s">
        <v>25</v>
      </c>
      <c r="C60" s="152"/>
      <c r="D60" s="152"/>
      <c r="E60" s="61">
        <v>0</v>
      </c>
      <c r="F60" s="62">
        <v>0.49</v>
      </c>
      <c r="L60" s="37"/>
    </row>
    <row r="61" spans="1:12" x14ac:dyDescent="0.25">
      <c r="A61" s="31"/>
      <c r="B61" s="151" t="s">
        <v>26</v>
      </c>
      <c r="C61" s="152"/>
      <c r="D61" s="152"/>
      <c r="E61" s="61">
        <v>0.5</v>
      </c>
      <c r="F61" s="62">
        <v>1.49</v>
      </c>
      <c r="J61" s="1"/>
    </row>
    <row r="62" spans="1:12" x14ac:dyDescent="0.25">
      <c r="A62" s="31"/>
      <c r="B62" s="151" t="s">
        <v>27</v>
      </c>
      <c r="C62" s="152"/>
      <c r="D62" s="152"/>
      <c r="E62" s="61">
        <v>1.5</v>
      </c>
      <c r="F62" s="62">
        <v>2.4900000000000002</v>
      </c>
    </row>
    <row r="63" spans="1:12" ht="15.75" thickBot="1" x14ac:dyDescent="0.3">
      <c r="A63" s="31"/>
      <c r="B63" s="153" t="s">
        <v>79</v>
      </c>
      <c r="C63" s="154"/>
      <c r="D63" s="154"/>
      <c r="E63" s="63">
        <v>2.5</v>
      </c>
      <c r="F63" s="64">
        <v>3</v>
      </c>
    </row>
    <row r="64" spans="1:12" x14ac:dyDescent="0.25">
      <c r="A64" s="31"/>
      <c r="B64" s="31"/>
      <c r="C64" s="31"/>
      <c r="D64" s="31"/>
      <c r="E64" s="31"/>
      <c r="F64" s="31"/>
    </row>
    <row r="65" spans="1:17" x14ac:dyDescent="0.25">
      <c r="A65" s="31"/>
      <c r="B65" s="31"/>
      <c r="C65" s="31"/>
      <c r="D65" s="31"/>
      <c r="E65" s="31"/>
      <c r="F65" s="31"/>
    </row>
    <row r="66" spans="1:17" x14ac:dyDescent="0.25">
      <c r="A66" s="31"/>
      <c r="B66" s="31"/>
      <c r="C66" s="31"/>
      <c r="D66" s="31"/>
      <c r="E66" s="31"/>
      <c r="F66" s="31"/>
    </row>
    <row r="67" spans="1:17" ht="17.25" customHeight="1" x14ac:dyDescent="0.3">
      <c r="A67" s="161" t="s">
        <v>90</v>
      </c>
      <c r="B67" s="162"/>
      <c r="C67" s="162"/>
      <c r="D67" s="162"/>
      <c r="E67" s="162"/>
      <c r="F67" s="163"/>
      <c r="I67" s="141" t="s">
        <v>93</v>
      </c>
      <c r="J67" s="141"/>
      <c r="K67" s="141"/>
      <c r="L67" s="141"/>
      <c r="M67" s="141"/>
      <c r="N67" s="141"/>
      <c r="O67" s="141"/>
      <c r="P67" s="141"/>
      <c r="Q67" s="142"/>
    </row>
    <row r="68" spans="1:17" ht="16.5" customHeight="1" thickBot="1" x14ac:dyDescent="0.3">
      <c r="A68" s="115" t="s">
        <v>97</v>
      </c>
      <c r="B68" s="116"/>
      <c r="C68" s="116"/>
      <c r="D68" s="116"/>
      <c r="E68" s="116"/>
      <c r="F68" s="117"/>
      <c r="I68" s="143" t="s">
        <v>60</v>
      </c>
      <c r="J68" s="144"/>
      <c r="K68" s="104" t="s">
        <v>61</v>
      </c>
      <c r="L68" s="104" t="s">
        <v>62</v>
      </c>
      <c r="M68" s="104" t="s">
        <v>100</v>
      </c>
      <c r="N68" s="145" t="s">
        <v>47</v>
      </c>
      <c r="O68" s="145"/>
      <c r="P68" s="145"/>
      <c r="Q68" s="145"/>
    </row>
    <row r="69" spans="1:17" ht="15.75" x14ac:dyDescent="0.25">
      <c r="A69" s="118"/>
      <c r="B69" s="119"/>
      <c r="C69" s="119"/>
      <c r="D69" s="119"/>
      <c r="E69" s="119"/>
      <c r="F69" s="120"/>
      <c r="I69" s="146" t="s">
        <v>63</v>
      </c>
      <c r="J69" s="147"/>
      <c r="K69" s="105">
        <f>100-K70</f>
        <v>50</v>
      </c>
      <c r="L69" s="106">
        <f>ROUND(D26,0)</f>
        <v>0</v>
      </c>
      <c r="M69" s="106">
        <f>ROUND(K69/100*1080,1)</f>
        <v>540</v>
      </c>
      <c r="N69" s="148" t="str">
        <f>D27</f>
        <v>Basic</v>
      </c>
      <c r="O69" s="149"/>
      <c r="P69" s="149"/>
      <c r="Q69" s="150"/>
    </row>
    <row r="70" spans="1:17" ht="16.5" thickBot="1" x14ac:dyDescent="0.3">
      <c r="A70" s="118"/>
      <c r="B70" s="119"/>
      <c r="C70" s="119"/>
      <c r="D70" s="119"/>
      <c r="E70" s="119"/>
      <c r="F70" s="120"/>
      <c r="I70" s="127" t="s">
        <v>45</v>
      </c>
      <c r="J70" s="128"/>
      <c r="K70" s="107">
        <v>50</v>
      </c>
      <c r="L70" s="108">
        <f>D56</f>
        <v>0</v>
      </c>
      <c r="M70" s="108">
        <f>ROUND(K70/100*1080,1)</f>
        <v>540</v>
      </c>
      <c r="N70" s="129" t="str">
        <f>D57</f>
        <v>Much Less Than Expected</v>
      </c>
      <c r="O70" s="130"/>
      <c r="P70" s="130"/>
      <c r="Q70" s="131"/>
    </row>
    <row r="71" spans="1:17" ht="17.25" thickTop="1" thickBot="1" x14ac:dyDescent="0.3">
      <c r="A71" s="118"/>
      <c r="B71" s="119"/>
      <c r="C71" s="119"/>
      <c r="D71" s="119"/>
      <c r="E71" s="119"/>
      <c r="F71" s="120"/>
      <c r="I71" s="132" t="s">
        <v>64</v>
      </c>
      <c r="J71" s="133"/>
      <c r="K71" s="109">
        <f>SUM(K69:K70)</f>
        <v>100</v>
      </c>
      <c r="L71" s="110">
        <f>SUM(L69:L70)</f>
        <v>0</v>
      </c>
      <c r="M71" s="110">
        <f>SUM(M69:M70)</f>
        <v>1080</v>
      </c>
      <c r="N71" s="134" t="str">
        <f>IF(L71&lt;236,I116,IF(L71&lt;506,I117,IF(L71&lt;8434,I118,IF(L71&gt;844,I119,"ERROR"))))</f>
        <v>Ineffective</v>
      </c>
      <c r="O71" s="135"/>
      <c r="P71" s="135"/>
      <c r="Q71" s="136"/>
    </row>
    <row r="72" spans="1:17" ht="15.75" x14ac:dyDescent="0.25">
      <c r="A72" s="118"/>
      <c r="B72" s="119"/>
      <c r="C72" s="119"/>
      <c r="D72" s="119"/>
      <c r="E72" s="119"/>
      <c r="F72" s="120"/>
      <c r="I72" s="38"/>
      <c r="J72" s="38"/>
      <c r="K72" s="38"/>
      <c r="L72" s="38"/>
      <c r="M72" s="38"/>
      <c r="N72" s="38"/>
      <c r="O72" s="35"/>
      <c r="P72" s="36"/>
      <c r="Q72" s="36"/>
    </row>
    <row r="73" spans="1:17" ht="15.75" x14ac:dyDescent="0.25">
      <c r="A73" s="118"/>
      <c r="B73" s="119"/>
      <c r="C73" s="119"/>
      <c r="D73" s="119"/>
      <c r="E73" s="119"/>
      <c r="F73" s="120"/>
      <c r="O73" s="35"/>
      <c r="P73" s="36"/>
      <c r="Q73" s="36"/>
    </row>
    <row r="74" spans="1:17" ht="15.75" x14ac:dyDescent="0.25">
      <c r="A74" s="118"/>
      <c r="B74" s="119"/>
      <c r="C74" s="119"/>
      <c r="D74" s="119"/>
      <c r="E74" s="119"/>
      <c r="F74" s="120"/>
      <c r="O74" s="35"/>
      <c r="P74" s="36"/>
      <c r="Q74" s="36"/>
    </row>
    <row r="75" spans="1:17" ht="15.75" x14ac:dyDescent="0.25">
      <c r="A75" s="118"/>
      <c r="B75" s="119"/>
      <c r="C75" s="119"/>
      <c r="D75" s="119"/>
      <c r="E75" s="119"/>
      <c r="F75" s="120"/>
      <c r="O75" s="35"/>
      <c r="P75" s="36"/>
      <c r="Q75" s="36"/>
    </row>
    <row r="76" spans="1:17" ht="15.75" x14ac:dyDescent="0.25">
      <c r="A76" s="118"/>
      <c r="B76" s="119"/>
      <c r="C76" s="119"/>
      <c r="D76" s="119"/>
      <c r="E76" s="119"/>
      <c r="F76" s="120"/>
      <c r="O76" s="35"/>
      <c r="P76" s="36"/>
      <c r="Q76" s="36"/>
    </row>
    <row r="77" spans="1:17" ht="15.75" x14ac:dyDescent="0.25">
      <c r="A77" s="121"/>
      <c r="B77" s="122"/>
      <c r="C77" s="122"/>
      <c r="D77" s="122"/>
      <c r="E77" s="122"/>
      <c r="F77" s="123"/>
      <c r="O77" s="35"/>
      <c r="P77" s="36"/>
      <c r="Q77" s="36"/>
    </row>
    <row r="78" spans="1:17" ht="16.5" thickBot="1" x14ac:dyDescent="0.3">
      <c r="A78" s="65"/>
      <c r="B78" s="65"/>
      <c r="C78" s="65"/>
      <c r="D78" s="65"/>
      <c r="E78" s="65"/>
      <c r="F78" s="65"/>
      <c r="O78" s="35"/>
      <c r="P78" s="36"/>
      <c r="Q78" s="36"/>
    </row>
    <row r="79" spans="1:17" ht="14.25" customHeight="1" x14ac:dyDescent="0.25">
      <c r="A79" s="65"/>
      <c r="B79" s="124" t="s">
        <v>95</v>
      </c>
      <c r="C79" s="125"/>
      <c r="D79" s="125"/>
      <c r="E79" s="125"/>
      <c r="F79" s="126"/>
      <c r="O79" s="35"/>
      <c r="P79" s="36"/>
      <c r="Q79" s="36"/>
    </row>
    <row r="80" spans="1:17" ht="15.75" x14ac:dyDescent="0.25">
      <c r="A80" s="65"/>
      <c r="B80" s="111" t="s">
        <v>65</v>
      </c>
      <c r="C80" s="112"/>
      <c r="D80" s="112"/>
      <c r="E80" s="66">
        <v>0</v>
      </c>
      <c r="F80" s="67">
        <v>235</v>
      </c>
      <c r="O80" s="35"/>
      <c r="P80" s="36"/>
      <c r="Q80" s="36"/>
    </row>
    <row r="81" spans="1:19" ht="15.75" x14ac:dyDescent="0.25">
      <c r="A81" s="65"/>
      <c r="B81" s="111" t="s">
        <v>66</v>
      </c>
      <c r="C81" s="112"/>
      <c r="D81" s="112"/>
      <c r="E81" s="66">
        <v>236</v>
      </c>
      <c r="F81" s="67">
        <v>505</v>
      </c>
      <c r="O81" s="35"/>
      <c r="P81" s="36"/>
      <c r="Q81" s="36"/>
    </row>
    <row r="82" spans="1:19" ht="15.75" x14ac:dyDescent="0.25">
      <c r="A82" s="65"/>
      <c r="B82" s="111" t="s">
        <v>67</v>
      </c>
      <c r="C82" s="112"/>
      <c r="D82" s="112"/>
      <c r="E82" s="66">
        <v>506</v>
      </c>
      <c r="F82" s="67">
        <v>843</v>
      </c>
      <c r="O82" s="35"/>
      <c r="P82" s="36"/>
      <c r="Q82" s="36"/>
    </row>
    <row r="83" spans="1:19" ht="15.75" thickBot="1" x14ac:dyDescent="0.3">
      <c r="A83" s="68"/>
      <c r="B83" s="113" t="s">
        <v>68</v>
      </c>
      <c r="C83" s="114"/>
      <c r="D83" s="114"/>
      <c r="E83" s="69">
        <v>844</v>
      </c>
      <c r="F83" s="70">
        <v>1080</v>
      </c>
    </row>
    <row r="84" spans="1:19" ht="21" x14ac:dyDescent="0.35">
      <c r="A84" s="31"/>
      <c r="B84" s="31"/>
      <c r="C84" s="31"/>
      <c r="D84" s="31"/>
      <c r="E84" s="31"/>
      <c r="F84" s="31"/>
      <c r="G84" s="31"/>
      <c r="H84" s="31"/>
      <c r="I84" s="41" t="s">
        <v>73</v>
      </c>
      <c r="J84" s="41"/>
      <c r="K84" s="41"/>
      <c r="L84" s="41"/>
      <c r="M84" s="42"/>
      <c r="N84" s="42"/>
      <c r="O84" s="42"/>
      <c r="P84" s="42"/>
      <c r="Q84" s="42"/>
      <c r="R84" s="31"/>
      <c r="S84" s="31"/>
    </row>
    <row r="85" spans="1:19" x14ac:dyDescent="0.25">
      <c r="A85" s="31"/>
      <c r="B85" s="31"/>
      <c r="C85" s="31"/>
      <c r="D85" s="31"/>
      <c r="E85" s="31"/>
      <c r="F85" s="31"/>
      <c r="G85" s="31"/>
      <c r="H85" s="31"/>
      <c r="I85" s="42"/>
      <c r="J85" s="42"/>
      <c r="K85" s="42"/>
      <c r="L85" s="42"/>
      <c r="M85" s="42"/>
      <c r="N85" s="42"/>
      <c r="O85" s="42"/>
      <c r="P85" s="42"/>
      <c r="Q85" s="42"/>
      <c r="R85" s="31"/>
      <c r="S85" s="31"/>
    </row>
    <row r="86" spans="1:19" x14ac:dyDescent="0.25">
      <c r="A86" s="31"/>
      <c r="B86" s="31"/>
      <c r="C86" s="31"/>
      <c r="D86" s="31"/>
      <c r="E86" s="31"/>
      <c r="F86" s="31"/>
      <c r="G86" s="31"/>
      <c r="H86" s="31"/>
      <c r="I86" s="42"/>
      <c r="J86" s="42"/>
      <c r="K86" s="42"/>
      <c r="L86" s="42"/>
      <c r="M86" s="42"/>
      <c r="N86" s="42"/>
      <c r="O86" s="42"/>
      <c r="P86" s="42"/>
      <c r="Q86" s="42"/>
      <c r="R86" s="31"/>
      <c r="S86" s="31"/>
    </row>
    <row r="87" spans="1:19" x14ac:dyDescent="0.25">
      <c r="A87" s="31"/>
      <c r="B87" s="31"/>
      <c r="C87" s="31"/>
      <c r="D87" s="31"/>
      <c r="E87" s="31"/>
      <c r="F87" s="31"/>
      <c r="G87" s="31"/>
      <c r="H87" s="31"/>
      <c r="I87" s="160" t="s">
        <v>23</v>
      </c>
      <c r="J87" s="160"/>
      <c r="K87" s="160"/>
      <c r="L87" s="160"/>
      <c r="M87" s="160"/>
      <c r="N87" s="160"/>
      <c r="O87" s="160"/>
      <c r="P87" s="160"/>
      <c r="Q87" s="160"/>
      <c r="R87" s="31"/>
      <c r="S87" s="31"/>
    </row>
    <row r="88" spans="1:19" x14ac:dyDescent="0.25">
      <c r="A88" s="31"/>
      <c r="B88" s="31"/>
      <c r="C88" s="31"/>
      <c r="D88" s="31"/>
      <c r="E88" s="31"/>
      <c r="F88" s="31"/>
      <c r="G88" s="31"/>
      <c r="H88" s="31"/>
      <c r="I88" s="45"/>
      <c r="J88" s="160" t="s">
        <v>4</v>
      </c>
      <c r="K88" s="160"/>
      <c r="L88" s="160" t="s">
        <v>5</v>
      </c>
      <c r="M88" s="160"/>
      <c r="N88" s="160" t="s">
        <v>6</v>
      </c>
      <c r="O88" s="160"/>
      <c r="P88" s="160" t="s">
        <v>7</v>
      </c>
      <c r="Q88" s="160"/>
      <c r="R88" s="31"/>
      <c r="S88" s="31"/>
    </row>
    <row r="89" spans="1:19" x14ac:dyDescent="0.25">
      <c r="A89" s="31"/>
      <c r="B89" s="31"/>
      <c r="C89" s="31"/>
      <c r="D89" s="31"/>
      <c r="E89" s="31"/>
      <c r="F89" s="31"/>
      <c r="G89" s="31"/>
      <c r="H89" s="31"/>
      <c r="I89" s="45" t="s">
        <v>14</v>
      </c>
      <c r="J89" s="43">
        <v>0</v>
      </c>
      <c r="K89" s="43">
        <v>1</v>
      </c>
      <c r="L89" s="43">
        <v>0</v>
      </c>
      <c r="M89" s="43">
        <v>2</v>
      </c>
      <c r="N89" s="43">
        <v>0</v>
      </c>
      <c r="O89" s="43">
        <v>3</v>
      </c>
      <c r="P89" s="43">
        <v>0</v>
      </c>
      <c r="Q89" s="43">
        <v>2</v>
      </c>
      <c r="R89" s="31"/>
      <c r="S89" s="31"/>
    </row>
    <row r="90" spans="1:19" x14ac:dyDescent="0.25">
      <c r="A90" s="31"/>
      <c r="B90" s="31"/>
      <c r="C90" s="31"/>
      <c r="D90" s="31"/>
      <c r="E90" s="31"/>
      <c r="F90" s="31"/>
      <c r="G90" s="31"/>
      <c r="H90" s="31"/>
      <c r="I90" s="45" t="s">
        <v>15</v>
      </c>
      <c r="J90" s="43">
        <v>2</v>
      </c>
      <c r="K90" s="43">
        <v>4</v>
      </c>
      <c r="L90" s="43">
        <v>3</v>
      </c>
      <c r="M90" s="43">
        <v>6</v>
      </c>
      <c r="N90" s="43">
        <v>4</v>
      </c>
      <c r="O90" s="43">
        <v>9</v>
      </c>
      <c r="P90" s="43">
        <v>3</v>
      </c>
      <c r="Q90" s="43">
        <v>6</v>
      </c>
      <c r="R90" s="31"/>
      <c r="S90" s="31"/>
    </row>
    <row r="91" spans="1:19" x14ac:dyDescent="0.25">
      <c r="A91" s="31"/>
      <c r="B91" s="31"/>
      <c r="C91" s="31"/>
      <c r="D91" s="31"/>
      <c r="E91" s="31"/>
      <c r="F91" s="31"/>
      <c r="G91" s="31"/>
      <c r="H91" s="31"/>
      <c r="I91" s="45" t="s">
        <v>16</v>
      </c>
      <c r="J91" s="43">
        <v>5</v>
      </c>
      <c r="K91" s="43">
        <v>7</v>
      </c>
      <c r="L91" s="43">
        <v>7</v>
      </c>
      <c r="M91" s="43">
        <v>10</v>
      </c>
      <c r="N91" s="43">
        <v>10</v>
      </c>
      <c r="O91" s="43">
        <v>15</v>
      </c>
      <c r="P91" s="43">
        <v>7</v>
      </c>
      <c r="Q91" s="43">
        <v>10</v>
      </c>
      <c r="R91" s="31"/>
      <c r="S91" s="31"/>
    </row>
    <row r="92" spans="1:19" x14ac:dyDescent="0.25">
      <c r="A92" s="31"/>
      <c r="B92" s="31"/>
      <c r="C92" s="31"/>
      <c r="D92" s="31"/>
      <c r="E92" s="31"/>
      <c r="F92" s="31"/>
      <c r="G92" s="31"/>
      <c r="H92" s="31"/>
      <c r="I92" s="45" t="s">
        <v>17</v>
      </c>
      <c r="J92" s="43">
        <v>8</v>
      </c>
      <c r="K92" s="43">
        <v>10</v>
      </c>
      <c r="L92" s="43">
        <v>11</v>
      </c>
      <c r="M92" s="43">
        <v>14</v>
      </c>
      <c r="N92" s="43">
        <v>16</v>
      </c>
      <c r="O92" s="43">
        <v>21</v>
      </c>
      <c r="P92" s="43">
        <v>11</v>
      </c>
      <c r="Q92" s="43">
        <v>14</v>
      </c>
      <c r="R92" s="31"/>
      <c r="S92" s="31"/>
    </row>
    <row r="93" spans="1:19" x14ac:dyDescent="0.25">
      <c r="A93" s="31"/>
      <c r="B93" s="31"/>
      <c r="C93" s="31"/>
      <c r="D93" s="31"/>
      <c r="E93" s="31"/>
      <c r="F93" s="31"/>
      <c r="G93" s="31"/>
      <c r="H93" s="31"/>
      <c r="I93" s="45" t="s">
        <v>18</v>
      </c>
      <c r="J93" s="43">
        <v>11</v>
      </c>
      <c r="K93" s="43">
        <v>12</v>
      </c>
      <c r="L93" s="43">
        <v>15</v>
      </c>
      <c r="M93" s="43">
        <v>16</v>
      </c>
      <c r="N93" s="43">
        <v>22</v>
      </c>
      <c r="O93" s="43">
        <v>24</v>
      </c>
      <c r="P93" s="43">
        <v>15</v>
      </c>
      <c r="Q93" s="43">
        <v>16</v>
      </c>
      <c r="R93" s="31"/>
      <c r="S93" s="31"/>
    </row>
    <row r="94" spans="1:19" x14ac:dyDescent="0.25">
      <c r="A94" s="31"/>
      <c r="B94" s="31"/>
      <c r="C94" s="31"/>
      <c r="D94" s="31"/>
      <c r="E94" s="31"/>
      <c r="F94" s="31"/>
      <c r="G94" s="31"/>
      <c r="H94" s="31"/>
      <c r="I94" s="45" t="s">
        <v>24</v>
      </c>
      <c r="J94" s="159">
        <f>K93</f>
        <v>12</v>
      </c>
      <c r="K94" s="159"/>
      <c r="L94" s="159">
        <f>M93</f>
        <v>16</v>
      </c>
      <c r="M94" s="159"/>
      <c r="N94" s="159">
        <f>O93</f>
        <v>24</v>
      </c>
      <c r="O94" s="159"/>
      <c r="P94" s="159">
        <f>Q93</f>
        <v>16</v>
      </c>
      <c r="Q94" s="159"/>
      <c r="R94" s="31"/>
      <c r="S94" s="31"/>
    </row>
    <row r="95" spans="1:19" x14ac:dyDescent="0.25">
      <c r="A95" s="31"/>
      <c r="B95" s="31"/>
      <c r="C95" s="31"/>
      <c r="D95" s="31"/>
      <c r="E95" s="31"/>
      <c r="F95" s="31"/>
      <c r="G95" s="31"/>
      <c r="H95" s="31"/>
      <c r="I95" s="45"/>
      <c r="J95" s="45"/>
      <c r="K95" s="45"/>
      <c r="L95" s="45"/>
      <c r="M95" s="45"/>
      <c r="N95" s="45"/>
      <c r="O95" s="45"/>
      <c r="P95" s="45"/>
      <c r="Q95" s="45"/>
      <c r="R95" s="31"/>
      <c r="S95" s="31"/>
    </row>
    <row r="96" spans="1:19" x14ac:dyDescent="0.25">
      <c r="A96" s="31"/>
      <c r="B96" s="31"/>
      <c r="C96" s="31"/>
      <c r="D96" s="31"/>
      <c r="E96" s="31"/>
      <c r="F96" s="31"/>
      <c r="G96" s="31"/>
      <c r="H96" s="31"/>
      <c r="I96" s="42" t="s">
        <v>14</v>
      </c>
      <c r="J96" s="44">
        <v>0</v>
      </c>
      <c r="K96" s="42">
        <f t="shared" ref="K96:N98" si="3">IFERROR(VLOOKUP(J11,$I$96:$J$100,2,FALSE),0)</f>
        <v>0</v>
      </c>
      <c r="L96" s="42">
        <f t="shared" si="3"/>
        <v>0</v>
      </c>
      <c r="M96" s="42">
        <f t="shared" si="3"/>
        <v>0</v>
      </c>
      <c r="N96" s="42">
        <f t="shared" si="3"/>
        <v>0</v>
      </c>
      <c r="O96" s="42"/>
      <c r="P96" s="42"/>
      <c r="Q96" s="42"/>
      <c r="R96" s="31"/>
      <c r="S96" s="31"/>
    </row>
    <row r="97" spans="1:19" x14ac:dyDescent="0.25">
      <c r="A97" s="31"/>
      <c r="B97" s="31"/>
      <c r="C97" s="31"/>
      <c r="D97" s="31"/>
      <c r="E97" s="31"/>
      <c r="F97" s="31"/>
      <c r="G97" s="31"/>
      <c r="H97" s="31"/>
      <c r="I97" s="42" t="s">
        <v>15</v>
      </c>
      <c r="J97" s="44">
        <v>1</v>
      </c>
      <c r="K97" s="42">
        <f t="shared" si="3"/>
        <v>0</v>
      </c>
      <c r="L97" s="42">
        <f t="shared" si="3"/>
        <v>0</v>
      </c>
      <c r="M97" s="42">
        <f t="shared" si="3"/>
        <v>0</v>
      </c>
      <c r="N97" s="42">
        <f t="shared" si="3"/>
        <v>0</v>
      </c>
      <c r="O97" s="42"/>
      <c r="P97" s="42"/>
      <c r="Q97" s="42"/>
      <c r="R97" s="31"/>
      <c r="S97" s="31"/>
    </row>
    <row r="98" spans="1:19" x14ac:dyDescent="0.25">
      <c r="A98" s="31"/>
      <c r="B98" s="31"/>
      <c r="C98" s="31"/>
      <c r="D98" s="31"/>
      <c r="E98" s="31"/>
      <c r="F98" s="31"/>
      <c r="G98" s="31"/>
      <c r="H98" s="31"/>
      <c r="I98" s="42" t="s">
        <v>16</v>
      </c>
      <c r="J98" s="44">
        <v>2</v>
      </c>
      <c r="K98" s="42">
        <f t="shared" si="3"/>
        <v>0</v>
      </c>
      <c r="L98" s="42">
        <f t="shared" si="3"/>
        <v>0</v>
      </c>
      <c r="M98" s="42">
        <f t="shared" si="3"/>
        <v>0</v>
      </c>
      <c r="N98" s="42">
        <f t="shared" si="3"/>
        <v>0</v>
      </c>
      <c r="O98" s="42"/>
      <c r="P98" s="42"/>
      <c r="Q98" s="42"/>
      <c r="R98" s="31"/>
      <c r="S98" s="31"/>
    </row>
    <row r="99" spans="1:19" x14ac:dyDescent="0.25">
      <c r="A99" s="31"/>
      <c r="B99" s="31"/>
      <c r="C99" s="31"/>
      <c r="D99" s="31"/>
      <c r="E99" s="31"/>
      <c r="F99" s="31"/>
      <c r="G99" s="31"/>
      <c r="H99" s="31"/>
      <c r="I99" s="42" t="s">
        <v>17</v>
      </c>
      <c r="J99" s="44">
        <v>3</v>
      </c>
      <c r="K99" s="42">
        <v>0</v>
      </c>
      <c r="L99" s="42">
        <f>IFERROR(VLOOKUP(K14,$I$96:$J$100,2,FALSE),0)</f>
        <v>0</v>
      </c>
      <c r="M99" s="42">
        <f>IFERROR(VLOOKUP(L14,$I$96:$J$100,2,FALSE),0)</f>
        <v>0</v>
      </c>
      <c r="N99" s="42">
        <f>IFERROR(VLOOKUP(M14,$I$96:$J$100,2,FALSE),0)</f>
        <v>0</v>
      </c>
      <c r="O99" s="42"/>
      <c r="P99" s="42"/>
      <c r="Q99" s="42"/>
      <c r="R99" s="31"/>
      <c r="S99" s="31"/>
    </row>
    <row r="100" spans="1:19" x14ac:dyDescent="0.25">
      <c r="A100" s="31"/>
      <c r="B100" s="31"/>
      <c r="C100" s="31"/>
      <c r="D100" s="31"/>
      <c r="E100" s="31"/>
      <c r="F100" s="31"/>
      <c r="G100" s="31"/>
      <c r="H100" s="31"/>
      <c r="I100" s="42" t="s">
        <v>18</v>
      </c>
      <c r="J100" s="44">
        <v>4</v>
      </c>
      <c r="K100" s="42">
        <v>0</v>
      </c>
      <c r="L100" s="42">
        <v>0</v>
      </c>
      <c r="M100" s="42">
        <f>IFERROR(VLOOKUP(L15,$I$96:$J$100,2,FALSE),0)</f>
        <v>0</v>
      </c>
      <c r="N100" s="42">
        <v>0</v>
      </c>
      <c r="O100" s="42"/>
      <c r="P100" s="42"/>
      <c r="Q100" s="42"/>
      <c r="R100" s="31"/>
      <c r="S100" s="31"/>
    </row>
    <row r="101" spans="1:19" x14ac:dyDescent="0.25">
      <c r="A101" s="31"/>
      <c r="B101" s="31"/>
      <c r="C101" s="31"/>
      <c r="D101" s="31"/>
      <c r="E101" s="31"/>
      <c r="F101" s="31"/>
      <c r="G101" s="31"/>
      <c r="H101" s="31"/>
      <c r="I101" s="42"/>
      <c r="J101" s="42"/>
      <c r="K101" s="42">
        <v>0</v>
      </c>
      <c r="L101" s="42">
        <v>0</v>
      </c>
      <c r="M101" s="42">
        <f>IFERROR(VLOOKUP(L16,$I$96:$J$100,2,FALSE),0)</f>
        <v>0</v>
      </c>
      <c r="N101" s="42">
        <v>0</v>
      </c>
      <c r="O101" s="42"/>
      <c r="P101" s="42"/>
      <c r="Q101" s="42"/>
      <c r="R101" s="31"/>
      <c r="S101" s="31"/>
    </row>
    <row r="102" spans="1:19" x14ac:dyDescent="0.25">
      <c r="A102" s="31"/>
      <c r="B102" s="31"/>
      <c r="C102" s="31"/>
      <c r="D102" s="31"/>
      <c r="E102" s="31"/>
      <c r="F102" s="31"/>
      <c r="G102" s="31"/>
      <c r="H102" s="31"/>
      <c r="I102" s="42"/>
      <c r="J102" s="42"/>
      <c r="K102" s="42">
        <v>0</v>
      </c>
      <c r="L102" s="42">
        <v>0</v>
      </c>
      <c r="M102" s="42">
        <v>0</v>
      </c>
      <c r="N102" s="42">
        <v>0</v>
      </c>
      <c r="O102" s="42"/>
      <c r="P102" s="42"/>
      <c r="Q102" s="42"/>
      <c r="R102" s="31"/>
      <c r="S102" s="31"/>
    </row>
    <row r="103" spans="1:19" x14ac:dyDescent="0.25">
      <c r="A103" s="31"/>
      <c r="B103" s="31"/>
      <c r="C103" s="31"/>
      <c r="D103" s="31"/>
      <c r="E103" s="31"/>
      <c r="F103" s="31"/>
      <c r="G103" s="31"/>
      <c r="H103" s="31"/>
      <c r="I103" s="42"/>
      <c r="J103" s="42"/>
      <c r="K103" s="42"/>
      <c r="L103" s="42"/>
      <c r="M103" s="42"/>
      <c r="N103" s="42"/>
      <c r="O103" s="42"/>
      <c r="P103" s="42"/>
      <c r="Q103" s="42"/>
      <c r="R103" s="31"/>
      <c r="S103" s="31"/>
    </row>
    <row r="104" spans="1:19" x14ac:dyDescent="0.25">
      <c r="A104" s="31"/>
      <c r="B104" s="31"/>
      <c r="C104" s="31"/>
      <c r="D104" s="31"/>
      <c r="E104" s="31"/>
      <c r="F104" s="31"/>
      <c r="G104" s="31"/>
      <c r="H104" s="31"/>
      <c r="I104" s="42"/>
      <c r="J104" s="42"/>
      <c r="K104" s="42"/>
      <c r="L104" s="42"/>
      <c r="M104" s="42"/>
      <c r="N104" s="42"/>
      <c r="O104" s="42"/>
      <c r="P104" s="42"/>
      <c r="Q104" s="42"/>
      <c r="R104" s="31"/>
      <c r="S104" s="31"/>
    </row>
    <row r="105" spans="1:19" x14ac:dyDescent="0.25">
      <c r="A105" s="31"/>
      <c r="B105" s="31"/>
      <c r="C105" s="31"/>
      <c r="D105" s="31"/>
      <c r="E105" s="31"/>
      <c r="F105" s="31"/>
      <c r="G105" s="31"/>
      <c r="H105" s="31"/>
      <c r="I105" s="42"/>
      <c r="J105" s="42"/>
      <c r="K105" s="42"/>
      <c r="L105" s="42"/>
      <c r="M105" s="42"/>
      <c r="N105" s="42"/>
      <c r="O105" s="42"/>
      <c r="P105" s="42"/>
      <c r="Q105" s="42"/>
      <c r="R105" s="31"/>
      <c r="S105" s="31"/>
    </row>
    <row r="106" spans="1:19" x14ac:dyDescent="0.25">
      <c r="A106" s="31"/>
      <c r="B106" s="31"/>
      <c r="C106" s="31"/>
      <c r="D106" s="31"/>
      <c r="E106" s="31"/>
      <c r="F106" s="31"/>
      <c r="G106" s="31"/>
      <c r="H106" s="31"/>
      <c r="I106" s="42"/>
      <c r="J106" s="42"/>
      <c r="K106" s="42"/>
      <c r="L106" s="42"/>
      <c r="M106" s="42"/>
      <c r="N106" s="42"/>
      <c r="O106" s="42"/>
      <c r="P106" s="42"/>
      <c r="Q106" s="42"/>
      <c r="R106" s="31"/>
      <c r="S106" s="31"/>
    </row>
    <row r="107" spans="1:19" x14ac:dyDescent="0.25">
      <c r="A107" s="31"/>
      <c r="B107" s="31"/>
      <c r="C107" s="31"/>
      <c r="D107" s="31"/>
      <c r="E107" s="31"/>
      <c r="F107" s="31"/>
      <c r="G107" s="31"/>
      <c r="H107" s="31"/>
      <c r="I107" s="42"/>
      <c r="J107" s="42"/>
      <c r="K107" s="42"/>
      <c r="L107" s="42"/>
      <c r="M107" s="42"/>
      <c r="N107" s="42"/>
      <c r="O107" s="42"/>
      <c r="P107" s="42"/>
      <c r="Q107" s="42"/>
      <c r="R107" s="31"/>
      <c r="S107" s="31"/>
    </row>
    <row r="108" spans="1:19" x14ac:dyDescent="0.25">
      <c r="A108" s="31"/>
      <c r="B108" s="31"/>
      <c r="C108" s="31"/>
      <c r="D108" s="31"/>
      <c r="E108" s="31"/>
      <c r="F108" s="31"/>
      <c r="G108" s="31"/>
      <c r="H108" s="31"/>
      <c r="I108" s="46" t="s">
        <v>25</v>
      </c>
      <c r="J108" s="46">
        <v>0</v>
      </c>
      <c r="K108" s="42"/>
      <c r="L108" s="42"/>
      <c r="M108" s="42"/>
      <c r="N108" s="42"/>
      <c r="O108" s="42"/>
      <c r="P108" s="42"/>
      <c r="Q108" s="42"/>
      <c r="R108" s="31"/>
      <c r="S108" s="31"/>
    </row>
    <row r="109" spans="1:19" x14ac:dyDescent="0.25">
      <c r="A109" s="31"/>
      <c r="B109" s="31"/>
      <c r="C109" s="31"/>
      <c r="D109" s="31"/>
      <c r="E109" s="31"/>
      <c r="F109" s="31"/>
      <c r="G109" s="31"/>
      <c r="H109" s="31"/>
      <c r="I109" s="46" t="s">
        <v>26</v>
      </c>
      <c r="J109" s="46">
        <v>1</v>
      </c>
      <c r="K109" s="42"/>
      <c r="L109" s="42"/>
      <c r="M109" s="42"/>
      <c r="N109" s="42"/>
      <c r="O109" s="42"/>
      <c r="P109" s="42"/>
      <c r="Q109" s="42"/>
      <c r="R109" s="31"/>
      <c r="S109" s="31"/>
    </row>
    <row r="110" spans="1:19" x14ac:dyDescent="0.25">
      <c r="A110" s="31"/>
      <c r="B110" s="31"/>
      <c r="C110" s="31"/>
      <c r="D110" s="31"/>
      <c r="E110" s="31"/>
      <c r="F110" s="31"/>
      <c r="G110" s="31"/>
      <c r="H110" s="31"/>
      <c r="I110" s="46" t="s">
        <v>27</v>
      </c>
      <c r="J110" s="46">
        <v>2</v>
      </c>
      <c r="K110" s="42"/>
      <c r="L110" s="42"/>
      <c r="M110" s="42"/>
      <c r="N110" s="42"/>
      <c r="O110" s="42"/>
      <c r="P110" s="42"/>
      <c r="Q110" s="42"/>
      <c r="R110" s="31"/>
      <c r="S110" s="31"/>
    </row>
    <row r="111" spans="1:19" x14ac:dyDescent="0.25">
      <c r="A111" s="31"/>
      <c r="B111" s="31"/>
      <c r="C111" s="31"/>
      <c r="D111" s="31"/>
      <c r="E111" s="31"/>
      <c r="F111" s="31"/>
      <c r="G111" s="31"/>
      <c r="H111" s="31"/>
      <c r="I111" s="46" t="s">
        <v>79</v>
      </c>
      <c r="J111" s="46">
        <v>3</v>
      </c>
      <c r="K111" s="42"/>
      <c r="L111" s="42"/>
      <c r="M111" s="42"/>
      <c r="N111" s="42"/>
      <c r="O111" s="42"/>
      <c r="P111" s="42"/>
      <c r="Q111" s="42"/>
      <c r="R111" s="31"/>
      <c r="S111" s="31"/>
    </row>
    <row r="112" spans="1:19" x14ac:dyDescent="0.25">
      <c r="A112" s="31"/>
      <c r="B112" s="31"/>
      <c r="C112" s="31"/>
      <c r="D112" s="31"/>
      <c r="E112" s="31"/>
      <c r="F112" s="31"/>
      <c r="G112" s="31"/>
      <c r="H112" s="31"/>
      <c r="I112" s="46"/>
      <c r="J112" s="46"/>
      <c r="K112" s="42"/>
      <c r="L112" s="42"/>
      <c r="M112" s="42"/>
      <c r="N112" s="42"/>
      <c r="O112" s="42"/>
      <c r="P112" s="42"/>
      <c r="Q112" s="42"/>
      <c r="R112" s="31"/>
      <c r="S112" s="31"/>
    </row>
    <row r="113" spans="1:19" x14ac:dyDescent="0.25">
      <c r="A113" s="31"/>
      <c r="B113" s="31"/>
      <c r="C113" s="31"/>
      <c r="D113" s="31"/>
      <c r="E113" s="31"/>
      <c r="F113" s="31"/>
      <c r="G113" s="31"/>
      <c r="H113" s="31"/>
      <c r="I113" s="46"/>
      <c r="J113" s="46"/>
      <c r="K113" s="42"/>
      <c r="L113" s="42"/>
      <c r="M113" s="42"/>
      <c r="N113" s="42"/>
      <c r="O113" s="42"/>
      <c r="P113" s="42"/>
      <c r="Q113" s="42"/>
      <c r="R113" s="31"/>
      <c r="S113" s="31"/>
    </row>
    <row r="114" spans="1:19" x14ac:dyDescent="0.25">
      <c r="I114" s="46"/>
      <c r="J114" s="46"/>
      <c r="K114" s="42"/>
      <c r="L114" s="42"/>
      <c r="M114" s="42"/>
      <c r="N114" s="42"/>
      <c r="O114" s="42"/>
      <c r="P114" s="42"/>
      <c r="Q114" s="42"/>
      <c r="R114" s="31"/>
      <c r="S114" s="31"/>
    </row>
    <row r="115" spans="1:19" x14ac:dyDescent="0.25">
      <c r="I115" s="46"/>
      <c r="J115" s="46"/>
      <c r="K115" s="42"/>
      <c r="L115" s="42"/>
      <c r="M115" s="42"/>
      <c r="N115" s="42"/>
      <c r="O115" s="42"/>
      <c r="P115" s="42"/>
      <c r="Q115" s="42"/>
      <c r="R115" s="31"/>
      <c r="S115" s="31"/>
    </row>
    <row r="116" spans="1:19" x14ac:dyDescent="0.25">
      <c r="I116" s="46" t="s">
        <v>65</v>
      </c>
      <c r="J116" s="47" t="s">
        <v>69</v>
      </c>
      <c r="K116" s="42"/>
      <c r="L116" s="42"/>
      <c r="M116" s="42"/>
      <c r="N116" s="42"/>
      <c r="O116" s="42"/>
      <c r="P116" s="42"/>
      <c r="Q116" s="42"/>
      <c r="R116" s="31"/>
      <c r="S116" s="31"/>
    </row>
    <row r="117" spans="1:19" x14ac:dyDescent="0.25">
      <c r="I117" s="46" t="s">
        <v>66</v>
      </c>
      <c r="J117" s="47" t="s">
        <v>70</v>
      </c>
      <c r="K117" s="42"/>
      <c r="L117" s="42"/>
      <c r="M117" s="42"/>
      <c r="N117" s="42"/>
      <c r="O117" s="42"/>
      <c r="P117" s="42"/>
      <c r="Q117" s="42"/>
      <c r="R117" s="31"/>
      <c r="S117" s="31"/>
    </row>
    <row r="118" spans="1:19" x14ac:dyDescent="0.25">
      <c r="I118" s="46" t="s">
        <v>67</v>
      </c>
      <c r="J118" s="47" t="s">
        <v>71</v>
      </c>
      <c r="K118" s="42"/>
      <c r="L118" s="42"/>
      <c r="M118" s="42"/>
      <c r="N118" s="42"/>
      <c r="O118" s="42"/>
      <c r="P118" s="42"/>
      <c r="Q118" s="42"/>
      <c r="R118" s="31"/>
      <c r="S118" s="31"/>
    </row>
    <row r="119" spans="1:19" x14ac:dyDescent="0.25">
      <c r="I119" s="46" t="s">
        <v>68</v>
      </c>
      <c r="J119" s="47" t="s">
        <v>72</v>
      </c>
      <c r="K119" s="42"/>
      <c r="L119" s="42"/>
      <c r="M119" s="42"/>
      <c r="N119" s="42"/>
      <c r="O119" s="42"/>
      <c r="P119" s="42"/>
      <c r="Q119" s="42"/>
      <c r="R119" s="31"/>
      <c r="S119" s="31"/>
    </row>
    <row r="120" spans="1:19" x14ac:dyDescent="0.25">
      <c r="I120" s="45"/>
      <c r="J120" s="45"/>
      <c r="K120" s="42"/>
      <c r="L120" s="42"/>
      <c r="M120" s="42"/>
      <c r="N120" s="42"/>
      <c r="O120" s="42"/>
      <c r="P120" s="42"/>
      <c r="Q120" s="42"/>
      <c r="R120" s="31"/>
      <c r="S120" s="31"/>
    </row>
    <row r="121" spans="1:19" x14ac:dyDescent="0.25">
      <c r="I121" s="39"/>
      <c r="J121" s="39"/>
      <c r="K121" s="39"/>
      <c r="L121" s="39"/>
      <c r="M121" s="39"/>
      <c r="N121" s="39"/>
      <c r="O121" s="39"/>
      <c r="P121" s="39"/>
      <c r="Q121" s="39"/>
    </row>
  </sheetData>
  <sheetProtection password="B15C" sheet="1" objects="1" scenarios="1"/>
  <mergeCells count="68">
    <mergeCell ref="B56:C56"/>
    <mergeCell ref="B57:C57"/>
    <mergeCell ref="D55:F55"/>
    <mergeCell ref="D56:F56"/>
    <mergeCell ref="D57:F57"/>
    <mergeCell ref="B54:F54"/>
    <mergeCell ref="B33:D33"/>
    <mergeCell ref="B34:D34"/>
    <mergeCell ref="B35:D35"/>
    <mergeCell ref="B55:C55"/>
    <mergeCell ref="B30:F30"/>
    <mergeCell ref="B31:D31"/>
    <mergeCell ref="B32:D32"/>
    <mergeCell ref="A40:F51"/>
    <mergeCell ref="A39:F39"/>
    <mergeCell ref="D26:F26"/>
    <mergeCell ref="B26:C26"/>
    <mergeCell ref="B25:C25"/>
    <mergeCell ref="B27:C27"/>
    <mergeCell ref="D27:F27"/>
    <mergeCell ref="A67:F67"/>
    <mergeCell ref="A2:F14"/>
    <mergeCell ref="A1:F1"/>
    <mergeCell ref="I25:M25"/>
    <mergeCell ref="I9:M9"/>
    <mergeCell ref="J14:J16"/>
    <mergeCell ref="K15:K16"/>
    <mergeCell ref="M15:M16"/>
    <mergeCell ref="B17:F17"/>
    <mergeCell ref="C18:F18"/>
    <mergeCell ref="C19:F19"/>
    <mergeCell ref="C20:F20"/>
    <mergeCell ref="C21:F21"/>
    <mergeCell ref="C22:F22"/>
    <mergeCell ref="B24:F24"/>
    <mergeCell ref="D25:F25"/>
    <mergeCell ref="J94:K94"/>
    <mergeCell ref="L94:M94"/>
    <mergeCell ref="N94:O94"/>
    <mergeCell ref="P94:Q94"/>
    <mergeCell ref="I87:Q87"/>
    <mergeCell ref="J88:K88"/>
    <mergeCell ref="L88:M88"/>
    <mergeCell ref="N88:O88"/>
    <mergeCell ref="P88:Q88"/>
    <mergeCell ref="B60:D60"/>
    <mergeCell ref="B61:D61"/>
    <mergeCell ref="B62:D62"/>
    <mergeCell ref="B63:D63"/>
    <mergeCell ref="B59:F59"/>
    <mergeCell ref="I70:J70"/>
    <mergeCell ref="N70:Q70"/>
    <mergeCell ref="I71:J71"/>
    <mergeCell ref="N71:Q71"/>
    <mergeCell ref="I1:K1"/>
    <mergeCell ref="I19:M19"/>
    <mergeCell ref="I67:Q67"/>
    <mergeCell ref="I68:J68"/>
    <mergeCell ref="N68:Q68"/>
    <mergeCell ref="I69:J69"/>
    <mergeCell ref="N69:Q69"/>
    <mergeCell ref="I39:N39"/>
    <mergeCell ref="B80:D80"/>
    <mergeCell ref="B81:D81"/>
    <mergeCell ref="B82:D82"/>
    <mergeCell ref="B83:D83"/>
    <mergeCell ref="A68:F77"/>
    <mergeCell ref="B79:F79"/>
  </mergeCells>
  <dataValidations count="4">
    <dataValidation type="decimal" operator="greaterThanOrEqual" allowBlank="1" showInputMessage="1" showErrorMessage="1" sqref="J41:J48">
      <formula1>0</formula1>
    </dataValidation>
    <dataValidation type="list" allowBlank="1" showInputMessage="1" showErrorMessage="1" sqref="L41:L48">
      <formula1>$I$108:$I$111</formula1>
    </dataValidation>
    <dataValidation type="decimal" allowBlank="1" showInputMessage="1" showErrorMessage="1" sqref="K70">
      <formula1>0</formula1>
      <formula2>50</formula2>
    </dataValidation>
    <dataValidation type="list" allowBlank="1" showInputMessage="1" showErrorMessage="1" sqref="J11:J13 K11:K14 L11:L18 M11:M14">
      <formula1>$I$27:$I$31</formula1>
    </dataValidation>
  </dataValidations>
  <pageMargins left="0.25" right="0.25" top="0.75" bottom="0.75" header="0.3" footer="0.3"/>
  <pageSetup orientation="landscape" r:id="rId1"/>
  <headerFooter>
    <oddHeader>&amp;C&amp;"-,Bold"&amp;14Revised Teacher Rubric Evaluation Calculator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K37"/>
  <sheetViews>
    <sheetView topLeftCell="A10" workbookViewId="0">
      <selection activeCell="B40" sqref="B40"/>
    </sheetView>
  </sheetViews>
  <sheetFormatPr defaultRowHeight="15" x14ac:dyDescent="0.25"/>
  <cols>
    <col min="1" max="1" width="27.42578125" customWidth="1"/>
    <col min="2" max="5" width="15.42578125" customWidth="1"/>
    <col min="6" max="9" width="15.7109375" customWidth="1"/>
  </cols>
  <sheetData>
    <row r="14" spans="1:6" x14ac:dyDescent="0.25">
      <c r="C14" s="1" t="s">
        <v>19</v>
      </c>
      <c r="D14" s="1" t="s">
        <v>20</v>
      </c>
      <c r="E14" s="1" t="s">
        <v>21</v>
      </c>
      <c r="F14" s="1" t="s">
        <v>22</v>
      </c>
    </row>
    <row r="15" spans="1:6" x14ac:dyDescent="0.25">
      <c r="A15" t="s">
        <v>14</v>
      </c>
      <c r="B15" s="1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t="s">
        <v>15</v>
      </c>
      <c r="B16" s="1">
        <v>1</v>
      </c>
      <c r="C16">
        <v>0</v>
      </c>
      <c r="D16">
        <v>0</v>
      </c>
      <c r="E16">
        <v>0</v>
      </c>
      <c r="F16">
        <v>0</v>
      </c>
    </row>
    <row r="17" spans="1:11" x14ac:dyDescent="0.25">
      <c r="A17" t="s">
        <v>16</v>
      </c>
      <c r="B17" s="1">
        <v>2</v>
      </c>
      <c r="C17">
        <v>0</v>
      </c>
      <c r="D17">
        <v>0</v>
      </c>
      <c r="E17">
        <v>0</v>
      </c>
      <c r="F17">
        <v>0</v>
      </c>
    </row>
    <row r="18" spans="1:11" x14ac:dyDescent="0.25">
      <c r="A18" t="s">
        <v>17</v>
      </c>
      <c r="B18" s="1">
        <v>3</v>
      </c>
      <c r="C18">
        <v>0</v>
      </c>
      <c r="D18">
        <v>0</v>
      </c>
      <c r="E18">
        <v>0</v>
      </c>
      <c r="F18">
        <v>0</v>
      </c>
    </row>
    <row r="19" spans="1:11" x14ac:dyDescent="0.25">
      <c r="A19" t="s">
        <v>18</v>
      </c>
      <c r="B19" s="1">
        <v>4</v>
      </c>
      <c r="C19">
        <v>0</v>
      </c>
      <c r="D19">
        <v>0</v>
      </c>
      <c r="E19">
        <v>0</v>
      </c>
      <c r="F19">
        <v>0</v>
      </c>
    </row>
    <row r="20" spans="1:11" x14ac:dyDescent="0.25">
      <c r="C20">
        <v>0</v>
      </c>
      <c r="D20">
        <v>0</v>
      </c>
      <c r="E20">
        <v>0</v>
      </c>
      <c r="F20">
        <v>0</v>
      </c>
    </row>
    <row r="21" spans="1:11" x14ac:dyDescent="0.25">
      <c r="C21">
        <v>0</v>
      </c>
      <c r="D21">
        <v>0</v>
      </c>
      <c r="E21">
        <v>0</v>
      </c>
      <c r="F21">
        <v>0</v>
      </c>
    </row>
    <row r="24" spans="1:11" x14ac:dyDescent="0.25">
      <c r="A24" s="236" t="s">
        <v>23</v>
      </c>
      <c r="B24" s="236"/>
      <c r="C24" s="236"/>
      <c r="D24" s="236"/>
      <c r="E24" s="236"/>
      <c r="F24" s="236"/>
      <c r="G24" s="236"/>
      <c r="H24" s="236"/>
      <c r="I24" s="236"/>
      <c r="J24" s="5"/>
      <c r="K24" s="5"/>
    </row>
    <row r="25" spans="1:11" x14ac:dyDescent="0.25">
      <c r="A25" s="3"/>
      <c r="B25" s="239" t="s">
        <v>4</v>
      </c>
      <c r="C25" s="239"/>
      <c r="D25" s="239" t="s">
        <v>5</v>
      </c>
      <c r="E25" s="239"/>
      <c r="F25" s="239" t="s">
        <v>6</v>
      </c>
      <c r="G25" s="239"/>
      <c r="H25" s="239" t="s">
        <v>7</v>
      </c>
      <c r="I25" s="239"/>
    </row>
    <row r="26" spans="1:11" x14ac:dyDescent="0.25">
      <c r="A26" s="6" t="s">
        <v>14</v>
      </c>
      <c r="B26" s="8">
        <v>0</v>
      </c>
      <c r="C26" s="14">
        <v>1</v>
      </c>
      <c r="D26" s="8">
        <v>0</v>
      </c>
      <c r="E26" s="14">
        <v>2</v>
      </c>
      <c r="F26" s="8">
        <v>0</v>
      </c>
      <c r="G26" s="14">
        <v>3</v>
      </c>
      <c r="H26" s="8">
        <v>0</v>
      </c>
      <c r="I26" s="9">
        <v>2</v>
      </c>
    </row>
    <row r="27" spans="1:11" x14ac:dyDescent="0.25">
      <c r="A27" s="6" t="s">
        <v>15</v>
      </c>
      <c r="B27" s="10">
        <v>2</v>
      </c>
      <c r="C27" s="7">
        <v>4</v>
      </c>
      <c r="D27" s="10">
        <v>3</v>
      </c>
      <c r="E27" s="7">
        <v>6</v>
      </c>
      <c r="F27" s="10">
        <v>4</v>
      </c>
      <c r="G27" s="7">
        <v>9</v>
      </c>
      <c r="H27" s="10">
        <v>3</v>
      </c>
      <c r="I27" s="11">
        <v>6</v>
      </c>
    </row>
    <row r="28" spans="1:11" x14ac:dyDescent="0.25">
      <c r="A28" s="6" t="s">
        <v>16</v>
      </c>
      <c r="B28" s="10">
        <v>5</v>
      </c>
      <c r="C28" s="7">
        <v>7</v>
      </c>
      <c r="D28" s="10">
        <v>7</v>
      </c>
      <c r="E28" s="7">
        <v>10</v>
      </c>
      <c r="F28" s="10">
        <v>10</v>
      </c>
      <c r="G28" s="7">
        <v>15</v>
      </c>
      <c r="H28" s="10">
        <v>7</v>
      </c>
      <c r="I28" s="11">
        <v>10</v>
      </c>
    </row>
    <row r="29" spans="1:11" x14ac:dyDescent="0.25">
      <c r="A29" s="6" t="s">
        <v>17</v>
      </c>
      <c r="B29" s="10">
        <v>8</v>
      </c>
      <c r="C29" s="7">
        <v>10</v>
      </c>
      <c r="D29" s="10">
        <v>11</v>
      </c>
      <c r="E29" s="7">
        <v>14</v>
      </c>
      <c r="F29" s="10">
        <v>16</v>
      </c>
      <c r="G29" s="7">
        <v>21</v>
      </c>
      <c r="H29" s="10">
        <v>11</v>
      </c>
      <c r="I29" s="11">
        <v>14</v>
      </c>
    </row>
    <row r="30" spans="1:11" x14ac:dyDescent="0.25">
      <c r="A30" s="6" t="s">
        <v>18</v>
      </c>
      <c r="B30" s="12">
        <v>11</v>
      </c>
      <c r="C30" s="15">
        <v>12</v>
      </c>
      <c r="D30" s="12">
        <v>15</v>
      </c>
      <c r="E30" s="15">
        <v>16</v>
      </c>
      <c r="F30" s="12">
        <v>22</v>
      </c>
      <c r="G30" s="15">
        <v>24</v>
      </c>
      <c r="H30" s="12">
        <v>15</v>
      </c>
      <c r="I30" s="13">
        <v>16</v>
      </c>
    </row>
    <row r="31" spans="1:11" x14ac:dyDescent="0.25">
      <c r="A31" s="3" t="s">
        <v>24</v>
      </c>
      <c r="B31" s="237">
        <v>12</v>
      </c>
      <c r="C31" s="238"/>
      <c r="D31" s="237">
        <v>16</v>
      </c>
      <c r="E31" s="238"/>
      <c r="F31" s="237">
        <v>24</v>
      </c>
      <c r="G31" s="238"/>
      <c r="H31" s="237">
        <v>16</v>
      </c>
      <c r="I31" s="238"/>
    </row>
    <row r="34" spans="1:2" x14ac:dyDescent="0.25">
      <c r="A34" s="16" t="s">
        <v>25</v>
      </c>
      <c r="B34" s="16">
        <v>0</v>
      </c>
    </row>
    <row r="35" spans="1:2" x14ac:dyDescent="0.25">
      <c r="A35" s="16" t="s">
        <v>26</v>
      </c>
      <c r="B35" s="16">
        <v>1</v>
      </c>
    </row>
    <row r="36" spans="1:2" x14ac:dyDescent="0.25">
      <c r="A36" s="16" t="s">
        <v>27</v>
      </c>
      <c r="B36" s="16">
        <v>2</v>
      </c>
    </row>
    <row r="37" spans="1:2" x14ac:dyDescent="0.25">
      <c r="A37" s="16" t="s">
        <v>78</v>
      </c>
      <c r="B37" s="16">
        <v>3</v>
      </c>
    </row>
  </sheetData>
  <mergeCells count="9">
    <mergeCell ref="A24:I24"/>
    <mergeCell ref="B31:C31"/>
    <mergeCell ref="D31:E31"/>
    <mergeCell ref="F31:G31"/>
    <mergeCell ref="H31:I31"/>
    <mergeCell ref="B25:C25"/>
    <mergeCell ref="D25:E25"/>
    <mergeCell ref="F25:G25"/>
    <mergeCell ref="H25:I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Revised Rubric Calculator</vt:lpstr>
      <vt:lpstr>Sheet2</vt:lpstr>
    </vt:vector>
  </TitlesOfParts>
  <Company>Aurora Public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E Brophy</dc:creator>
  <cp:lastModifiedBy>Robich, Joslyn</cp:lastModifiedBy>
  <dcterms:created xsi:type="dcterms:W3CDTF">2018-01-04T14:39:29Z</dcterms:created>
  <dcterms:modified xsi:type="dcterms:W3CDTF">2018-07-20T17:58:55Z</dcterms:modified>
</cp:coreProperties>
</file>