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moser_p_cde_state_co_us/Documents/"/>
    </mc:Choice>
  </mc:AlternateContent>
  <xr:revisionPtr revIDLastSave="0" documentId="8_{5DEAF38C-A9C5-4419-A394-A2B659B169E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MES FER Worksheet_2023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2" i="1" l="1"/>
  <c r="M71" i="1"/>
  <c r="L48" i="1"/>
  <c r="M48" i="1" s="1"/>
  <c r="L47" i="1"/>
  <c r="M47" i="1" s="1"/>
  <c r="L46" i="1"/>
  <c r="M46" i="1" s="1"/>
  <c r="L45" i="1"/>
  <c r="M45" i="1" s="1"/>
  <c r="L44" i="1"/>
  <c r="M44" i="1" s="1"/>
  <c r="K9" i="1"/>
  <c r="J49" i="1"/>
  <c r="M26" i="1"/>
  <c r="L26" i="1"/>
  <c r="K26" i="1"/>
  <c r="J26" i="1"/>
  <c r="K73" i="1"/>
  <c r="P96" i="1"/>
  <c r="N96" i="1"/>
  <c r="L96" i="1"/>
  <c r="J96" i="1"/>
  <c r="N101" i="1"/>
  <c r="N100" i="1"/>
  <c r="N99" i="1"/>
  <c r="N98" i="1"/>
  <c r="M103" i="1"/>
  <c r="M102" i="1"/>
  <c r="M101" i="1"/>
  <c r="M100" i="1"/>
  <c r="M99" i="1"/>
  <c r="M98" i="1"/>
  <c r="L101" i="1"/>
  <c r="L100" i="1"/>
  <c r="L99" i="1"/>
  <c r="L98" i="1"/>
  <c r="K100" i="1"/>
  <c r="K99" i="1"/>
  <c r="K98" i="1"/>
  <c r="L56" i="1"/>
  <c r="D58" i="1" l="1"/>
  <c r="M23" i="1"/>
  <c r="M24" i="1" s="1"/>
  <c r="M25" i="1" s="1"/>
  <c r="L23" i="1"/>
  <c r="C24" i="1" s="1"/>
  <c r="K23" i="1"/>
  <c r="K24" i="1" s="1"/>
  <c r="K25" i="1" s="1"/>
  <c r="M73" i="1"/>
  <c r="J23" i="1"/>
  <c r="C22" i="1" s="1"/>
  <c r="C25" i="1" l="1"/>
  <c r="L24" i="1"/>
  <c r="C23" i="1"/>
  <c r="J24" i="1"/>
  <c r="J25" i="1" s="1"/>
  <c r="D60" i="1" l="1"/>
  <c r="N72" i="1" s="1"/>
  <c r="D59" i="1"/>
  <c r="L72" i="1" s="1"/>
  <c r="D28" i="1"/>
  <c r="D29" i="1" s="1"/>
  <c r="L25" i="1"/>
  <c r="D30" i="1" l="1"/>
  <c r="N71" i="1" s="1"/>
  <c r="L71" i="1"/>
  <c r="L73" i="1" s="1"/>
  <c r="N73" i="1" s="1"/>
</calcChain>
</file>

<file path=xl/sharedStrings.xml><?xml version="1.0" encoding="utf-8"?>
<sst xmlns="http://schemas.openxmlformats.org/spreadsheetml/2006/main" count="131" uniqueCount="98">
  <si>
    <t>Standard</t>
  </si>
  <si>
    <t>Weight</t>
  </si>
  <si>
    <t>Element</t>
  </si>
  <si>
    <t>Standard 1</t>
  </si>
  <si>
    <t>Standard 2</t>
  </si>
  <si>
    <t>Standard 3</t>
  </si>
  <si>
    <t>Standard 4</t>
  </si>
  <si>
    <t>a</t>
  </si>
  <si>
    <t>b</t>
  </si>
  <si>
    <t>c</t>
  </si>
  <si>
    <t>d</t>
  </si>
  <si>
    <t>f</t>
  </si>
  <si>
    <t xml:space="preserve">e </t>
  </si>
  <si>
    <t>Level 1</t>
  </si>
  <si>
    <t>Level 2</t>
  </si>
  <si>
    <t>Level 3</t>
  </si>
  <si>
    <t>Level 4</t>
  </si>
  <si>
    <t>Level 5</t>
  </si>
  <si>
    <t>Rating Bounds Per Standard</t>
  </si>
  <si>
    <t>Possible Points</t>
  </si>
  <si>
    <t>Less Than Expected</t>
  </si>
  <si>
    <t>Expected</t>
  </si>
  <si>
    <t>0-1</t>
  </si>
  <si>
    <t>2-4</t>
  </si>
  <si>
    <t>5-7</t>
  </si>
  <si>
    <t>8-10</t>
  </si>
  <si>
    <t>11-12</t>
  </si>
  <si>
    <t>3-6</t>
  </si>
  <si>
    <t>11-14</t>
  </si>
  <si>
    <t>15-16</t>
  </si>
  <si>
    <t>0-2</t>
  </si>
  <si>
    <t>7-10</t>
  </si>
  <si>
    <t>0-3</t>
  </si>
  <si>
    <t>4-9</t>
  </si>
  <si>
    <t>10-15</t>
  </si>
  <si>
    <t>16-21</t>
  </si>
  <si>
    <t>22-24</t>
  </si>
  <si>
    <t>Measures of Student Learning</t>
  </si>
  <si>
    <t>Rating</t>
  </si>
  <si>
    <t>Points</t>
  </si>
  <si>
    <t>Weighted Score</t>
  </si>
  <si>
    <t>Overall</t>
  </si>
  <si>
    <t>Total PP out of 20pts</t>
  </si>
  <si>
    <t>Professional Practice Overall (20pt) Score Ranges</t>
  </si>
  <si>
    <t>Basic</t>
  </si>
  <si>
    <t>Partially Proficient</t>
  </si>
  <si>
    <t>Proficient</t>
  </si>
  <si>
    <t>Accomplished</t>
  </si>
  <si>
    <t>Exemplary</t>
  </si>
  <si>
    <t>Overall Evaluation</t>
  </si>
  <si>
    <t>%</t>
  </si>
  <si>
    <t>Score</t>
  </si>
  <si>
    <t>Professional Practice</t>
  </si>
  <si>
    <t>Overall Effectiveness</t>
  </si>
  <si>
    <t>Ineffective</t>
  </si>
  <si>
    <t>Partially Effective</t>
  </si>
  <si>
    <t>Effective</t>
  </si>
  <si>
    <t>Highly Effective</t>
  </si>
  <si>
    <t>Information below this row is used for calculation purposes- Do not change any of the information below this line.</t>
  </si>
  <si>
    <t># of Elements</t>
  </si>
  <si>
    <t>More Than Expected</t>
  </si>
  <si>
    <t>Professional Practice Instructions</t>
  </si>
  <si>
    <t>Step 1: Weights for Professional Practices</t>
  </si>
  <si>
    <t>Step 2:  Assign Element Level Proficiency</t>
  </si>
  <si>
    <t>Measures of Student Learning Instructions</t>
  </si>
  <si>
    <t>Step 3: Weights and Ratings for Measures of Student Learning</t>
  </si>
  <si>
    <t>Total MSL out of 3pts</t>
  </si>
  <si>
    <t>Measures of Student Learning (3pt) Score Ranges</t>
  </si>
  <si>
    <t>Overall Effectiveness Instructions</t>
  </si>
  <si>
    <t xml:space="preserve">Professional Practices Standards Calculation </t>
  </si>
  <si>
    <t>Points Possible</t>
  </si>
  <si>
    <t>Original 50:50 ranges</t>
  </si>
  <si>
    <t>Overall Effectiveness (1000pt) Score Ranges</t>
  </si>
  <si>
    <t>Total MSL out of 300pts</t>
  </si>
  <si>
    <r>
      <rPr>
        <b/>
        <u/>
        <sz val="11"/>
        <color theme="1"/>
        <rFont val="Calibri"/>
        <family val="2"/>
        <scheme val="minor"/>
      </rPr>
      <t>Step 4: Overall Effectiveness Rating</t>
    </r>
    <r>
      <rPr>
        <sz val="11"/>
        <color theme="1"/>
        <rFont val="Calibri"/>
        <family val="2"/>
        <scheme val="minor"/>
      </rPr>
      <t xml:space="preserve">
Once you have completed steps 1-3, the overall effectiveness rating will be calculated in the Step 4 table by adding the Professional Practices and the Measures of Student Learning scores. 
 Final Effectiveness Score = 
   Prof. Practices Score  +  Measures of Student Learning Score</t>
    </r>
  </si>
  <si>
    <t>700 factor=</t>
  </si>
  <si>
    <t>Total PP out of 700pts</t>
  </si>
  <si>
    <t>Educator's PP Points (700 Scale)</t>
  </si>
  <si>
    <t>Available PP Points (700 Scale)</t>
  </si>
  <si>
    <t>Educator's Obtained Points</t>
  </si>
  <si>
    <t>Educator's Weighted PP Points (Raw 20pts)</t>
  </si>
  <si>
    <r>
      <rPr>
        <b/>
        <u/>
        <sz val="11"/>
        <rFont val="Calibri"/>
        <family val="2"/>
        <scheme val="minor"/>
      </rPr>
      <t>Step 3: Weights and Ratings for Measures of Student Learning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Assign each measure of student learning (MSL) a weight (total must equal 30) for calculating the overall Measures of Student Learning rating.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Then, simply enter the rating for each in the "Rating" column.  These are the peach colored boxes; when you click on them, a drop down menu is provided.</t>
    </r>
    <r>
      <rPr>
        <b/>
        <sz val="11"/>
        <rFont val="Calibri"/>
        <family val="2"/>
        <scheme val="minor"/>
      </rPr>
      <t xml:space="preserve">
Once assigned, the table below provides you with the rating information for the overall Measures of Student Learning rating.</t>
    </r>
  </si>
  <si>
    <t>Educator's
Measures of Student Learning Rating</t>
  </si>
  <si>
    <t>NOTE: Total Weight must equal 30</t>
  </si>
  <si>
    <t xml:space="preserve">Total Weight = </t>
  </si>
  <si>
    <t>NOTE: Total Weight must equal 100</t>
  </si>
  <si>
    <t>Step 4: Educator's Overall Effectiveness Rating</t>
  </si>
  <si>
    <r>
      <t xml:space="preserve">Measure Number
</t>
    </r>
    <r>
      <rPr>
        <sz val="10"/>
        <color theme="1"/>
        <rFont val="Calibri"/>
        <family val="2"/>
        <scheme val="minor"/>
      </rPr>
      <t>(minimum of 2, maximum of 5)</t>
    </r>
  </si>
  <si>
    <t>Educator's MSL Rating</t>
  </si>
  <si>
    <t>0 - 187</t>
  </si>
  <si>
    <t>188 - 406</t>
  </si>
  <si>
    <t>407 - 800</t>
  </si>
  <si>
    <t>801 - 1000</t>
  </si>
  <si>
    <t>Educator's Rating</t>
  </si>
  <si>
    <r>
      <rPr>
        <b/>
        <u/>
        <sz val="11"/>
        <color theme="1"/>
        <rFont val="Calibri"/>
        <family val="2"/>
        <scheme val="minor"/>
      </rPr>
      <t xml:space="preserve">Step 1: Weights for Professional Practices 
</t>
    </r>
    <r>
      <rPr>
        <sz val="11"/>
        <color theme="1"/>
        <rFont val="Calibri"/>
        <family val="2"/>
        <scheme val="minor"/>
      </rPr>
      <t>Assign each standard a weight (total must equal 100) for calculating the overall Professional Practices rating (standards 1-4).</t>
    </r>
    <r>
      <rPr>
        <b/>
        <u/>
        <sz val="11"/>
        <color theme="1"/>
        <rFont val="Calibri"/>
        <family val="2"/>
        <scheme val="minor"/>
      </rPr>
      <t xml:space="preserve">
Step 2:  Assign Element Level Proficiency 
</t>
    </r>
    <r>
      <rPr>
        <sz val="11"/>
        <color theme="1"/>
        <rFont val="Calibri"/>
        <family val="2"/>
        <scheme val="minor"/>
      </rPr>
      <t xml:space="preserve">Assign each element a proficiency rating of Level 1, 2, 3, 4, or 5.  These are the peach colored boxes; when you click on them, a drop down menu is provided. 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Once assigned, the table below provides you with the rating information for each standard and the overall Professional Practice rating.
</t>
    </r>
    <r>
      <rPr>
        <sz val="11"/>
        <color theme="1"/>
        <rFont val="Calibri"/>
        <family val="2"/>
        <scheme val="minor"/>
      </rPr>
      <t>The cells highlighted in yellow indicate revised point totals.</t>
    </r>
  </si>
  <si>
    <t>Educator's PP Rating</t>
  </si>
  <si>
    <t>Educator's
Professional Practices (PP) Rating</t>
  </si>
  <si>
    <t>State Model Evaluation System (SMES) Educator Evaluation Final Effectiveness Score &amp; Rating Worksheet - REVISED SCORING starting in 2023-24 school year per SB22-070 and shift to 70:30 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</si>
</sst>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i/>
      <sz val="12"/>
      <color theme="1" tint="0.499984740745262"/>
      <name val="Calibri"/>
      <family val="2"/>
      <scheme val="minor"/>
    </font>
    <font>
      <b/>
      <sz val="16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CC0099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1" tint="0.499984740745262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1"/>
      <color theme="1" tint="0.34998626667073579"/>
      <name val="Calibri Light"/>
      <family val="2"/>
    </font>
    <font>
      <b/>
      <sz val="14"/>
      <name val="Calibri Light"/>
      <family val="2"/>
    </font>
    <font>
      <b/>
      <sz val="16"/>
      <name val="Calibri Light"/>
      <family val="2"/>
    </font>
    <font>
      <b/>
      <i/>
      <sz val="16"/>
      <name val="Calibri Light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0" fontId="0" fillId="5" borderId="1" xfId="0" applyFill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2" fillId="0" borderId="0" xfId="0" applyFont="1"/>
    <xf numFmtId="0" fontId="1" fillId="0" borderId="18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1" fontId="7" fillId="0" borderId="21" xfId="0" applyNumberFormat="1" applyFont="1" applyBorder="1" applyAlignment="1" applyProtection="1">
      <alignment horizontal="center"/>
      <protection hidden="1"/>
    </xf>
    <xf numFmtId="1" fontId="7" fillId="0" borderId="35" xfId="0" applyNumberFormat="1" applyFont="1" applyBorder="1" applyAlignment="1" applyProtection="1">
      <alignment horizontal="center"/>
      <protection hidden="1"/>
    </xf>
    <xf numFmtId="1" fontId="5" fillId="0" borderId="39" xfId="0" applyNumberFormat="1" applyFont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1" fillId="0" borderId="53" xfId="0" applyFont="1" applyBorder="1" applyAlignment="1" applyProtection="1">
      <alignment vertical="center"/>
      <protection hidden="1"/>
    </xf>
    <xf numFmtId="0" fontId="11" fillId="0" borderId="54" xfId="0" applyFont="1" applyBorder="1" applyAlignment="1" applyProtection="1">
      <alignment horizontal="center" vertical="center"/>
      <protection hidden="1"/>
    </xf>
    <xf numFmtId="0" fontId="11" fillId="0" borderId="55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Protection="1">
      <protection hidden="1"/>
    </xf>
    <xf numFmtId="49" fontId="11" fillId="0" borderId="15" xfId="0" applyNumberFormat="1" applyFont="1" applyBorder="1" applyAlignment="1" applyProtection="1">
      <alignment horizontal="center" vertical="center"/>
      <protection hidden="1"/>
    </xf>
    <xf numFmtId="49" fontId="11" fillId="0" borderId="50" xfId="0" applyNumberFormat="1" applyFont="1" applyBorder="1" applyAlignment="1" applyProtection="1">
      <alignment horizontal="center" vertical="center"/>
      <protection hidden="1"/>
    </xf>
    <xf numFmtId="0" fontId="11" fillId="0" borderId="16" xfId="0" applyFont="1" applyBorder="1" applyProtection="1">
      <protection hidden="1"/>
    </xf>
    <xf numFmtId="49" fontId="11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7" xfId="0" applyNumberFormat="1" applyFont="1" applyBorder="1" applyAlignment="1" applyProtection="1">
      <alignment horizontal="center" vertical="center"/>
      <protection hidden="1"/>
    </xf>
    <xf numFmtId="0" fontId="11" fillId="0" borderId="51" xfId="0" applyFont="1" applyBorder="1" applyProtection="1">
      <protection hidden="1"/>
    </xf>
    <xf numFmtId="49" fontId="11" fillId="0" borderId="6" xfId="0" applyNumberFormat="1" applyFont="1" applyBorder="1" applyAlignment="1" applyProtection="1">
      <alignment horizontal="center" vertical="center"/>
      <protection hidden="1"/>
    </xf>
    <xf numFmtId="49" fontId="11" fillId="0" borderId="52" xfId="0" applyNumberFormat="1" applyFont="1" applyBorder="1" applyAlignment="1" applyProtection="1">
      <alignment horizontal="center" vertical="center"/>
      <protection hidden="1"/>
    </xf>
    <xf numFmtId="0" fontId="11" fillId="0" borderId="53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17" xfId="0" applyFont="1" applyBorder="1" applyAlignment="1" applyProtection="1">
      <alignment horizontal="center"/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center"/>
      <protection hidden="1"/>
    </xf>
    <xf numFmtId="0" fontId="11" fillId="0" borderId="18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center"/>
      <protection hidden="1"/>
    </xf>
    <xf numFmtId="0" fontId="11" fillId="0" borderId="16" xfId="0" applyFont="1" applyBorder="1" applyAlignment="1" applyProtection="1">
      <alignment horizontal="center"/>
      <protection hidden="1"/>
    </xf>
    <xf numFmtId="0" fontId="11" fillId="0" borderId="26" xfId="0" applyFont="1" applyBorder="1" applyAlignment="1" applyProtection="1">
      <alignment horizontal="left" vertical="center"/>
      <protection hidden="1"/>
    </xf>
    <xf numFmtId="0" fontId="11" fillId="0" borderId="16" xfId="0" applyFont="1" applyBorder="1" applyAlignment="1" applyProtection="1">
      <alignment horizontal="left" vertical="center"/>
      <protection hidden="1"/>
    </xf>
    <xf numFmtId="2" fontId="14" fillId="0" borderId="17" xfId="0" applyNumberFormat="1" applyFont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6" fillId="0" borderId="15" xfId="0" applyFont="1" applyBorder="1" applyProtection="1">
      <protection hidden="1"/>
    </xf>
    <xf numFmtId="0" fontId="16" fillId="0" borderId="50" xfId="0" applyFont="1" applyBorder="1" applyProtection="1">
      <protection hidden="1"/>
    </xf>
    <xf numFmtId="2" fontId="16" fillId="0" borderId="1" xfId="0" applyNumberFormat="1" applyFont="1" applyBorder="1" applyProtection="1">
      <protection hidden="1"/>
    </xf>
    <xf numFmtId="2" fontId="16" fillId="0" borderId="17" xfId="0" applyNumberFormat="1" applyFont="1" applyBorder="1" applyProtection="1">
      <protection hidden="1"/>
    </xf>
    <xf numFmtId="0" fontId="1" fillId="0" borderId="0" xfId="0" applyFont="1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right"/>
    </xf>
    <xf numFmtId="0" fontId="0" fillId="11" borderId="1" xfId="0" applyFill="1" applyBorder="1" applyAlignment="1" applyProtection="1">
      <alignment horizontal="center" vertical="center"/>
      <protection hidden="1"/>
    </xf>
    <xf numFmtId="0" fontId="4" fillId="14" borderId="18" xfId="0" applyFont="1" applyFill="1" applyBorder="1" applyProtection="1">
      <protection hidden="1"/>
    </xf>
    <xf numFmtId="0" fontId="0" fillId="5" borderId="14" xfId="0" applyFill="1" applyBorder="1" applyAlignment="1" applyProtection="1">
      <alignment horizontal="center"/>
      <protection locked="0"/>
    </xf>
    <xf numFmtId="2" fontId="14" fillId="0" borderId="19" xfId="0" applyNumberFormat="1" applyFont="1" applyBorder="1" applyAlignment="1" applyProtection="1">
      <alignment horizontal="center"/>
      <protection hidden="1"/>
    </xf>
    <xf numFmtId="0" fontId="20" fillId="0" borderId="0" xfId="0" applyFont="1" applyAlignment="1">
      <alignment horizontal="right"/>
    </xf>
    <xf numFmtId="0" fontId="6" fillId="12" borderId="0" xfId="0" applyFont="1" applyFill="1" applyAlignment="1">
      <alignment horizontal="right"/>
    </xf>
    <xf numFmtId="0" fontId="6" fillId="10" borderId="0" xfId="0" applyFont="1" applyFill="1" applyAlignment="1">
      <alignment horizontal="right"/>
    </xf>
    <xf numFmtId="1" fontId="0" fillId="10" borderId="0" xfId="0" applyNumberFormat="1" applyFill="1" applyAlignment="1">
      <alignment horizontal="center"/>
    </xf>
    <xf numFmtId="0" fontId="14" fillId="13" borderId="0" xfId="0" applyFont="1" applyFill="1" applyProtection="1">
      <protection hidden="1"/>
    </xf>
    <xf numFmtId="0" fontId="22" fillId="0" borderId="0" xfId="0" applyFont="1" applyProtection="1">
      <protection hidden="1"/>
    </xf>
    <xf numFmtId="0" fontId="14" fillId="5" borderId="1" xfId="0" applyFont="1" applyFill="1" applyBorder="1" applyAlignment="1" applyProtection="1">
      <alignment horizontal="center"/>
      <protection locked="0"/>
    </xf>
    <xf numFmtId="0" fontId="14" fillId="5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 wrapText="1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horizontal="center" vertical="center" wrapText="1" readingOrder="1"/>
      <protection hidden="1"/>
    </xf>
    <xf numFmtId="0" fontId="10" fillId="14" borderId="1" xfId="0" applyFont="1" applyFill="1" applyBorder="1" applyAlignment="1" applyProtection="1">
      <alignment horizontal="center" vertical="center"/>
      <protection hidden="1"/>
    </xf>
    <xf numFmtId="0" fontId="10" fillId="14" borderId="17" xfId="0" applyFont="1" applyFill="1" applyBorder="1" applyAlignment="1" applyProtection="1">
      <alignment horizontal="center" vertical="center"/>
      <protection hidden="1"/>
    </xf>
    <xf numFmtId="2" fontId="10" fillId="14" borderId="1" xfId="0" applyNumberFormat="1" applyFont="1" applyFill="1" applyBorder="1" applyAlignment="1" applyProtection="1">
      <alignment horizontal="center" vertical="center"/>
      <protection hidden="1"/>
    </xf>
    <xf numFmtId="2" fontId="10" fillId="14" borderId="17" xfId="0" applyNumberFormat="1" applyFont="1" applyFill="1" applyBorder="1" applyAlignment="1" applyProtection="1">
      <alignment horizontal="center" vertical="center"/>
      <protection hidden="1"/>
    </xf>
    <xf numFmtId="2" fontId="10" fillId="14" borderId="14" xfId="0" applyNumberFormat="1" applyFont="1" applyFill="1" applyBorder="1" applyAlignment="1" applyProtection="1">
      <alignment horizontal="center" vertical="center"/>
      <protection hidden="1"/>
    </xf>
    <xf numFmtId="0" fontId="10" fillId="14" borderId="19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0" fillId="12" borderId="0" xfId="0" applyFill="1" applyAlignment="1">
      <alignment horizontal="center"/>
    </xf>
    <xf numFmtId="0" fontId="24" fillId="3" borderId="3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2" fontId="14" fillId="0" borderId="1" xfId="0" applyNumberFormat="1" applyFont="1" applyBorder="1" applyProtection="1">
      <protection hidden="1"/>
    </xf>
    <xf numFmtId="2" fontId="14" fillId="0" borderId="17" xfId="0" applyNumberFormat="1" applyFont="1" applyBorder="1" applyProtection="1">
      <protection hidden="1"/>
    </xf>
    <xf numFmtId="0" fontId="14" fillId="0" borderId="14" xfId="0" applyFont="1" applyBorder="1" applyProtection="1">
      <protection hidden="1"/>
    </xf>
    <xf numFmtId="0" fontId="14" fillId="0" borderId="19" xfId="0" applyFont="1" applyBorder="1" applyProtection="1">
      <protection hidden="1"/>
    </xf>
    <xf numFmtId="0" fontId="4" fillId="0" borderId="16" xfId="0" applyFont="1" applyBorder="1" applyAlignment="1" applyProtection="1">
      <alignment vertical="center"/>
      <protection hidden="1"/>
    </xf>
    <xf numFmtId="0" fontId="14" fillId="14" borderId="1" xfId="0" applyFont="1" applyFill="1" applyBorder="1" applyAlignment="1" applyProtection="1">
      <alignment horizontal="center" vertical="center" wrapText="1"/>
      <protection hidden="1"/>
    </xf>
    <xf numFmtId="0" fontId="14" fillId="14" borderId="17" xfId="0" applyFont="1" applyFill="1" applyBorder="1" applyAlignment="1" applyProtection="1">
      <alignment horizontal="center" vertical="center" wrapText="1"/>
      <protection hidden="1"/>
    </xf>
    <xf numFmtId="0" fontId="14" fillId="14" borderId="14" xfId="0" applyFont="1" applyFill="1" applyBorder="1" applyAlignment="1" applyProtection="1">
      <alignment horizontal="center" vertical="center" wrapText="1"/>
      <protection hidden="1"/>
    </xf>
    <xf numFmtId="0" fontId="14" fillId="14" borderId="19" xfId="0" applyFont="1" applyFill="1" applyBorder="1" applyAlignment="1" applyProtection="1">
      <alignment horizontal="center" vertical="center" wrapText="1"/>
      <protection hidden="1"/>
    </xf>
    <xf numFmtId="1" fontId="7" fillId="14" borderId="21" xfId="0" applyNumberFormat="1" applyFont="1" applyFill="1" applyBorder="1" applyAlignment="1" applyProtection="1">
      <alignment horizontal="center"/>
      <protection hidden="1"/>
    </xf>
    <xf numFmtId="1" fontId="7" fillId="14" borderId="35" xfId="0" applyNumberFormat="1" applyFont="1" applyFill="1" applyBorder="1" applyAlignment="1" applyProtection="1">
      <alignment horizontal="center"/>
      <protection hidden="1"/>
    </xf>
    <xf numFmtId="1" fontId="5" fillId="14" borderId="39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/>
      <protection hidden="1"/>
    </xf>
    <xf numFmtId="0" fontId="27" fillId="16" borderId="2" xfId="0" applyFont="1" applyFill="1" applyBorder="1" applyAlignment="1" applyProtection="1">
      <alignment vertical="center"/>
      <protection hidden="1"/>
    </xf>
    <xf numFmtId="0" fontId="6" fillId="0" borderId="2" xfId="0" applyFont="1" applyBorder="1" applyProtection="1">
      <protection hidden="1"/>
    </xf>
    <xf numFmtId="0" fontId="7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16" fillId="0" borderId="57" xfId="0" applyFont="1" applyBorder="1" applyAlignment="1" applyProtection="1">
      <alignment horizontal="center" vertical="center" wrapText="1"/>
      <protection hidden="1"/>
    </xf>
    <xf numFmtId="0" fontId="16" fillId="0" borderId="59" xfId="0" applyFont="1" applyBorder="1" applyAlignment="1" applyProtection="1">
      <alignment horizontal="center" vertical="center" wrapText="1"/>
      <protection hidden="1"/>
    </xf>
    <xf numFmtId="1" fontId="8" fillId="14" borderId="21" xfId="0" applyNumberFormat="1" applyFont="1" applyFill="1" applyBorder="1" applyAlignment="1" applyProtection="1">
      <alignment horizontal="center"/>
      <protection hidden="1"/>
    </xf>
    <xf numFmtId="1" fontId="8" fillId="14" borderId="35" xfId="0" applyNumberFormat="1" applyFont="1" applyFill="1" applyBorder="1" applyAlignment="1" applyProtection="1">
      <alignment horizontal="center"/>
      <protection hidden="1"/>
    </xf>
    <xf numFmtId="1" fontId="9" fillId="14" borderId="38" xfId="0" applyNumberFormat="1" applyFont="1" applyFill="1" applyBorder="1" applyAlignment="1" applyProtection="1">
      <alignment horizontal="center"/>
      <protection hidden="1"/>
    </xf>
    <xf numFmtId="0" fontId="15" fillId="0" borderId="5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18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wrapText="1"/>
      <protection hidden="1"/>
    </xf>
    <xf numFmtId="0" fontId="4" fillId="0" borderId="21" xfId="0" applyFont="1" applyBorder="1" applyAlignment="1" applyProtection="1">
      <alignment horizontal="center" wrapText="1"/>
      <protection hidden="1"/>
    </xf>
    <xf numFmtId="0" fontId="4" fillId="0" borderId="22" xfId="0" applyFont="1" applyBorder="1" applyAlignment="1" applyProtection="1">
      <alignment horizontal="center" wrapText="1"/>
      <protection hidden="1"/>
    </xf>
    <xf numFmtId="0" fontId="23" fillId="12" borderId="20" xfId="0" applyFont="1" applyFill="1" applyBorder="1" applyAlignment="1" applyProtection="1">
      <alignment horizontal="center"/>
      <protection hidden="1"/>
    </xf>
    <xf numFmtId="0" fontId="23" fillId="12" borderId="21" xfId="0" applyFont="1" applyFill="1" applyBorder="1" applyAlignment="1" applyProtection="1">
      <alignment horizontal="center"/>
      <protection hidden="1"/>
    </xf>
    <xf numFmtId="0" fontId="23" fillId="12" borderId="22" xfId="0" applyFont="1" applyFill="1" applyBorder="1" applyAlignment="1" applyProtection="1">
      <alignment horizontal="center"/>
      <protection hidden="1"/>
    </xf>
    <xf numFmtId="0" fontId="28" fillId="6" borderId="4" xfId="0" applyFont="1" applyFill="1" applyBorder="1" applyAlignment="1" applyProtection="1">
      <alignment horizontal="center" vertical="center"/>
      <protection hidden="1"/>
    </xf>
    <xf numFmtId="0" fontId="29" fillId="6" borderId="13" xfId="0" applyFont="1" applyFill="1" applyBorder="1" applyAlignment="1" applyProtection="1">
      <alignment horizontal="center" vertical="center"/>
      <protection hidden="1"/>
    </xf>
    <xf numFmtId="0" fontId="29" fillId="6" borderId="5" xfId="0" applyFont="1" applyFill="1" applyBorder="1" applyAlignment="1" applyProtection="1">
      <alignment horizontal="center" vertical="center"/>
      <protection hidden="1"/>
    </xf>
    <xf numFmtId="0" fontId="10" fillId="14" borderId="16" xfId="0" applyFont="1" applyFill="1" applyBorder="1" applyAlignment="1" applyProtection="1">
      <alignment horizontal="center" vertical="center"/>
      <protection hidden="1"/>
    </xf>
    <xf numFmtId="0" fontId="10" fillId="14" borderId="1" xfId="0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56" xfId="0" applyFont="1" applyFill="1" applyBorder="1" applyAlignment="1" applyProtection="1">
      <alignment horizontal="center" vertical="center"/>
      <protection hidden="1"/>
    </xf>
    <xf numFmtId="0" fontId="1" fillId="14" borderId="16" xfId="0" applyFont="1" applyFill="1" applyBorder="1" applyAlignment="1" applyProtection="1">
      <alignment horizontal="left"/>
      <protection hidden="1"/>
    </xf>
    <xf numFmtId="0" fontId="1" fillId="14" borderId="1" xfId="0" applyFont="1" applyFill="1" applyBorder="1" applyAlignment="1" applyProtection="1">
      <alignment horizontal="left"/>
      <protection hidden="1"/>
    </xf>
    <xf numFmtId="0" fontId="1" fillId="12" borderId="18" xfId="0" applyFont="1" applyFill="1" applyBorder="1" applyAlignment="1" applyProtection="1">
      <alignment horizontal="left"/>
      <protection hidden="1"/>
    </xf>
    <xf numFmtId="0" fontId="1" fillId="12" borderId="14" xfId="0" applyFont="1" applyFill="1" applyBorder="1" applyAlignment="1" applyProtection="1">
      <alignment horizontal="left"/>
      <protection hidden="1"/>
    </xf>
    <xf numFmtId="2" fontId="11" fillId="0" borderId="21" xfId="0" applyNumberFormat="1" applyFont="1" applyBorder="1" applyAlignment="1" applyProtection="1">
      <alignment horizontal="center"/>
      <protection hidden="1"/>
    </xf>
    <xf numFmtId="2" fontId="11" fillId="0" borderId="22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17" xfId="0" applyFont="1" applyBorder="1" applyAlignment="1" applyProtection="1">
      <alignment horizontal="center"/>
      <protection hidden="1"/>
    </xf>
    <xf numFmtId="0" fontId="4" fillId="12" borderId="14" xfId="0" applyFont="1" applyFill="1" applyBorder="1" applyAlignment="1" applyProtection="1">
      <alignment horizontal="center"/>
      <protection hidden="1"/>
    </xf>
    <xf numFmtId="0" fontId="4" fillId="12" borderId="19" xfId="0" applyFont="1" applyFill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7" fillId="8" borderId="29" xfId="0" applyFont="1" applyFill="1" applyBorder="1" applyProtection="1">
      <protection hidden="1"/>
    </xf>
    <xf numFmtId="0" fontId="7" fillId="8" borderId="30" xfId="0" applyFont="1" applyFill="1" applyBorder="1" applyProtection="1">
      <protection hidden="1"/>
    </xf>
    <xf numFmtId="0" fontId="10" fillId="14" borderId="18" xfId="0" applyFont="1" applyFill="1" applyBorder="1" applyAlignment="1" applyProtection="1">
      <alignment horizontal="center" vertical="center"/>
      <protection hidden="1"/>
    </xf>
    <xf numFmtId="0" fontId="10" fillId="14" borderId="14" xfId="0" applyFont="1" applyFill="1" applyBorder="1" applyAlignment="1" applyProtection="1">
      <alignment horizontal="center" vertical="center"/>
      <protection hidden="1"/>
    </xf>
    <xf numFmtId="0" fontId="7" fillId="2" borderId="33" xfId="0" applyFont="1" applyFill="1" applyBorder="1" applyProtection="1">
      <protection hidden="1"/>
    </xf>
    <xf numFmtId="0" fontId="7" fillId="2" borderId="34" xfId="0" applyFont="1" applyFill="1" applyBorder="1" applyProtection="1">
      <protection hidden="1"/>
    </xf>
    <xf numFmtId="0" fontId="9" fillId="6" borderId="36" xfId="0" applyFont="1" applyFill="1" applyBorder="1" applyProtection="1">
      <protection hidden="1"/>
    </xf>
    <xf numFmtId="0" fontId="9" fillId="6" borderId="43" xfId="0" applyFont="1" applyFill="1" applyBorder="1" applyProtection="1"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6" fillId="0" borderId="41" xfId="0" applyFont="1" applyBorder="1" applyAlignment="1" applyProtection="1">
      <alignment horizontal="center"/>
      <protection hidden="1"/>
    </xf>
    <xf numFmtId="0" fontId="7" fillId="0" borderId="32" xfId="0" applyFont="1" applyBorder="1" applyAlignment="1" applyProtection="1">
      <alignment horizontal="center"/>
      <protection hidden="1"/>
    </xf>
    <xf numFmtId="0" fontId="7" fillId="0" borderId="30" xfId="0" applyFont="1" applyBorder="1" applyAlignment="1" applyProtection="1">
      <alignment horizontal="center"/>
      <protection hidden="1"/>
    </xf>
    <xf numFmtId="0" fontId="7" fillId="0" borderId="46" xfId="0" applyFont="1" applyBorder="1" applyAlignment="1" applyProtection="1">
      <alignment horizontal="center"/>
      <protection hidden="1"/>
    </xf>
    <xf numFmtId="0" fontId="7" fillId="0" borderId="44" xfId="0" applyFont="1" applyBorder="1" applyAlignment="1" applyProtection="1">
      <alignment horizontal="center"/>
      <protection hidden="1"/>
    </xf>
    <xf numFmtId="0" fontId="7" fillId="0" borderId="34" xfId="0" applyFont="1" applyBorder="1" applyAlignment="1" applyProtection="1">
      <alignment horizontal="center"/>
      <protection hidden="1"/>
    </xf>
    <xf numFmtId="0" fontId="7" fillId="0" borderId="45" xfId="0" applyFont="1" applyBorder="1" applyAlignment="1" applyProtection="1">
      <alignment horizontal="center"/>
      <protection hidden="1"/>
    </xf>
    <xf numFmtId="0" fontId="9" fillId="15" borderId="42" xfId="0" applyFont="1" applyFill="1" applyBorder="1" applyAlignment="1" applyProtection="1">
      <alignment horizontal="center"/>
      <protection hidden="1"/>
    </xf>
    <xf numFmtId="0" fontId="9" fillId="15" borderId="37" xfId="0" applyFont="1" applyFill="1" applyBorder="1" applyAlignment="1" applyProtection="1">
      <alignment horizontal="center"/>
      <protection hidden="1"/>
    </xf>
    <xf numFmtId="0" fontId="9" fillId="15" borderId="43" xfId="0" applyFont="1" applyFill="1" applyBorder="1" applyAlignment="1" applyProtection="1">
      <alignment horizontal="center"/>
      <protection hidden="1"/>
    </xf>
    <xf numFmtId="0" fontId="27" fillId="6" borderId="4" xfId="0" applyFont="1" applyFill="1" applyBorder="1" applyAlignment="1" applyProtection="1">
      <alignment horizontal="left" vertical="center"/>
      <protection hidden="1"/>
    </xf>
    <xf numFmtId="0" fontId="27" fillId="6" borderId="13" xfId="0" applyFont="1" applyFill="1" applyBorder="1" applyAlignment="1" applyProtection="1">
      <alignment horizontal="left" vertical="center"/>
      <protection hidden="1"/>
    </xf>
    <xf numFmtId="0" fontId="27" fillId="6" borderId="5" xfId="0" applyFont="1" applyFill="1" applyBorder="1" applyAlignment="1" applyProtection="1">
      <alignment horizontal="left" vertical="center"/>
      <protection hidden="1"/>
    </xf>
    <xf numFmtId="0" fontId="26" fillId="10" borderId="53" xfId="0" applyFont="1" applyFill="1" applyBorder="1" applyAlignment="1" applyProtection="1">
      <alignment horizontal="center" vertical="center"/>
      <protection hidden="1"/>
    </xf>
    <xf numFmtId="0" fontId="26" fillId="10" borderId="54" xfId="0" applyFont="1" applyFill="1" applyBorder="1" applyAlignment="1" applyProtection="1">
      <alignment horizontal="center" vertical="center"/>
      <protection hidden="1"/>
    </xf>
    <xf numFmtId="0" fontId="26" fillId="10" borderId="5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18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25" fillId="7" borderId="7" xfId="0" applyFont="1" applyFill="1" applyBorder="1" applyAlignment="1" applyProtection="1">
      <alignment horizontal="center"/>
      <protection hidden="1"/>
    </xf>
    <xf numFmtId="0" fontId="25" fillId="7" borderId="3" xfId="0" applyFont="1" applyFill="1" applyBorder="1" applyAlignment="1" applyProtection="1">
      <alignment horizontal="center"/>
      <protection hidden="1"/>
    </xf>
    <xf numFmtId="0" fontId="26" fillId="10" borderId="47" xfId="0" applyFont="1" applyFill="1" applyBorder="1" applyAlignment="1" applyProtection="1">
      <alignment horizontal="center" vertical="center"/>
      <protection hidden="1"/>
    </xf>
    <xf numFmtId="0" fontId="26" fillId="10" borderId="48" xfId="0" applyFont="1" applyFill="1" applyBorder="1" applyAlignment="1" applyProtection="1">
      <alignment horizontal="center" vertical="center"/>
      <protection hidden="1"/>
    </xf>
    <xf numFmtId="0" fontId="26" fillId="10" borderId="49" xfId="0" applyFont="1" applyFill="1" applyBorder="1" applyAlignment="1" applyProtection="1">
      <alignment horizontal="center" vertical="center"/>
      <protection hidden="1"/>
    </xf>
    <xf numFmtId="0" fontId="24" fillId="9" borderId="3" xfId="0" applyFont="1" applyFill="1" applyBorder="1" applyAlignment="1">
      <alignment horizontal="left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/>
      <protection hidden="1"/>
    </xf>
    <xf numFmtId="0" fontId="11" fillId="0" borderId="24" xfId="0" applyFont="1" applyBorder="1" applyAlignment="1" applyProtection="1">
      <alignment horizontal="center"/>
      <protection hidden="1"/>
    </xf>
    <xf numFmtId="0" fontId="11" fillId="0" borderId="25" xfId="0" applyFont="1" applyBorder="1" applyAlignment="1" applyProtection="1">
      <alignment horizontal="center"/>
      <protection hidden="1"/>
    </xf>
    <xf numFmtId="0" fontId="18" fillId="0" borderId="32" xfId="0" applyFont="1" applyBorder="1" applyAlignment="1" applyProtection="1">
      <alignment horizontal="center"/>
      <protection hidden="1"/>
    </xf>
    <xf numFmtId="0" fontId="18" fillId="0" borderId="30" xfId="0" applyFont="1" applyBorder="1" applyAlignment="1" applyProtection="1">
      <alignment horizontal="center"/>
      <protection hidden="1"/>
    </xf>
    <xf numFmtId="0" fontId="18" fillId="0" borderId="31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/>
      <protection hidden="1"/>
    </xf>
    <xf numFmtId="0" fontId="18" fillId="0" borderId="28" xfId="0" applyFont="1" applyBorder="1" applyAlignment="1" applyProtection="1">
      <alignment horizontal="center"/>
      <protection hidden="1"/>
    </xf>
    <xf numFmtId="0" fontId="11" fillId="0" borderId="27" xfId="0" applyFont="1" applyBorder="1" applyAlignment="1" applyProtection="1">
      <alignment horizontal="center"/>
      <protection hidden="1"/>
    </xf>
    <xf numFmtId="0" fontId="11" fillId="0" borderId="13" xfId="0" applyFont="1" applyBorder="1" applyAlignment="1" applyProtection="1">
      <alignment horizontal="center"/>
      <protection hidden="1"/>
    </xf>
    <xf numFmtId="0" fontId="11" fillId="0" borderId="28" xfId="0" applyFont="1" applyBorder="1" applyAlignment="1" applyProtection="1">
      <alignment horizontal="center"/>
      <protection hidden="1"/>
    </xf>
    <xf numFmtId="2" fontId="11" fillId="0" borderId="4" xfId="0" applyNumberFormat="1" applyFont="1" applyBorder="1" applyAlignment="1" applyProtection="1">
      <alignment horizontal="center"/>
      <protection hidden="1"/>
    </xf>
    <xf numFmtId="2" fontId="11" fillId="0" borderId="13" xfId="0" applyNumberFormat="1" applyFont="1" applyBorder="1" applyAlignment="1" applyProtection="1">
      <alignment horizontal="center"/>
      <protection hidden="1"/>
    </xf>
    <xf numFmtId="2" fontId="11" fillId="0" borderId="28" xfId="0" applyNumberFormat="1" applyFont="1" applyBorder="1" applyAlignment="1" applyProtection="1">
      <alignment horizontal="center"/>
      <protection hidden="1"/>
    </xf>
    <xf numFmtId="0" fontId="24" fillId="8" borderId="0" xfId="0" applyFont="1" applyFill="1" applyAlignment="1" applyProtection="1">
      <alignment horizontal="center" vertical="center" wrapText="1"/>
      <protection hidden="1"/>
    </xf>
    <xf numFmtId="0" fontId="24" fillId="8" borderId="0" xfId="0" applyFont="1" applyFill="1" applyAlignment="1" applyProtection="1">
      <alignment horizontal="center" vertical="center"/>
      <protection hidden="1"/>
    </xf>
    <xf numFmtId="0" fontId="24" fillId="8" borderId="3" xfId="0" applyFont="1" applyFill="1" applyBorder="1" applyAlignment="1" applyProtection="1">
      <alignment horizontal="center" vertical="center"/>
      <protection hidden="1"/>
    </xf>
    <xf numFmtId="1" fontId="4" fillId="0" borderId="4" xfId="0" applyNumberFormat="1" applyFont="1" applyBorder="1" applyAlignment="1" applyProtection="1">
      <alignment horizontal="center"/>
      <protection hidden="1"/>
    </xf>
    <xf numFmtId="1" fontId="4" fillId="0" borderId="13" xfId="0" applyNumberFormat="1" applyFont="1" applyBorder="1" applyAlignment="1" applyProtection="1">
      <alignment horizontal="center"/>
      <protection hidden="1"/>
    </xf>
    <xf numFmtId="1" fontId="4" fillId="0" borderId="28" xfId="0" applyNumberFormat="1" applyFont="1" applyBorder="1" applyAlignment="1" applyProtection="1">
      <alignment horizontal="center"/>
      <protection hidden="1"/>
    </xf>
    <xf numFmtId="0" fontId="4" fillId="14" borderId="27" xfId="0" applyFont="1" applyFill="1" applyBorder="1" applyAlignment="1" applyProtection="1">
      <alignment horizontal="left" wrapText="1"/>
      <protection hidden="1"/>
    </xf>
    <xf numFmtId="0" fontId="4" fillId="14" borderId="5" xfId="0" applyFont="1" applyFill="1" applyBorder="1" applyAlignment="1" applyProtection="1">
      <alignment horizontal="left" wrapText="1"/>
      <protection hidden="1"/>
    </xf>
    <xf numFmtId="0" fontId="11" fillId="0" borderId="27" xfId="0" applyFont="1" applyBorder="1" applyAlignment="1" applyProtection="1">
      <alignment horizontal="left"/>
      <protection hidden="1"/>
    </xf>
    <xf numFmtId="0" fontId="11" fillId="0" borderId="5" xfId="0" applyFont="1" applyBorder="1" applyAlignment="1" applyProtection="1">
      <alignment horizontal="left"/>
      <protection hidden="1"/>
    </xf>
    <xf numFmtId="0" fontId="4" fillId="10" borderId="40" xfId="0" applyFont="1" applyFill="1" applyBorder="1" applyAlignment="1" applyProtection="1">
      <alignment horizontal="center"/>
      <protection hidden="1"/>
    </xf>
    <xf numFmtId="0" fontId="4" fillId="10" borderId="41" xfId="0" applyFont="1" applyFill="1" applyBorder="1" applyAlignment="1" applyProtection="1">
      <alignment horizontal="center"/>
      <protection hidden="1"/>
    </xf>
    <xf numFmtId="0" fontId="4" fillId="10" borderId="23" xfId="0" applyFont="1" applyFill="1" applyBorder="1" applyAlignment="1" applyProtection="1">
      <alignment horizontal="center"/>
      <protection hidden="1"/>
    </xf>
    <xf numFmtId="0" fontId="4" fillId="10" borderId="24" xfId="0" applyFont="1" applyFill="1" applyBorder="1" applyAlignment="1" applyProtection="1">
      <alignment horizontal="center"/>
      <protection hidden="1"/>
    </xf>
    <xf numFmtId="0" fontId="4" fillId="10" borderId="25" xfId="0" applyFont="1" applyFill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18" xfId="0" applyFont="1" applyBorder="1" applyAlignment="1" applyProtection="1">
      <alignment horizontal="center"/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1" fillId="0" borderId="20" xfId="0" applyFont="1" applyBorder="1" applyAlignment="1" applyProtection="1">
      <alignment horizontal="left"/>
      <protection hidden="1"/>
    </xf>
    <xf numFmtId="0" fontId="11" fillId="0" borderId="21" xfId="0" applyFont="1" applyBorder="1" applyAlignment="1" applyProtection="1">
      <alignment horizontal="left"/>
      <protection hidden="1"/>
    </xf>
    <xf numFmtId="0" fontId="26" fillId="10" borderId="20" xfId="0" applyFont="1" applyFill="1" applyBorder="1" applyAlignment="1" applyProtection="1">
      <alignment horizontal="center"/>
      <protection hidden="1"/>
    </xf>
    <xf numFmtId="0" fontId="26" fillId="10" borderId="21" xfId="0" applyFont="1" applyFill="1" applyBorder="1" applyAlignment="1" applyProtection="1">
      <alignment horizontal="center"/>
      <protection hidden="1"/>
    </xf>
    <xf numFmtId="0" fontId="26" fillId="10" borderId="22" xfId="0" applyFont="1" applyFill="1" applyBorder="1" applyAlignment="1" applyProtection="1">
      <alignment horizontal="center"/>
      <protection hidden="1"/>
    </xf>
    <xf numFmtId="0" fontId="14" fillId="0" borderId="9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10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11" xfId="0" applyFont="1" applyBorder="1" applyAlignment="1" applyProtection="1">
      <alignment horizontal="left" vertical="center" wrapText="1"/>
      <protection hidden="1"/>
    </xf>
    <xf numFmtId="0" fontId="14" fillId="0" borderId="7" xfId="0" applyFont="1" applyBorder="1" applyAlignment="1" applyProtection="1">
      <alignment horizontal="left" vertical="center" wrapText="1"/>
      <protection hidden="1"/>
    </xf>
    <xf numFmtId="0" fontId="14" fillId="0" borderId="3" xfId="0" applyFont="1" applyBorder="1" applyAlignment="1" applyProtection="1">
      <alignment horizontal="left" vertical="center" wrapText="1"/>
      <protection hidden="1"/>
    </xf>
    <xf numFmtId="0" fontId="14" fillId="0" borderId="8" xfId="0" applyFont="1" applyBorder="1" applyAlignment="1" applyProtection="1">
      <alignment horizontal="left" vertical="center" wrapText="1"/>
      <protection hidden="1"/>
    </xf>
    <xf numFmtId="0" fontId="25" fillId="2" borderId="4" xfId="0" applyFont="1" applyFill="1" applyBorder="1" applyAlignment="1" applyProtection="1">
      <alignment horizontal="center" vertical="center"/>
      <protection hidden="1"/>
    </xf>
    <xf numFmtId="0" fontId="25" fillId="2" borderId="13" xfId="0" applyFont="1" applyFill="1" applyBorder="1" applyAlignment="1" applyProtection="1">
      <alignment horizontal="center" vertical="center"/>
      <protection hidden="1"/>
    </xf>
    <xf numFmtId="0" fontId="25" fillId="2" borderId="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  <color rgb="FFFFFF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3"/>
  <sheetViews>
    <sheetView tabSelected="1" zoomScaleNormal="100" workbookViewId="0">
      <selection activeCell="A2" sqref="A2"/>
    </sheetView>
  </sheetViews>
  <sheetFormatPr defaultRowHeight="15" x14ac:dyDescent="0.25"/>
  <cols>
    <col min="3" max="3" width="12.85546875" customWidth="1"/>
    <col min="4" max="4" width="11.28515625" customWidth="1"/>
    <col min="7" max="7" width="12.42578125" customWidth="1"/>
    <col min="9" max="9" width="39.140625" customWidth="1"/>
    <col min="10" max="13" width="22" customWidth="1"/>
    <col min="14" max="14" width="16.140625" customWidth="1"/>
    <col min="15" max="16" width="8.85546875" customWidth="1"/>
    <col min="17" max="17" width="8.7109375" hidden="1" customWidth="1"/>
  </cols>
  <sheetData>
    <row r="1" spans="1:13" ht="18.75" x14ac:dyDescent="0.3">
      <c r="A1" s="63" t="s">
        <v>97</v>
      </c>
      <c r="M1" s="64"/>
    </row>
    <row r="3" spans="1:13" ht="20.25" customHeight="1" x14ac:dyDescent="0.35">
      <c r="A3" s="191" t="s">
        <v>61</v>
      </c>
      <c r="B3" s="192"/>
      <c r="C3" s="192"/>
      <c r="D3" s="192"/>
      <c r="E3" s="192"/>
      <c r="F3" s="192"/>
      <c r="I3" s="196" t="s">
        <v>62</v>
      </c>
      <c r="J3" s="196"/>
      <c r="K3" s="196"/>
    </row>
    <row r="4" spans="1:13" ht="16.5" customHeight="1" x14ac:dyDescent="0.25">
      <c r="A4" s="182" t="s">
        <v>94</v>
      </c>
      <c r="B4" s="183"/>
      <c r="C4" s="183"/>
      <c r="D4" s="183"/>
      <c r="E4" s="183"/>
      <c r="F4" s="184"/>
      <c r="I4" s="20" t="s">
        <v>0</v>
      </c>
      <c r="J4" s="20" t="s">
        <v>59</v>
      </c>
      <c r="K4" s="2" t="s">
        <v>1</v>
      </c>
    </row>
    <row r="5" spans="1:13" ht="16.5" customHeight="1" x14ac:dyDescent="0.25">
      <c r="A5" s="185"/>
      <c r="B5" s="186"/>
      <c r="C5" s="186"/>
      <c r="D5" s="186"/>
      <c r="E5" s="186"/>
      <c r="F5" s="187"/>
      <c r="I5" s="21">
        <v>1</v>
      </c>
      <c r="J5" s="65">
        <v>3</v>
      </c>
      <c r="K5" s="78"/>
    </row>
    <row r="6" spans="1:13" ht="16.5" customHeight="1" x14ac:dyDescent="0.25">
      <c r="A6" s="185"/>
      <c r="B6" s="186"/>
      <c r="C6" s="186"/>
      <c r="D6" s="186"/>
      <c r="E6" s="186"/>
      <c r="F6" s="187"/>
      <c r="I6" s="21">
        <v>2</v>
      </c>
      <c r="J6" s="65">
        <v>4</v>
      </c>
      <c r="K6" s="78"/>
    </row>
    <row r="7" spans="1:13" ht="16.5" customHeight="1" x14ac:dyDescent="0.25">
      <c r="A7" s="185"/>
      <c r="B7" s="186"/>
      <c r="C7" s="186"/>
      <c r="D7" s="186"/>
      <c r="E7" s="186"/>
      <c r="F7" s="187"/>
      <c r="I7" s="21">
        <v>3</v>
      </c>
      <c r="J7" s="65">
        <v>6</v>
      </c>
      <c r="K7" s="78"/>
    </row>
    <row r="8" spans="1:13" ht="16.5" customHeight="1" x14ac:dyDescent="0.25">
      <c r="A8" s="185"/>
      <c r="B8" s="186"/>
      <c r="C8" s="186"/>
      <c r="D8" s="186"/>
      <c r="E8" s="186"/>
      <c r="F8" s="187"/>
      <c r="I8" s="21">
        <v>4</v>
      </c>
      <c r="J8" s="65">
        <v>4</v>
      </c>
      <c r="K8" s="78"/>
    </row>
    <row r="9" spans="1:13" ht="17.25" customHeight="1" x14ac:dyDescent="0.25">
      <c r="A9" s="185"/>
      <c r="B9" s="186"/>
      <c r="C9" s="186"/>
      <c r="D9" s="186"/>
      <c r="E9" s="186"/>
      <c r="F9" s="187"/>
      <c r="I9" s="7"/>
      <c r="J9" s="71" t="s">
        <v>84</v>
      </c>
      <c r="K9" s="72">
        <f>SUM(K5:K8)</f>
        <v>0</v>
      </c>
    </row>
    <row r="10" spans="1:13" ht="17.25" customHeight="1" x14ac:dyDescent="0.25">
      <c r="A10" s="185"/>
      <c r="B10" s="186"/>
      <c r="C10" s="186"/>
      <c r="D10" s="186"/>
      <c r="E10" s="186"/>
      <c r="F10" s="187"/>
      <c r="I10" s="7"/>
      <c r="K10" s="69" t="s">
        <v>85</v>
      </c>
    </row>
    <row r="11" spans="1:13" ht="17.25" customHeight="1" x14ac:dyDescent="0.25">
      <c r="A11" s="185"/>
      <c r="B11" s="186"/>
      <c r="C11" s="186"/>
      <c r="D11" s="186"/>
      <c r="E11" s="186"/>
      <c r="F11" s="187"/>
    </row>
    <row r="12" spans="1:13" ht="20.45" customHeight="1" x14ac:dyDescent="0.25">
      <c r="A12" s="185"/>
      <c r="B12" s="186"/>
      <c r="C12" s="186"/>
      <c r="D12" s="186"/>
      <c r="E12" s="186"/>
      <c r="F12" s="187"/>
      <c r="I12" s="196" t="s">
        <v>63</v>
      </c>
      <c r="J12" s="196"/>
      <c r="K12" s="196"/>
      <c r="L12" s="196"/>
      <c r="M12" s="196"/>
    </row>
    <row r="13" spans="1:13" ht="16.5" customHeight="1" x14ac:dyDescent="0.25">
      <c r="A13" s="185"/>
      <c r="B13" s="186"/>
      <c r="C13" s="186"/>
      <c r="D13" s="186"/>
      <c r="E13" s="186"/>
      <c r="F13" s="187"/>
      <c r="I13" s="21" t="s">
        <v>2</v>
      </c>
      <c r="J13" s="3" t="s">
        <v>3</v>
      </c>
      <c r="K13" s="3" t="s">
        <v>4</v>
      </c>
      <c r="L13" s="3" t="s">
        <v>5</v>
      </c>
      <c r="M13" s="3" t="s">
        <v>6</v>
      </c>
    </row>
    <row r="14" spans="1:13" ht="16.5" customHeight="1" x14ac:dyDescent="0.25">
      <c r="A14" s="185"/>
      <c r="B14" s="186"/>
      <c r="C14" s="186"/>
      <c r="D14" s="186"/>
      <c r="E14" s="186"/>
      <c r="F14" s="187"/>
      <c r="I14" s="21" t="s">
        <v>7</v>
      </c>
      <c r="J14" s="9"/>
      <c r="K14" s="9"/>
      <c r="L14" s="9"/>
      <c r="M14" s="9"/>
    </row>
    <row r="15" spans="1:13" ht="16.5" customHeight="1" x14ac:dyDescent="0.25">
      <c r="A15" s="185"/>
      <c r="B15" s="186"/>
      <c r="C15" s="186"/>
      <c r="D15" s="186"/>
      <c r="E15" s="186"/>
      <c r="F15" s="187"/>
      <c r="I15" s="21" t="s">
        <v>8</v>
      </c>
      <c r="J15" s="9"/>
      <c r="K15" s="9"/>
      <c r="L15" s="9"/>
      <c r="M15" s="9"/>
    </row>
    <row r="16" spans="1:13" ht="16.5" customHeight="1" x14ac:dyDescent="0.25">
      <c r="A16" s="185"/>
      <c r="B16" s="186"/>
      <c r="C16" s="186"/>
      <c r="D16" s="186"/>
      <c r="E16" s="186"/>
      <c r="F16" s="187"/>
      <c r="I16" s="21" t="s">
        <v>9</v>
      </c>
      <c r="J16" s="9"/>
      <c r="K16" s="9"/>
      <c r="L16" s="9"/>
      <c r="M16" s="9"/>
    </row>
    <row r="17" spans="1:20" ht="16.5" customHeight="1" x14ac:dyDescent="0.25">
      <c r="A17" s="188"/>
      <c r="B17" s="189"/>
      <c r="C17" s="189"/>
      <c r="D17" s="189"/>
      <c r="E17" s="189"/>
      <c r="F17" s="190"/>
      <c r="I17" s="21" t="s">
        <v>10</v>
      </c>
      <c r="J17" s="197"/>
      <c r="K17" s="9"/>
      <c r="L17" s="9"/>
      <c r="M17" s="9"/>
    </row>
    <row r="18" spans="1:20" ht="16.5" customHeight="1" x14ac:dyDescent="0.25">
      <c r="A18" s="8"/>
      <c r="B18" s="8"/>
      <c r="C18" s="8"/>
      <c r="D18" s="8"/>
      <c r="E18" s="8"/>
      <c r="F18" s="8"/>
      <c r="I18" s="21" t="s">
        <v>12</v>
      </c>
      <c r="J18" s="197"/>
      <c r="K18" s="197"/>
      <c r="L18" s="9"/>
      <c r="M18" s="197"/>
    </row>
    <row r="19" spans="1:20" ht="16.5" customHeight="1" x14ac:dyDescent="0.25">
      <c r="A19" s="8"/>
      <c r="B19" s="213" t="s">
        <v>96</v>
      </c>
      <c r="C19" s="214"/>
      <c r="D19" s="214"/>
      <c r="E19" s="214"/>
      <c r="F19" s="214"/>
      <c r="I19" s="21" t="s">
        <v>11</v>
      </c>
      <c r="J19" s="197"/>
      <c r="K19" s="197"/>
      <c r="L19" s="9"/>
      <c r="M19" s="197"/>
    </row>
    <row r="20" spans="1:20" ht="30.6" customHeight="1" x14ac:dyDescent="0.25">
      <c r="A20" s="8"/>
      <c r="B20" s="215"/>
      <c r="C20" s="215"/>
      <c r="D20" s="215"/>
      <c r="E20" s="215"/>
      <c r="F20" s="215"/>
      <c r="I20" s="7"/>
      <c r="J20" s="4"/>
      <c r="K20" s="4"/>
      <c r="M20" s="4"/>
    </row>
    <row r="21" spans="1:20" ht="16.5" customHeight="1" thickBot="1" x14ac:dyDescent="0.3">
      <c r="A21" s="8"/>
      <c r="B21" s="51" t="s">
        <v>0</v>
      </c>
      <c r="C21" s="198" t="s">
        <v>38</v>
      </c>
      <c r="D21" s="199"/>
      <c r="E21" s="199"/>
      <c r="F21" s="200"/>
      <c r="I21" s="22"/>
      <c r="J21" s="23"/>
      <c r="K21" s="23"/>
      <c r="L21" s="8"/>
      <c r="M21" s="23"/>
    </row>
    <row r="22" spans="1:20" ht="16.5" customHeight="1" thickBot="1" x14ac:dyDescent="0.3">
      <c r="A22" s="8"/>
      <c r="B22" s="52">
        <v>1</v>
      </c>
      <c r="C22" s="201" t="str">
        <f>IF(J23="No Score","No Score",IF(J23&lt;=K91,"Basic",IF(AND(J23&lt;=K92,J23&gt;K91),"Partially Proficient",IF(AND(J23&lt;=K93,J23&gt;K92),"Proficient",IF(AND(J23&lt;=K94,J23&gt;K93),"Accomplished",IF(AND(J23&lt;=K95,J23&gt;K94),"Exemplary","ERROR"))))))</f>
        <v>Basic</v>
      </c>
      <c r="D22" s="202"/>
      <c r="E22" s="202"/>
      <c r="F22" s="203"/>
      <c r="I22" s="175" t="s">
        <v>69</v>
      </c>
      <c r="J22" s="176"/>
      <c r="K22" s="176"/>
      <c r="L22" s="176"/>
      <c r="M22" s="177"/>
    </row>
    <row r="23" spans="1:20" ht="16.5" customHeight="1" x14ac:dyDescent="0.25">
      <c r="A23" s="8"/>
      <c r="B23" s="53">
        <v>2</v>
      </c>
      <c r="C23" s="204" t="str">
        <f>IF(K23="No Score","No Score",IF(K23&lt;=M91,"Basic",IF(AND(K23&lt;=M92,K23&gt;M91),"Partially Proficient",IF(AND(K23&lt;=M93,K23&gt;M92),"Proficient",IF(AND(K23&lt;=M94,K23&gt;M93),"Accomplished",IF(AND(K23&lt;=M95,K23&gt;M94),"Exemplary","ERROR"))))))</f>
        <v>Basic</v>
      </c>
      <c r="D23" s="205"/>
      <c r="E23" s="205"/>
      <c r="F23" s="206"/>
      <c r="I23" s="54" t="s">
        <v>79</v>
      </c>
      <c r="J23" s="58">
        <f>IFERROR(SUM(K98:K105),0)</f>
        <v>0</v>
      </c>
      <c r="K23" s="58">
        <f>IFERROR(SUM(L98:L105),0)</f>
        <v>0</v>
      </c>
      <c r="L23" s="58">
        <f>IFERROR(SUM(M98:M105),0)</f>
        <v>0</v>
      </c>
      <c r="M23" s="59">
        <f>IFERROR(SUM(N98:N105),0)</f>
        <v>0</v>
      </c>
    </row>
    <row r="24" spans="1:20" ht="16.5" customHeight="1" x14ac:dyDescent="0.25">
      <c r="A24" s="8"/>
      <c r="B24" s="53">
        <v>3</v>
      </c>
      <c r="C24" s="204" t="str">
        <f>IF(L23="No Score","No Score",IF(L23&lt;=O91,"Basic",IF(AND(L23&lt;=O92,L23&gt;O91),"Partially Proficient",IF(AND(L23&lt;=O93,L23&gt;O92),"Proficient",IF(AND(L23&lt;=O94,L23&gt;O93),"Accomplished",IF(AND(L23&lt;=O95,L23&gt;O94),"Exemplary","ERROR"))))))</f>
        <v>Basic</v>
      </c>
      <c r="D24" s="205"/>
      <c r="E24" s="205"/>
      <c r="F24" s="206"/>
      <c r="I24" s="55" t="s">
        <v>80</v>
      </c>
      <c r="J24" s="60">
        <f>(J23/J35)*(20*(K5/100))</f>
        <v>0</v>
      </c>
      <c r="K24" s="60">
        <f>(K23/K35)*(20*(K6/100))</f>
        <v>0</v>
      </c>
      <c r="L24" s="60">
        <f>(L23/L35)*(20*(K7/100))</f>
        <v>0</v>
      </c>
      <c r="M24" s="61">
        <f>(M23/M35)*(20*(K8/100))</f>
        <v>0</v>
      </c>
    </row>
    <row r="25" spans="1:20" ht="16.5" customHeight="1" x14ac:dyDescent="0.25">
      <c r="A25" s="8"/>
      <c r="B25" s="53">
        <v>4</v>
      </c>
      <c r="C25" s="204" t="str">
        <f>IF(M23="No Score","No Score",IF(M23&lt;=Q91,"Basic",IF(AND(M23&lt;=Q92,M23&gt;Q91),"Partially Proficient",IF(AND(M23&lt;=Q93,M23&gt;Q92),"Proficient",IF(AND(M23&lt;=Q94,M23&gt;Q93),"Accomplished",IF(AND(M23&lt;=Q95,M23&gt;Q94),"Exemplary","ERROR"))))))</f>
        <v>Basic</v>
      </c>
      <c r="D25" s="205"/>
      <c r="E25" s="205"/>
      <c r="F25" s="206"/>
      <c r="I25" s="94" t="s">
        <v>77</v>
      </c>
      <c r="J25" s="90">
        <f>ROUND(J24/20*700,2)</f>
        <v>0</v>
      </c>
      <c r="K25" s="90">
        <f>ROUND(K24/20*700,2)</f>
        <v>0</v>
      </c>
      <c r="L25" s="90">
        <f>ROUND(L24/20*700,2)</f>
        <v>0</v>
      </c>
      <c r="M25" s="91">
        <f>ROUND(M24/20*700,2)</f>
        <v>0</v>
      </c>
    </row>
    <row r="26" spans="1:20" ht="16.5" customHeight="1" thickBot="1" x14ac:dyDescent="0.3">
      <c r="A26" s="8"/>
      <c r="B26" s="15"/>
      <c r="C26" s="16"/>
      <c r="D26" s="16"/>
      <c r="E26" s="16"/>
      <c r="F26" s="17"/>
      <c r="I26" s="66" t="s">
        <v>78</v>
      </c>
      <c r="J26" s="92">
        <f>ROUND(K5/100*700,2)</f>
        <v>0</v>
      </c>
      <c r="K26" s="92">
        <f>ROUND(K6/100*700,2)</f>
        <v>0</v>
      </c>
      <c r="L26" s="92">
        <f>ROUND(K7/100*700,2)</f>
        <v>0</v>
      </c>
      <c r="M26" s="93">
        <f>ROUND(K8/100*700,2)</f>
        <v>0</v>
      </c>
      <c r="Q26" s="86" t="s">
        <v>75</v>
      </c>
    </row>
    <row r="27" spans="1:20" ht="16.5" customHeight="1" thickBot="1" x14ac:dyDescent="0.3">
      <c r="A27" s="8"/>
      <c r="B27" s="207" t="s">
        <v>41</v>
      </c>
      <c r="C27" s="208"/>
      <c r="D27" s="208"/>
      <c r="E27" s="208"/>
      <c r="F27" s="209"/>
      <c r="I27" s="57"/>
      <c r="J27" s="8"/>
      <c r="K27" s="8"/>
      <c r="L27" s="8"/>
      <c r="M27" s="8"/>
      <c r="O27" s="28"/>
      <c r="Q27" s="28">
        <v>35</v>
      </c>
      <c r="R27" s="62"/>
      <c r="S27" s="62"/>
      <c r="T27" s="62"/>
    </row>
    <row r="28" spans="1:20" ht="16.5" customHeight="1" thickBot="1" x14ac:dyDescent="0.3">
      <c r="A28" s="8"/>
      <c r="B28" s="221" t="s">
        <v>42</v>
      </c>
      <c r="C28" s="222"/>
      <c r="D28" s="210">
        <f>ROUND(SUM(J24:M24),2)</f>
        <v>0</v>
      </c>
      <c r="E28" s="211"/>
      <c r="F28" s="212"/>
      <c r="I28" s="193" t="s">
        <v>18</v>
      </c>
      <c r="J28" s="194"/>
      <c r="K28" s="194"/>
      <c r="L28" s="194"/>
      <c r="M28" s="195"/>
    </row>
    <row r="29" spans="1:20" ht="16.5" customHeight="1" thickBot="1" x14ac:dyDescent="0.3">
      <c r="A29" s="8"/>
      <c r="B29" s="219" t="s">
        <v>76</v>
      </c>
      <c r="C29" s="220"/>
      <c r="D29" s="216">
        <f>ROUNDUP(D28*Q27,0)</f>
        <v>0</v>
      </c>
      <c r="E29" s="217"/>
      <c r="F29" s="218"/>
      <c r="I29" s="34" t="s">
        <v>0</v>
      </c>
      <c r="J29" s="35">
        <v>1</v>
      </c>
      <c r="K29" s="35">
        <v>2</v>
      </c>
      <c r="L29" s="35">
        <v>3</v>
      </c>
      <c r="M29" s="36">
        <v>4</v>
      </c>
    </row>
    <row r="30" spans="1:20" ht="16.5" customHeight="1" thickBot="1" x14ac:dyDescent="0.3">
      <c r="A30" s="8"/>
      <c r="B30" s="223" t="s">
        <v>95</v>
      </c>
      <c r="C30" s="224"/>
      <c r="D30" s="225" t="str">
        <f>IF(D28="No Score","No Score",IF(D28&lt;=F34,"Basic",IF(AND(D28&lt;=F35,D28&gt;=E35),"Partially Proficient",IF(AND(D28&lt;=F36,D28&gt;=E36),"Proficient",IF(AND(D28&lt;=F37,D28&gt;=E37),"Accomplished",IF(AND(D28&lt;=F38,D28&gt;=E38),"Exemplary","ERROR"))))))</f>
        <v>Basic</v>
      </c>
      <c r="E30" s="226"/>
      <c r="F30" s="227"/>
      <c r="I30" s="37" t="s">
        <v>13</v>
      </c>
      <c r="J30" s="38" t="s">
        <v>22</v>
      </c>
      <c r="K30" s="38" t="s">
        <v>30</v>
      </c>
      <c r="L30" s="38" t="s">
        <v>32</v>
      </c>
      <c r="M30" s="39" t="s">
        <v>30</v>
      </c>
    </row>
    <row r="31" spans="1:20" ht="16.5" customHeight="1" x14ac:dyDescent="0.25">
      <c r="A31" s="8"/>
      <c r="B31" s="8"/>
      <c r="C31" s="8"/>
      <c r="D31" s="8"/>
      <c r="E31" s="8"/>
      <c r="F31" s="8"/>
      <c r="I31" s="40" t="s">
        <v>14</v>
      </c>
      <c r="J31" s="41" t="s">
        <v>23</v>
      </c>
      <c r="K31" s="41" t="s">
        <v>27</v>
      </c>
      <c r="L31" s="41" t="s">
        <v>33</v>
      </c>
      <c r="M31" s="42" t="s">
        <v>27</v>
      </c>
    </row>
    <row r="32" spans="1:20" ht="16.5" customHeight="1" thickBot="1" x14ac:dyDescent="0.3">
      <c r="A32" s="8"/>
      <c r="B32" s="8"/>
      <c r="C32" s="8"/>
      <c r="D32" s="8"/>
      <c r="E32" s="8"/>
      <c r="F32" s="8"/>
      <c r="I32" s="40" t="s">
        <v>15</v>
      </c>
      <c r="J32" s="41" t="s">
        <v>24</v>
      </c>
      <c r="K32" s="41" t="s">
        <v>31</v>
      </c>
      <c r="L32" s="41" t="s">
        <v>34</v>
      </c>
      <c r="M32" s="42" t="s">
        <v>31</v>
      </c>
    </row>
    <row r="33" spans="1:14" ht="16.5" customHeight="1" x14ac:dyDescent="0.25">
      <c r="A33" s="8"/>
      <c r="B33" s="234" t="s">
        <v>43</v>
      </c>
      <c r="C33" s="235"/>
      <c r="D33" s="235"/>
      <c r="E33" s="235"/>
      <c r="F33" s="236"/>
      <c r="I33" s="40" t="s">
        <v>16</v>
      </c>
      <c r="J33" s="41" t="s">
        <v>25</v>
      </c>
      <c r="K33" s="41" t="s">
        <v>28</v>
      </c>
      <c r="L33" s="41" t="s">
        <v>35</v>
      </c>
      <c r="M33" s="42" t="s">
        <v>28</v>
      </c>
    </row>
    <row r="34" spans="1:14" ht="16.5" customHeight="1" thickBot="1" x14ac:dyDescent="0.3">
      <c r="A34" s="8"/>
      <c r="B34" s="228" t="s">
        <v>44</v>
      </c>
      <c r="C34" s="229"/>
      <c r="D34" s="229"/>
      <c r="E34" s="47">
        <v>0</v>
      </c>
      <c r="F34" s="48">
        <v>3.74</v>
      </c>
      <c r="I34" s="43" t="s">
        <v>17</v>
      </c>
      <c r="J34" s="44" t="s">
        <v>26</v>
      </c>
      <c r="K34" s="44" t="s">
        <v>29</v>
      </c>
      <c r="L34" s="44" t="s">
        <v>36</v>
      </c>
      <c r="M34" s="45" t="s">
        <v>29</v>
      </c>
    </row>
    <row r="35" spans="1:14" ht="16.5" customHeight="1" thickBot="1" x14ac:dyDescent="0.3">
      <c r="A35" s="8"/>
      <c r="B35" s="228" t="s">
        <v>45</v>
      </c>
      <c r="C35" s="229"/>
      <c r="D35" s="229"/>
      <c r="E35" s="47">
        <v>3.75</v>
      </c>
      <c r="F35" s="48">
        <v>8.74</v>
      </c>
      <c r="I35" s="46" t="s">
        <v>19</v>
      </c>
      <c r="J35" s="35">
        <v>12</v>
      </c>
      <c r="K35" s="35">
        <v>16</v>
      </c>
      <c r="L35" s="35">
        <v>24</v>
      </c>
      <c r="M35" s="36">
        <v>16</v>
      </c>
    </row>
    <row r="36" spans="1:14" ht="16.5" customHeight="1" x14ac:dyDescent="0.25">
      <c r="A36" s="8"/>
      <c r="B36" s="228" t="s">
        <v>46</v>
      </c>
      <c r="C36" s="229"/>
      <c r="D36" s="229"/>
      <c r="E36" s="47">
        <v>8.75</v>
      </c>
      <c r="F36" s="48">
        <v>13.74</v>
      </c>
    </row>
    <row r="37" spans="1:14" ht="16.5" customHeight="1" x14ac:dyDescent="0.25">
      <c r="A37" s="8"/>
      <c r="B37" s="228" t="s">
        <v>47</v>
      </c>
      <c r="C37" s="229"/>
      <c r="D37" s="229"/>
      <c r="E37" s="47">
        <v>13.75</v>
      </c>
      <c r="F37" s="48">
        <v>18.739999999999998</v>
      </c>
    </row>
    <row r="38" spans="1:14" ht="16.5" customHeight="1" thickBot="1" x14ac:dyDescent="0.3">
      <c r="A38" s="8"/>
      <c r="B38" s="230" t="s">
        <v>48</v>
      </c>
      <c r="C38" s="231"/>
      <c r="D38" s="231"/>
      <c r="E38" s="49">
        <v>18.75</v>
      </c>
      <c r="F38" s="50">
        <v>20</v>
      </c>
    </row>
    <row r="39" spans="1:14" ht="16.5" customHeight="1" x14ac:dyDescent="0.25">
      <c r="A39" s="8"/>
      <c r="B39" s="8"/>
      <c r="C39" s="8"/>
      <c r="D39" s="8"/>
      <c r="E39" s="8"/>
      <c r="F39" s="8"/>
    </row>
    <row r="40" spans="1:14" ht="16.5" customHeight="1" x14ac:dyDescent="0.25">
      <c r="A40" s="8"/>
      <c r="B40" s="8"/>
      <c r="C40" s="8"/>
      <c r="D40" s="8"/>
      <c r="E40" s="8"/>
      <c r="F40" s="8"/>
    </row>
    <row r="41" spans="1:14" ht="16.5" customHeight="1" x14ac:dyDescent="0.25">
      <c r="A41" s="8"/>
      <c r="B41" s="8"/>
      <c r="C41" s="8"/>
      <c r="D41" s="8"/>
      <c r="E41" s="8"/>
      <c r="F41" s="8"/>
    </row>
    <row r="42" spans="1:14" ht="22.9" customHeight="1" x14ac:dyDescent="0.25">
      <c r="A42" s="246" t="s">
        <v>64</v>
      </c>
      <c r="B42" s="247"/>
      <c r="C42" s="247"/>
      <c r="D42" s="247"/>
      <c r="E42" s="247"/>
      <c r="F42" s="248"/>
      <c r="I42" s="88" t="s">
        <v>65</v>
      </c>
      <c r="J42" s="88"/>
      <c r="K42" s="88"/>
      <c r="L42" s="88"/>
      <c r="M42" s="88"/>
      <c r="N42" s="89"/>
    </row>
    <row r="43" spans="1:14" ht="28.15" customHeight="1" x14ac:dyDescent="0.25">
      <c r="A43" s="237" t="s">
        <v>81</v>
      </c>
      <c r="B43" s="238"/>
      <c r="C43" s="238"/>
      <c r="D43" s="238"/>
      <c r="E43" s="238"/>
      <c r="F43" s="239"/>
      <c r="I43" s="77" t="s">
        <v>87</v>
      </c>
      <c r="J43" s="2" t="s">
        <v>1</v>
      </c>
      <c r="K43" s="2" t="s">
        <v>38</v>
      </c>
      <c r="L43" s="2" t="s">
        <v>39</v>
      </c>
      <c r="M43" s="5" t="s">
        <v>40</v>
      </c>
    </row>
    <row r="44" spans="1:14" ht="16.5" customHeight="1" x14ac:dyDescent="0.25">
      <c r="A44" s="240"/>
      <c r="B44" s="241"/>
      <c r="C44" s="241"/>
      <c r="D44" s="241"/>
      <c r="E44" s="241"/>
      <c r="F44" s="242"/>
      <c r="I44" s="14">
        <v>1</v>
      </c>
      <c r="J44" s="6"/>
      <c r="K44" s="75"/>
      <c r="L44" s="102">
        <f>IFERROR(VLOOKUP(K44,$I$111:$J$113,2,FALSE),0)</f>
        <v>0</v>
      </c>
      <c r="M44" s="56">
        <f>IFERROR(L44*((J44/100)/(30/100)),0)</f>
        <v>0</v>
      </c>
    </row>
    <row r="45" spans="1:14" ht="16.5" customHeight="1" x14ac:dyDescent="0.25">
      <c r="A45" s="240"/>
      <c r="B45" s="241"/>
      <c r="C45" s="241"/>
      <c r="D45" s="241"/>
      <c r="E45" s="241"/>
      <c r="F45" s="242"/>
      <c r="I45" s="14">
        <v>2</v>
      </c>
      <c r="J45" s="6"/>
      <c r="K45" s="75"/>
      <c r="L45" s="102">
        <f>IFERROR(VLOOKUP(K45,$I$111:$J$113,2,FALSE),0)</f>
        <v>0</v>
      </c>
      <c r="M45" s="56">
        <f>IFERROR(L45*((J45/100)/(30/100)),0)</f>
        <v>0</v>
      </c>
    </row>
    <row r="46" spans="1:14" ht="16.5" customHeight="1" x14ac:dyDescent="0.25">
      <c r="A46" s="240"/>
      <c r="B46" s="241"/>
      <c r="C46" s="241"/>
      <c r="D46" s="241"/>
      <c r="E46" s="241"/>
      <c r="F46" s="242"/>
      <c r="I46" s="14">
        <v>3</v>
      </c>
      <c r="J46" s="6"/>
      <c r="K46" s="75"/>
      <c r="L46" s="102">
        <f>IFERROR(VLOOKUP(K46,$I$111:$J$113,2,FALSE),0)</f>
        <v>0</v>
      </c>
      <c r="M46" s="56">
        <f>IFERROR(L46*((J46/100)/(30/100)),0)</f>
        <v>0</v>
      </c>
    </row>
    <row r="47" spans="1:14" ht="16.5" customHeight="1" x14ac:dyDescent="0.25">
      <c r="A47" s="240"/>
      <c r="B47" s="241"/>
      <c r="C47" s="241"/>
      <c r="D47" s="241"/>
      <c r="E47" s="241"/>
      <c r="F47" s="242"/>
      <c r="I47" s="14">
        <v>4</v>
      </c>
      <c r="J47" s="6"/>
      <c r="K47" s="75"/>
      <c r="L47" s="102">
        <f>IFERROR(VLOOKUP(K47,$I$111:$J$113,2,FALSE),0)</f>
        <v>0</v>
      </c>
      <c r="M47" s="56">
        <f>IFERROR(L47*((J47/100)/(30/100)),0)</f>
        <v>0</v>
      </c>
    </row>
    <row r="48" spans="1:14" ht="16.5" customHeight="1" thickBot="1" x14ac:dyDescent="0.3">
      <c r="A48" s="240"/>
      <c r="B48" s="241"/>
      <c r="C48" s="241"/>
      <c r="D48" s="241"/>
      <c r="E48" s="241"/>
      <c r="F48" s="242"/>
      <c r="I48" s="13">
        <v>5</v>
      </c>
      <c r="J48" s="67"/>
      <c r="K48" s="76"/>
      <c r="L48" s="103">
        <f>IFERROR(VLOOKUP(K48,$I$111:$J$113,2,FALSE),0)</f>
        <v>0</v>
      </c>
      <c r="M48" s="68">
        <f>IFERROR(L48*((J48/100)/(30/100)),0)</f>
        <v>0</v>
      </c>
    </row>
    <row r="49" spans="1:12" ht="16.5" customHeight="1" x14ac:dyDescent="0.25">
      <c r="A49" s="240"/>
      <c r="B49" s="241"/>
      <c r="C49" s="241"/>
      <c r="D49" s="241"/>
      <c r="E49" s="241"/>
      <c r="F49" s="242"/>
      <c r="I49" s="70" t="s">
        <v>84</v>
      </c>
      <c r="J49" s="87">
        <f>SUM(J44:J48)</f>
        <v>0</v>
      </c>
    </row>
    <row r="50" spans="1:12" ht="16.5" customHeight="1" x14ac:dyDescent="0.25">
      <c r="A50" s="240"/>
      <c r="B50" s="241"/>
      <c r="C50" s="241"/>
      <c r="D50" s="241"/>
      <c r="E50" s="241"/>
      <c r="F50" s="242"/>
      <c r="J50" s="69" t="s">
        <v>83</v>
      </c>
    </row>
    <row r="51" spans="1:12" ht="16.5" customHeight="1" x14ac:dyDescent="0.25">
      <c r="A51" s="240"/>
      <c r="B51" s="241"/>
      <c r="C51" s="241"/>
      <c r="D51" s="241"/>
      <c r="E51" s="241"/>
      <c r="F51" s="242"/>
    </row>
    <row r="52" spans="1:12" x14ac:dyDescent="0.25">
      <c r="A52" s="240"/>
      <c r="B52" s="241"/>
      <c r="C52" s="241"/>
      <c r="D52" s="241"/>
      <c r="E52" s="241"/>
      <c r="F52" s="242"/>
    </row>
    <row r="53" spans="1:12" x14ac:dyDescent="0.25">
      <c r="A53" s="240"/>
      <c r="B53" s="241"/>
      <c r="C53" s="241"/>
      <c r="D53" s="241"/>
      <c r="E53" s="241"/>
      <c r="F53" s="242"/>
    </row>
    <row r="54" spans="1:12" x14ac:dyDescent="0.25">
      <c r="A54" s="243"/>
      <c r="B54" s="244"/>
      <c r="C54" s="244"/>
      <c r="D54" s="244"/>
      <c r="E54" s="244"/>
      <c r="F54" s="245"/>
    </row>
    <row r="55" spans="1:12" x14ac:dyDescent="0.25">
      <c r="A55" s="8"/>
      <c r="B55" s="8"/>
      <c r="C55" s="8"/>
      <c r="D55" s="8"/>
      <c r="E55" s="8"/>
      <c r="F55" s="8"/>
    </row>
    <row r="56" spans="1:12" ht="21" customHeight="1" x14ac:dyDescent="0.25">
      <c r="A56" s="8"/>
      <c r="B56" s="130" t="s">
        <v>82</v>
      </c>
      <c r="C56" s="131"/>
      <c r="D56" s="131"/>
      <c r="E56" s="131"/>
      <c r="F56" s="131"/>
      <c r="L56" s="12">
        <f>ROUND(L54*2*O68/100,0)</f>
        <v>0</v>
      </c>
    </row>
    <row r="57" spans="1:12" ht="27" customHeight="1" thickBot="1" x14ac:dyDescent="0.3">
      <c r="A57" s="8"/>
      <c r="B57" s="132"/>
      <c r="C57" s="132"/>
      <c r="D57" s="132"/>
      <c r="E57" s="132"/>
      <c r="F57" s="132"/>
      <c r="L57" s="12"/>
    </row>
    <row r="58" spans="1:12" x14ac:dyDescent="0.25">
      <c r="A58" s="8"/>
      <c r="B58" s="232" t="s">
        <v>66</v>
      </c>
      <c r="C58" s="233"/>
      <c r="D58" s="137">
        <f>ROUND(SUM(M44:M48),2)</f>
        <v>0</v>
      </c>
      <c r="E58" s="137"/>
      <c r="F58" s="138"/>
      <c r="L58" s="12"/>
    </row>
    <row r="59" spans="1:12" x14ac:dyDescent="0.25">
      <c r="A59" s="8"/>
      <c r="B59" s="133" t="s">
        <v>73</v>
      </c>
      <c r="C59" s="134"/>
      <c r="D59" s="139">
        <f>D58*100</f>
        <v>0</v>
      </c>
      <c r="E59" s="139"/>
      <c r="F59" s="140"/>
      <c r="L59" s="12"/>
    </row>
    <row r="60" spans="1:12" ht="15.75" thickBot="1" x14ac:dyDescent="0.3">
      <c r="A60" s="8"/>
      <c r="B60" s="135" t="s">
        <v>88</v>
      </c>
      <c r="C60" s="136"/>
      <c r="D60" s="141" t="str">
        <f>IF(D58&gt;=2.01,I113,IF(D58&gt;=1,I112,IF(D58&lt;=0.99,I111,"")))</f>
        <v>Less Than Expected</v>
      </c>
      <c r="E60" s="141"/>
      <c r="F60" s="142"/>
      <c r="L60" s="12"/>
    </row>
    <row r="61" spans="1:12" ht="15.75" thickBot="1" x14ac:dyDescent="0.3">
      <c r="A61" s="8"/>
      <c r="B61" s="8"/>
      <c r="C61" s="8"/>
      <c r="D61" s="8"/>
      <c r="E61" s="8"/>
      <c r="F61" s="8"/>
      <c r="L61" s="12"/>
    </row>
    <row r="62" spans="1:12" x14ac:dyDescent="0.25">
      <c r="A62" s="8"/>
      <c r="B62" s="122" t="s">
        <v>67</v>
      </c>
      <c r="C62" s="123"/>
      <c r="D62" s="123"/>
      <c r="E62" s="123"/>
      <c r="F62" s="124"/>
      <c r="L62" s="12"/>
    </row>
    <row r="63" spans="1:12" x14ac:dyDescent="0.25">
      <c r="A63" s="8"/>
      <c r="B63" s="128" t="s">
        <v>20</v>
      </c>
      <c r="C63" s="129"/>
      <c r="D63" s="129"/>
      <c r="E63" s="80">
        <v>0</v>
      </c>
      <c r="F63" s="81">
        <v>0.99</v>
      </c>
      <c r="J63" s="1"/>
    </row>
    <row r="64" spans="1:12" x14ac:dyDescent="0.25">
      <c r="A64" s="8"/>
      <c r="B64" s="128" t="s">
        <v>21</v>
      </c>
      <c r="C64" s="129"/>
      <c r="D64" s="129"/>
      <c r="E64" s="82">
        <v>1</v>
      </c>
      <c r="F64" s="83">
        <v>2</v>
      </c>
    </row>
    <row r="65" spans="1:17" ht="15.75" thickBot="1" x14ac:dyDescent="0.3">
      <c r="A65" s="8"/>
      <c r="B65" s="154" t="s">
        <v>60</v>
      </c>
      <c r="C65" s="155"/>
      <c r="D65" s="155"/>
      <c r="E65" s="84">
        <v>2.0099999999999998</v>
      </c>
      <c r="F65" s="85">
        <v>3</v>
      </c>
    </row>
    <row r="66" spans="1:17" x14ac:dyDescent="0.25">
      <c r="A66" s="8"/>
      <c r="B66" s="8"/>
      <c r="C66" s="8"/>
      <c r="D66" s="8"/>
      <c r="E66" s="8"/>
      <c r="F66" s="8"/>
    </row>
    <row r="67" spans="1:17" x14ac:dyDescent="0.25">
      <c r="A67" s="8"/>
      <c r="B67" s="8"/>
      <c r="C67" s="8"/>
      <c r="D67" s="8"/>
      <c r="E67" s="8"/>
      <c r="F67" s="8"/>
    </row>
    <row r="68" spans="1:17" x14ac:dyDescent="0.25">
      <c r="A68" s="8"/>
      <c r="B68" s="8"/>
      <c r="C68" s="8"/>
      <c r="D68" s="8"/>
      <c r="E68" s="8"/>
      <c r="F68" s="8"/>
    </row>
    <row r="69" spans="1:17" ht="26.45" customHeight="1" x14ac:dyDescent="0.25">
      <c r="A69" s="125" t="s">
        <v>68</v>
      </c>
      <c r="B69" s="126"/>
      <c r="C69" s="126"/>
      <c r="D69" s="126"/>
      <c r="E69" s="126"/>
      <c r="F69" s="127"/>
      <c r="I69" s="172" t="s">
        <v>86</v>
      </c>
      <c r="J69" s="173"/>
      <c r="K69" s="173"/>
      <c r="L69" s="173"/>
      <c r="M69" s="173"/>
      <c r="N69" s="173"/>
      <c r="O69" s="173"/>
      <c r="P69" s="174"/>
      <c r="Q69" s="104"/>
    </row>
    <row r="70" spans="1:17" ht="22.15" customHeight="1" thickBot="1" x14ac:dyDescent="0.3">
      <c r="A70" s="143" t="s">
        <v>74</v>
      </c>
      <c r="B70" s="144"/>
      <c r="C70" s="144"/>
      <c r="D70" s="144"/>
      <c r="E70" s="144"/>
      <c r="F70" s="145"/>
      <c r="I70" s="179" t="s">
        <v>49</v>
      </c>
      <c r="J70" s="180"/>
      <c r="K70" s="24" t="s">
        <v>50</v>
      </c>
      <c r="L70" s="24" t="s">
        <v>51</v>
      </c>
      <c r="M70" s="24" t="s">
        <v>70</v>
      </c>
      <c r="N70" s="160" t="s">
        <v>93</v>
      </c>
      <c r="O70" s="161"/>
      <c r="P70" s="162"/>
      <c r="Q70" s="105"/>
    </row>
    <row r="71" spans="1:17" ht="15.75" x14ac:dyDescent="0.25">
      <c r="A71" s="146"/>
      <c r="B71" s="147"/>
      <c r="C71" s="147"/>
      <c r="D71" s="147"/>
      <c r="E71" s="147"/>
      <c r="F71" s="148"/>
      <c r="I71" s="152" t="s">
        <v>52</v>
      </c>
      <c r="J71" s="153"/>
      <c r="K71" s="110">
        <v>70</v>
      </c>
      <c r="L71" s="25">
        <f>ROUND(D29,0)</f>
        <v>0</v>
      </c>
      <c r="M71" s="99">
        <f>ROUND(K71/100*1000,1)</f>
        <v>700</v>
      </c>
      <c r="N71" s="163" t="str">
        <f>D30</f>
        <v>Basic</v>
      </c>
      <c r="O71" s="164"/>
      <c r="P71" s="165"/>
      <c r="Q71" s="106"/>
    </row>
    <row r="72" spans="1:17" ht="16.5" thickBot="1" x14ac:dyDescent="0.3">
      <c r="A72" s="146"/>
      <c r="B72" s="147"/>
      <c r="C72" s="147"/>
      <c r="D72" s="147"/>
      <c r="E72" s="147"/>
      <c r="F72" s="148"/>
      <c r="I72" s="156" t="s">
        <v>37</v>
      </c>
      <c r="J72" s="157"/>
      <c r="K72" s="111">
        <v>30</v>
      </c>
      <c r="L72" s="26">
        <f>D59</f>
        <v>0</v>
      </c>
      <c r="M72" s="100">
        <f>ROUND(K72/100*1000,1)</f>
        <v>300</v>
      </c>
      <c r="N72" s="166" t="str">
        <f>D60</f>
        <v>Less Than Expected</v>
      </c>
      <c r="O72" s="167"/>
      <c r="P72" s="168"/>
      <c r="Q72" s="106"/>
    </row>
    <row r="73" spans="1:17" ht="17.25" thickTop="1" thickBot="1" x14ac:dyDescent="0.3">
      <c r="A73" s="146"/>
      <c r="B73" s="147"/>
      <c r="C73" s="147"/>
      <c r="D73" s="147"/>
      <c r="E73" s="147"/>
      <c r="F73" s="148"/>
      <c r="I73" s="158" t="s">
        <v>53</v>
      </c>
      <c r="J73" s="159"/>
      <c r="K73" s="112">
        <f>SUM(K71:K72)</f>
        <v>100</v>
      </c>
      <c r="L73" s="27">
        <f>SUM(L71:L72)</f>
        <v>0</v>
      </c>
      <c r="M73" s="101">
        <f>SUM(M71:M72)</f>
        <v>1000</v>
      </c>
      <c r="N73" s="169" t="str">
        <f>IF(L73&lt;188,I118,IF(L73&lt;407,I119,IF(L73&lt;801,I120,IF(L73&gt;=801,I121,"ERROR"))))</f>
        <v>Ineffective</v>
      </c>
      <c r="O73" s="170"/>
      <c r="P73" s="171"/>
      <c r="Q73" s="107"/>
    </row>
    <row r="74" spans="1:17" ht="15.75" x14ac:dyDescent="0.25">
      <c r="A74" s="146"/>
      <c r="B74" s="147"/>
      <c r="C74" s="147"/>
      <c r="D74" s="147"/>
      <c r="E74" s="147"/>
      <c r="F74" s="148"/>
      <c r="O74" s="10"/>
      <c r="P74" s="11"/>
      <c r="Q74" s="11"/>
    </row>
    <row r="75" spans="1:17" ht="15.75" x14ac:dyDescent="0.25">
      <c r="A75" s="146"/>
      <c r="B75" s="147"/>
      <c r="C75" s="147"/>
      <c r="D75" s="147"/>
      <c r="E75" s="147"/>
      <c r="F75" s="148"/>
      <c r="O75" s="10"/>
      <c r="P75" s="11"/>
      <c r="Q75" s="11"/>
    </row>
    <row r="76" spans="1:17" ht="15.75" x14ac:dyDescent="0.25">
      <c r="A76" s="146"/>
      <c r="B76" s="147"/>
      <c r="C76" s="147"/>
      <c r="D76" s="147"/>
      <c r="E76" s="147"/>
      <c r="F76" s="148"/>
      <c r="I76" s="29"/>
      <c r="J76" s="29"/>
      <c r="K76" s="29"/>
      <c r="L76" s="29"/>
      <c r="M76" s="29"/>
      <c r="N76" s="29"/>
      <c r="O76" s="30"/>
      <c r="P76" s="30"/>
      <c r="Q76" s="30"/>
    </row>
    <row r="77" spans="1:17" ht="15.75" x14ac:dyDescent="0.25">
      <c r="A77" s="146"/>
      <c r="B77" s="147"/>
      <c r="C77" s="147"/>
      <c r="D77" s="147"/>
      <c r="E77" s="147"/>
      <c r="F77" s="148"/>
      <c r="I77" s="29"/>
      <c r="J77" s="29"/>
      <c r="K77" s="29"/>
      <c r="L77" s="29"/>
      <c r="M77" s="29"/>
      <c r="N77" s="29"/>
      <c r="O77" s="30"/>
      <c r="P77" s="30"/>
      <c r="Q77" s="30"/>
    </row>
    <row r="78" spans="1:17" ht="15.75" x14ac:dyDescent="0.25">
      <c r="A78" s="146"/>
      <c r="B78" s="147"/>
      <c r="C78" s="147"/>
      <c r="D78" s="147"/>
      <c r="E78" s="147"/>
      <c r="F78" s="148"/>
      <c r="I78" s="29"/>
      <c r="J78" s="29"/>
      <c r="K78" s="29"/>
      <c r="L78" s="29"/>
      <c r="M78" s="29"/>
      <c r="N78" s="29"/>
      <c r="O78" s="30"/>
      <c r="P78" s="30"/>
      <c r="Q78" s="30"/>
    </row>
    <row r="79" spans="1:17" ht="15.75" x14ac:dyDescent="0.25">
      <c r="A79" s="149"/>
      <c r="B79" s="150"/>
      <c r="C79" s="150"/>
      <c r="D79" s="150"/>
      <c r="E79" s="150"/>
      <c r="F79" s="151"/>
      <c r="I79" s="29"/>
      <c r="J79" s="29"/>
      <c r="K79" s="29"/>
      <c r="L79" s="29"/>
      <c r="M79" s="29"/>
      <c r="N79" s="29"/>
      <c r="O79" s="30"/>
      <c r="P79" s="30"/>
      <c r="Q79" s="30"/>
    </row>
    <row r="80" spans="1:17" ht="16.5" thickBot="1" x14ac:dyDescent="0.3">
      <c r="A80" s="18"/>
      <c r="B80" s="18"/>
      <c r="C80" s="18"/>
      <c r="D80" s="18"/>
      <c r="E80" s="18"/>
      <c r="F80" s="18"/>
      <c r="I80" s="29"/>
      <c r="J80" s="29"/>
      <c r="K80" s="29"/>
      <c r="L80" s="29"/>
      <c r="M80" s="29"/>
      <c r="N80" s="29"/>
      <c r="O80" s="30"/>
      <c r="P80" s="30"/>
      <c r="Q80" s="30"/>
    </row>
    <row r="81" spans="1:19" ht="14.25" customHeight="1" x14ac:dyDescent="0.25">
      <c r="A81" s="18"/>
      <c r="B81" s="119" t="s">
        <v>72</v>
      </c>
      <c r="C81" s="120"/>
      <c r="D81" s="120"/>
      <c r="E81" s="120"/>
      <c r="F81" s="121"/>
      <c r="G81" s="113" t="s">
        <v>71</v>
      </c>
      <c r="H81" s="114"/>
      <c r="I81" s="29"/>
      <c r="J81" s="29"/>
      <c r="K81" s="29"/>
      <c r="L81" s="29"/>
      <c r="M81" s="29"/>
      <c r="N81" s="29"/>
      <c r="O81" s="30"/>
      <c r="P81" s="30"/>
      <c r="Q81" s="30"/>
    </row>
    <row r="82" spans="1:19" ht="15.75" x14ac:dyDescent="0.25">
      <c r="A82" s="18"/>
      <c r="B82" s="115" t="s">
        <v>54</v>
      </c>
      <c r="C82" s="116"/>
      <c r="D82" s="116"/>
      <c r="E82" s="95">
        <v>0</v>
      </c>
      <c r="F82" s="96">
        <v>187</v>
      </c>
      <c r="G82" s="109">
        <v>0</v>
      </c>
      <c r="H82" s="108">
        <v>235</v>
      </c>
      <c r="I82" s="29"/>
      <c r="J82" s="29"/>
      <c r="K82" s="29"/>
      <c r="L82" s="29"/>
      <c r="M82" s="29"/>
      <c r="N82" s="29"/>
      <c r="O82" s="30"/>
      <c r="P82" s="30"/>
      <c r="Q82" s="30"/>
    </row>
    <row r="83" spans="1:19" ht="15.75" x14ac:dyDescent="0.25">
      <c r="A83" s="18"/>
      <c r="B83" s="115" t="s">
        <v>55</v>
      </c>
      <c r="C83" s="116"/>
      <c r="D83" s="116"/>
      <c r="E83" s="95">
        <v>188</v>
      </c>
      <c r="F83" s="96">
        <v>406</v>
      </c>
      <c r="G83" s="109">
        <v>236</v>
      </c>
      <c r="H83" s="108">
        <v>505</v>
      </c>
      <c r="I83" s="29"/>
      <c r="J83" s="29"/>
      <c r="K83" s="29"/>
      <c r="L83" s="29"/>
      <c r="M83" s="29"/>
      <c r="N83" s="29"/>
      <c r="O83" s="30"/>
      <c r="P83" s="30"/>
      <c r="Q83" s="30"/>
    </row>
    <row r="84" spans="1:19" ht="15.75" x14ac:dyDescent="0.25">
      <c r="A84" s="18"/>
      <c r="B84" s="115" t="s">
        <v>56</v>
      </c>
      <c r="C84" s="116"/>
      <c r="D84" s="116"/>
      <c r="E84" s="95">
        <v>407</v>
      </c>
      <c r="F84" s="96">
        <v>800</v>
      </c>
      <c r="G84" s="109">
        <v>506</v>
      </c>
      <c r="H84" s="108">
        <v>843</v>
      </c>
      <c r="I84" s="29"/>
      <c r="J84" s="29"/>
      <c r="K84" s="29"/>
      <c r="L84" s="29"/>
      <c r="M84" s="29"/>
      <c r="N84" s="29"/>
      <c r="O84" s="30"/>
      <c r="P84" s="30"/>
      <c r="Q84" s="30"/>
    </row>
    <row r="85" spans="1:19" ht="15.75" thickBot="1" x14ac:dyDescent="0.3">
      <c r="A85" s="19"/>
      <c r="B85" s="117" t="s">
        <v>57</v>
      </c>
      <c r="C85" s="118"/>
      <c r="D85" s="118"/>
      <c r="E85" s="97">
        <v>801</v>
      </c>
      <c r="F85" s="98">
        <v>1000</v>
      </c>
      <c r="G85" s="109">
        <v>844</v>
      </c>
      <c r="H85" s="108">
        <v>1080</v>
      </c>
      <c r="I85" s="29"/>
      <c r="J85" s="29"/>
      <c r="K85" s="29"/>
      <c r="L85" s="29"/>
      <c r="M85" s="29"/>
      <c r="N85" s="29"/>
      <c r="O85" s="29"/>
      <c r="P85" s="29"/>
      <c r="Q85" s="29"/>
    </row>
    <row r="86" spans="1:19" x14ac:dyDescent="0.25">
      <c r="A86" s="8"/>
      <c r="B86" s="8"/>
      <c r="C86" s="8"/>
      <c r="D86" s="8"/>
      <c r="E86" s="8"/>
      <c r="F86" s="8"/>
      <c r="G86" s="8"/>
      <c r="H86" s="8"/>
      <c r="O86" s="28"/>
      <c r="P86" s="28"/>
      <c r="Q86" s="28"/>
      <c r="R86" s="8"/>
      <c r="S86" s="8"/>
    </row>
    <row r="87" spans="1:19" ht="21" hidden="1" x14ac:dyDescent="0.35">
      <c r="A87" s="28"/>
      <c r="B87" s="28"/>
      <c r="C87" s="28"/>
      <c r="D87" s="28"/>
      <c r="E87" s="28"/>
      <c r="F87" s="28"/>
      <c r="G87" s="28"/>
      <c r="H87" s="28"/>
      <c r="I87" s="31" t="s">
        <v>58</v>
      </c>
      <c r="J87" s="31"/>
      <c r="K87" s="31"/>
      <c r="L87" s="31"/>
      <c r="M87" s="28"/>
      <c r="N87" s="28"/>
      <c r="O87" s="28"/>
      <c r="P87" s="28"/>
      <c r="Q87" s="28"/>
      <c r="R87" s="8"/>
      <c r="S87" s="8"/>
    </row>
    <row r="88" spans="1:19" hidden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8"/>
      <c r="S88" s="8"/>
    </row>
    <row r="89" spans="1:19" hidden="1" x14ac:dyDescent="0.25">
      <c r="A89" s="28"/>
      <c r="B89" s="28"/>
      <c r="C89" s="28"/>
      <c r="D89" s="28"/>
      <c r="E89" s="28"/>
      <c r="F89" s="28"/>
      <c r="G89" s="28"/>
      <c r="H89" s="28"/>
      <c r="I89" s="181" t="s">
        <v>18</v>
      </c>
      <c r="J89" s="181"/>
      <c r="K89" s="181"/>
      <c r="L89" s="181"/>
      <c r="M89" s="181"/>
      <c r="N89" s="181"/>
      <c r="O89" s="181"/>
      <c r="P89" s="181"/>
      <c r="Q89" s="181"/>
      <c r="R89" s="8"/>
      <c r="S89" s="8"/>
    </row>
    <row r="90" spans="1:19" hidden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181" t="s">
        <v>3</v>
      </c>
      <c r="K90" s="181"/>
      <c r="L90" s="181" t="s">
        <v>4</v>
      </c>
      <c r="M90" s="181"/>
      <c r="N90" s="181" t="s">
        <v>5</v>
      </c>
      <c r="O90" s="181"/>
      <c r="P90" s="181" t="s">
        <v>6</v>
      </c>
      <c r="Q90" s="181"/>
      <c r="R90" s="8"/>
      <c r="S90" s="8"/>
    </row>
    <row r="91" spans="1:19" hidden="1" x14ac:dyDescent="0.25">
      <c r="A91" s="28"/>
      <c r="B91" s="28"/>
      <c r="C91" s="28"/>
      <c r="D91" s="28"/>
      <c r="E91" s="28"/>
      <c r="F91" s="28"/>
      <c r="G91" s="28"/>
      <c r="H91" s="28"/>
      <c r="I91" s="28" t="s">
        <v>13</v>
      </c>
      <c r="J91" s="32">
        <v>0</v>
      </c>
      <c r="K91" s="32">
        <v>1</v>
      </c>
      <c r="L91" s="32">
        <v>0</v>
      </c>
      <c r="M91" s="32">
        <v>2</v>
      </c>
      <c r="N91" s="32">
        <v>0</v>
      </c>
      <c r="O91" s="32">
        <v>3</v>
      </c>
      <c r="P91" s="32">
        <v>0</v>
      </c>
      <c r="Q91" s="32">
        <v>2</v>
      </c>
      <c r="R91" s="8"/>
      <c r="S91" s="8"/>
    </row>
    <row r="92" spans="1:19" hidden="1" x14ac:dyDescent="0.25">
      <c r="A92" s="28"/>
      <c r="B92" s="28"/>
      <c r="C92" s="28"/>
      <c r="D92" s="28"/>
      <c r="E92" s="28"/>
      <c r="F92" s="28"/>
      <c r="G92" s="28"/>
      <c r="H92" s="28"/>
      <c r="I92" s="28" t="s">
        <v>14</v>
      </c>
      <c r="J92" s="32">
        <v>2</v>
      </c>
      <c r="K92" s="32">
        <v>4</v>
      </c>
      <c r="L92" s="32">
        <v>3</v>
      </c>
      <c r="M92" s="32">
        <v>6</v>
      </c>
      <c r="N92" s="32">
        <v>4</v>
      </c>
      <c r="O92" s="32">
        <v>9</v>
      </c>
      <c r="P92" s="32">
        <v>3</v>
      </c>
      <c r="Q92" s="32">
        <v>6</v>
      </c>
      <c r="R92" s="8"/>
      <c r="S92" s="8"/>
    </row>
    <row r="93" spans="1:19" hidden="1" x14ac:dyDescent="0.25">
      <c r="A93" s="28"/>
      <c r="B93" s="28"/>
      <c r="C93" s="28"/>
      <c r="D93" s="28"/>
      <c r="E93" s="28"/>
      <c r="F93" s="28"/>
      <c r="G93" s="28"/>
      <c r="H93" s="28"/>
      <c r="I93" s="28" t="s">
        <v>15</v>
      </c>
      <c r="J93" s="32">
        <v>5</v>
      </c>
      <c r="K93" s="32">
        <v>7</v>
      </c>
      <c r="L93" s="32">
        <v>7</v>
      </c>
      <c r="M93" s="32">
        <v>10</v>
      </c>
      <c r="N93" s="32">
        <v>10</v>
      </c>
      <c r="O93" s="32">
        <v>15</v>
      </c>
      <c r="P93" s="32">
        <v>7</v>
      </c>
      <c r="Q93" s="32">
        <v>10</v>
      </c>
      <c r="R93" s="8"/>
      <c r="S93" s="8"/>
    </row>
    <row r="94" spans="1:19" hidden="1" x14ac:dyDescent="0.25">
      <c r="A94" s="28"/>
      <c r="B94" s="28"/>
      <c r="C94" s="28"/>
      <c r="D94" s="28"/>
      <c r="E94" s="28"/>
      <c r="F94" s="28"/>
      <c r="G94" s="28"/>
      <c r="H94" s="28"/>
      <c r="I94" s="28" t="s">
        <v>16</v>
      </c>
      <c r="J94" s="32">
        <v>8</v>
      </c>
      <c r="K94" s="32">
        <v>10</v>
      </c>
      <c r="L94" s="32">
        <v>11</v>
      </c>
      <c r="M94" s="32">
        <v>14</v>
      </c>
      <c r="N94" s="32">
        <v>16</v>
      </c>
      <c r="O94" s="32">
        <v>21</v>
      </c>
      <c r="P94" s="32">
        <v>11</v>
      </c>
      <c r="Q94" s="32">
        <v>14</v>
      </c>
      <c r="R94" s="8"/>
      <c r="S94" s="8"/>
    </row>
    <row r="95" spans="1:19" hidden="1" x14ac:dyDescent="0.25">
      <c r="A95" s="28"/>
      <c r="B95" s="28"/>
      <c r="C95" s="28"/>
      <c r="D95" s="28"/>
      <c r="E95" s="28"/>
      <c r="F95" s="28"/>
      <c r="G95" s="28"/>
      <c r="H95" s="28"/>
      <c r="I95" s="28" t="s">
        <v>17</v>
      </c>
      <c r="J95" s="32">
        <v>11</v>
      </c>
      <c r="K95" s="32">
        <v>12</v>
      </c>
      <c r="L95" s="32">
        <v>15</v>
      </c>
      <c r="M95" s="32">
        <v>16</v>
      </c>
      <c r="N95" s="32">
        <v>22</v>
      </c>
      <c r="O95" s="32">
        <v>24</v>
      </c>
      <c r="P95" s="32">
        <v>15</v>
      </c>
      <c r="Q95" s="32">
        <v>16</v>
      </c>
      <c r="R95" s="8"/>
      <c r="S95" s="8"/>
    </row>
    <row r="96" spans="1:19" hidden="1" x14ac:dyDescent="0.25">
      <c r="A96" s="28"/>
      <c r="B96" s="28"/>
      <c r="C96" s="28"/>
      <c r="D96" s="28"/>
      <c r="E96" s="28"/>
      <c r="F96" s="28"/>
      <c r="G96" s="28"/>
      <c r="H96" s="28"/>
      <c r="I96" s="28" t="s">
        <v>19</v>
      </c>
      <c r="J96" s="178">
        <f>K95</f>
        <v>12</v>
      </c>
      <c r="K96" s="178"/>
      <c r="L96" s="178">
        <f>M95</f>
        <v>16</v>
      </c>
      <c r="M96" s="178"/>
      <c r="N96" s="178">
        <f>O95</f>
        <v>24</v>
      </c>
      <c r="O96" s="178"/>
      <c r="P96" s="178">
        <f>Q95</f>
        <v>16</v>
      </c>
      <c r="Q96" s="178"/>
      <c r="R96" s="8"/>
      <c r="S96" s="8"/>
    </row>
    <row r="97" spans="1:19" hidden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8"/>
      <c r="S97" s="8"/>
    </row>
    <row r="98" spans="1:19" hidden="1" x14ac:dyDescent="0.25">
      <c r="A98" s="28"/>
      <c r="B98" s="28"/>
      <c r="C98" s="28"/>
      <c r="D98" s="28"/>
      <c r="E98" s="28"/>
      <c r="F98" s="28"/>
      <c r="G98" s="28"/>
      <c r="H98" s="28"/>
      <c r="I98" s="28" t="s">
        <v>13</v>
      </c>
      <c r="J98" s="33">
        <v>0</v>
      </c>
      <c r="K98" s="28">
        <f t="shared" ref="K98:N100" si="0">IFERROR(VLOOKUP(J14,$I$98:$J$102,2,FALSE),0)</f>
        <v>0</v>
      </c>
      <c r="L98" s="28">
        <f t="shared" si="0"/>
        <v>0</v>
      </c>
      <c r="M98" s="28">
        <f t="shared" si="0"/>
        <v>0</v>
      </c>
      <c r="N98" s="28">
        <f t="shared" si="0"/>
        <v>0</v>
      </c>
      <c r="O98" s="28"/>
      <c r="P98" s="28"/>
      <c r="Q98" s="28"/>
      <c r="R98" s="8"/>
      <c r="S98" s="8"/>
    </row>
    <row r="99" spans="1:19" hidden="1" x14ac:dyDescent="0.25">
      <c r="A99" s="28"/>
      <c r="B99" s="28"/>
      <c r="C99" s="28"/>
      <c r="D99" s="28"/>
      <c r="E99" s="28"/>
      <c r="F99" s="28"/>
      <c r="G99" s="28"/>
      <c r="H99" s="28"/>
      <c r="I99" s="28" t="s">
        <v>14</v>
      </c>
      <c r="J99" s="33">
        <v>1</v>
      </c>
      <c r="K99" s="28">
        <f t="shared" si="0"/>
        <v>0</v>
      </c>
      <c r="L99" s="28">
        <f t="shared" si="0"/>
        <v>0</v>
      </c>
      <c r="M99" s="28">
        <f t="shared" si="0"/>
        <v>0</v>
      </c>
      <c r="N99" s="28">
        <f t="shared" si="0"/>
        <v>0</v>
      </c>
      <c r="O99" s="28"/>
      <c r="P99" s="28"/>
      <c r="Q99" s="28"/>
      <c r="R99" s="8"/>
      <c r="S99" s="8"/>
    </row>
    <row r="100" spans="1:19" hidden="1" x14ac:dyDescent="0.25">
      <c r="A100" s="28"/>
      <c r="B100" s="28"/>
      <c r="C100" s="28"/>
      <c r="D100" s="28"/>
      <c r="E100" s="28"/>
      <c r="F100" s="28"/>
      <c r="G100" s="28"/>
      <c r="H100" s="28"/>
      <c r="I100" s="28" t="s">
        <v>15</v>
      </c>
      <c r="J100" s="33">
        <v>2</v>
      </c>
      <c r="K100" s="28">
        <f t="shared" si="0"/>
        <v>0</v>
      </c>
      <c r="L100" s="28">
        <f t="shared" si="0"/>
        <v>0</v>
      </c>
      <c r="M100" s="28">
        <f t="shared" si="0"/>
        <v>0</v>
      </c>
      <c r="N100" s="28">
        <f t="shared" si="0"/>
        <v>0</v>
      </c>
      <c r="O100" s="28"/>
      <c r="P100" s="28"/>
      <c r="Q100" s="28"/>
      <c r="R100" s="8"/>
      <c r="S100" s="8"/>
    </row>
    <row r="101" spans="1:19" hidden="1" x14ac:dyDescent="0.25">
      <c r="A101" s="28"/>
      <c r="B101" s="28"/>
      <c r="C101" s="28"/>
      <c r="D101" s="28"/>
      <c r="E101" s="28"/>
      <c r="F101" s="28"/>
      <c r="G101" s="28"/>
      <c r="H101" s="28"/>
      <c r="I101" s="28" t="s">
        <v>16</v>
      </c>
      <c r="J101" s="33">
        <v>3</v>
      </c>
      <c r="K101" s="28">
        <v>0</v>
      </c>
      <c r="L101" s="28">
        <f>IFERROR(VLOOKUP(K17,$I$98:$J$102,2,FALSE),0)</f>
        <v>0</v>
      </c>
      <c r="M101" s="28">
        <f>IFERROR(VLOOKUP(L17,$I$98:$J$102,2,FALSE),0)</f>
        <v>0</v>
      </c>
      <c r="N101" s="28">
        <f>IFERROR(VLOOKUP(M17,$I$98:$J$102,2,FALSE),0)</f>
        <v>0</v>
      </c>
      <c r="O101" s="28"/>
      <c r="P101" s="28"/>
      <c r="Q101" s="28"/>
      <c r="R101" s="8"/>
      <c r="S101" s="8"/>
    </row>
    <row r="102" spans="1:19" hidden="1" x14ac:dyDescent="0.25">
      <c r="A102" s="28"/>
      <c r="B102" s="28"/>
      <c r="C102" s="28"/>
      <c r="D102" s="28"/>
      <c r="E102" s="28"/>
      <c r="F102" s="28"/>
      <c r="G102" s="28"/>
      <c r="H102" s="28"/>
      <c r="I102" s="28" t="s">
        <v>17</v>
      </c>
      <c r="J102" s="33">
        <v>4</v>
      </c>
      <c r="K102" s="28">
        <v>0</v>
      </c>
      <c r="L102" s="28">
        <v>0</v>
      </c>
      <c r="M102" s="28">
        <f>IFERROR(VLOOKUP(L18,$I$98:$J$102,2,FALSE),0)</f>
        <v>0</v>
      </c>
      <c r="N102" s="28">
        <v>0</v>
      </c>
      <c r="O102" s="28"/>
      <c r="P102" s="28"/>
      <c r="Q102" s="28"/>
      <c r="R102" s="8"/>
      <c r="S102" s="8"/>
    </row>
    <row r="103" spans="1:19" hidden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>
        <v>0</v>
      </c>
      <c r="L103" s="28">
        <v>0</v>
      </c>
      <c r="M103" s="28">
        <f>IFERROR(VLOOKUP(L19,$I$98:$J$102,2,FALSE),0)</f>
        <v>0</v>
      </c>
      <c r="N103" s="28">
        <v>0</v>
      </c>
      <c r="O103" s="28"/>
      <c r="P103" s="28"/>
      <c r="Q103" s="28"/>
      <c r="R103" s="8"/>
      <c r="S103" s="8"/>
    </row>
    <row r="104" spans="1:19" hidden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>
        <v>0</v>
      </c>
      <c r="L104" s="28">
        <v>0</v>
      </c>
      <c r="M104" s="28">
        <v>0</v>
      </c>
      <c r="N104" s="28">
        <v>0</v>
      </c>
      <c r="O104" s="28"/>
      <c r="P104" s="28"/>
      <c r="Q104" s="28"/>
      <c r="R104" s="8"/>
      <c r="S104" s="8"/>
    </row>
    <row r="105" spans="1:19" hidden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8"/>
      <c r="S105" s="8"/>
    </row>
    <row r="106" spans="1:19" hidden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8"/>
      <c r="S106" s="8"/>
    </row>
    <row r="107" spans="1:19" hidden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8"/>
      <c r="S107" s="8"/>
    </row>
    <row r="108" spans="1:19" hidden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8"/>
      <c r="S108" s="8"/>
    </row>
    <row r="109" spans="1:19" hidden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8"/>
      <c r="S109" s="8"/>
    </row>
    <row r="110" spans="1:19" hidden="1" x14ac:dyDescent="0.25">
      <c r="A110" s="28"/>
      <c r="B110" s="28"/>
      <c r="C110" s="28"/>
      <c r="D110" s="28"/>
      <c r="E110" s="28"/>
      <c r="F110" s="28"/>
      <c r="G110" s="28"/>
      <c r="H110" s="28"/>
      <c r="I110" s="74"/>
      <c r="J110" s="74"/>
      <c r="K110" s="28"/>
      <c r="L110" s="28"/>
      <c r="M110" s="28"/>
      <c r="N110" s="28"/>
      <c r="O110" s="28"/>
      <c r="P110" s="28"/>
      <c r="Q110" s="28"/>
      <c r="R110" s="8"/>
      <c r="S110" s="8"/>
    </row>
    <row r="111" spans="1:19" hidden="1" x14ac:dyDescent="0.25">
      <c r="A111" s="28"/>
      <c r="B111" s="28"/>
      <c r="C111" s="28"/>
      <c r="D111" s="28"/>
      <c r="E111" s="28"/>
      <c r="F111" s="28"/>
      <c r="G111" s="28"/>
      <c r="H111" s="28"/>
      <c r="I111" s="73" t="s">
        <v>20</v>
      </c>
      <c r="J111" s="73">
        <v>0</v>
      </c>
      <c r="K111" s="28"/>
      <c r="L111" s="28"/>
      <c r="M111" s="28"/>
      <c r="N111" s="28"/>
      <c r="O111" s="28"/>
      <c r="P111" s="28"/>
      <c r="Q111" s="28"/>
      <c r="R111" s="8"/>
      <c r="S111" s="8"/>
    </row>
    <row r="112" spans="1:19" hidden="1" x14ac:dyDescent="0.25">
      <c r="A112" s="28"/>
      <c r="B112" s="28"/>
      <c r="C112" s="28"/>
      <c r="D112" s="28"/>
      <c r="E112" s="28"/>
      <c r="F112" s="28"/>
      <c r="G112" s="28"/>
      <c r="H112" s="28"/>
      <c r="I112" s="73" t="s">
        <v>21</v>
      </c>
      <c r="J112" s="73">
        <v>1.5</v>
      </c>
      <c r="K112" s="28"/>
      <c r="L112" s="28"/>
      <c r="M112" s="28"/>
      <c r="N112" s="28"/>
      <c r="O112" s="28"/>
      <c r="P112" s="28"/>
      <c r="Q112" s="28"/>
      <c r="R112" s="8"/>
      <c r="S112" s="8"/>
    </row>
    <row r="113" spans="1:19" hidden="1" x14ac:dyDescent="0.25">
      <c r="A113" s="28"/>
      <c r="B113" s="28"/>
      <c r="C113" s="28"/>
      <c r="D113" s="28"/>
      <c r="E113" s="28"/>
      <c r="F113" s="28"/>
      <c r="G113" s="28"/>
      <c r="H113" s="28"/>
      <c r="I113" s="73" t="s">
        <v>60</v>
      </c>
      <c r="J113" s="73">
        <v>3</v>
      </c>
      <c r="K113" s="28"/>
      <c r="L113" s="28"/>
      <c r="M113" s="28"/>
      <c r="N113" s="28"/>
      <c r="O113" s="28"/>
      <c r="P113" s="28"/>
      <c r="Q113" s="28"/>
      <c r="R113" s="8"/>
      <c r="S113" s="8"/>
    </row>
    <row r="114" spans="1:19" hidden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8"/>
      <c r="S114" s="8"/>
    </row>
    <row r="115" spans="1:19" hidden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8"/>
      <c r="S115" s="8"/>
    </row>
    <row r="116" spans="1:19" hidden="1" x14ac:dyDescent="0.25">
      <c r="A116" s="29"/>
      <c r="B116" s="29"/>
      <c r="C116" s="29"/>
      <c r="D116" s="29"/>
      <c r="E116" s="29"/>
      <c r="F116" s="29"/>
      <c r="G116" s="29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8"/>
      <c r="S116" s="8"/>
    </row>
    <row r="117" spans="1:19" hidden="1" x14ac:dyDescent="0.25">
      <c r="A117" s="29"/>
      <c r="B117" s="29"/>
      <c r="C117" s="29"/>
      <c r="D117" s="29"/>
      <c r="E117" s="29"/>
      <c r="F117" s="29"/>
      <c r="G117" s="29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8"/>
      <c r="S117" s="8"/>
    </row>
    <row r="118" spans="1:19" hidden="1" x14ac:dyDescent="0.25">
      <c r="A118" s="29"/>
      <c r="B118" s="29"/>
      <c r="C118" s="29"/>
      <c r="D118" s="29"/>
      <c r="E118" s="29"/>
      <c r="F118" s="29"/>
      <c r="G118" s="29"/>
      <c r="H118" s="28"/>
      <c r="I118" s="73" t="s">
        <v>54</v>
      </c>
      <c r="J118" s="79" t="s">
        <v>89</v>
      </c>
      <c r="K118" s="28"/>
      <c r="L118" s="28"/>
      <c r="M118" s="28"/>
      <c r="N118" s="28"/>
      <c r="O118" s="28"/>
      <c r="P118" s="28"/>
      <c r="Q118" s="28"/>
      <c r="R118" s="8"/>
      <c r="S118" s="8"/>
    </row>
    <row r="119" spans="1:19" hidden="1" x14ac:dyDescent="0.25">
      <c r="A119" s="29"/>
      <c r="B119" s="29"/>
      <c r="C119" s="29"/>
      <c r="D119" s="29"/>
      <c r="E119" s="29"/>
      <c r="F119" s="29"/>
      <c r="G119" s="29"/>
      <c r="H119" s="28"/>
      <c r="I119" s="73" t="s">
        <v>55</v>
      </c>
      <c r="J119" s="79" t="s">
        <v>90</v>
      </c>
      <c r="K119" s="28"/>
      <c r="L119" s="28"/>
      <c r="M119" s="28"/>
      <c r="N119" s="28"/>
      <c r="O119" s="28"/>
      <c r="P119" s="28"/>
      <c r="Q119" s="28"/>
      <c r="R119" s="8"/>
      <c r="S119" s="8"/>
    </row>
    <row r="120" spans="1:19" hidden="1" x14ac:dyDescent="0.25">
      <c r="A120" s="29"/>
      <c r="B120" s="29"/>
      <c r="C120" s="29"/>
      <c r="D120" s="29"/>
      <c r="E120" s="29"/>
      <c r="F120" s="29"/>
      <c r="G120" s="29"/>
      <c r="H120" s="28"/>
      <c r="I120" s="73" t="s">
        <v>56</v>
      </c>
      <c r="J120" s="79" t="s">
        <v>91</v>
      </c>
      <c r="K120" s="28"/>
      <c r="L120" s="28"/>
      <c r="M120" s="28"/>
      <c r="N120" s="28"/>
      <c r="O120" s="28"/>
      <c r="P120" s="28"/>
      <c r="Q120" s="28"/>
      <c r="R120" s="8"/>
      <c r="S120" s="8"/>
    </row>
    <row r="121" spans="1:19" hidden="1" x14ac:dyDescent="0.25">
      <c r="A121" s="29"/>
      <c r="B121" s="29"/>
      <c r="C121" s="29"/>
      <c r="D121" s="29"/>
      <c r="E121" s="29"/>
      <c r="F121" s="29"/>
      <c r="G121" s="29"/>
      <c r="H121" s="28"/>
      <c r="I121" s="73" t="s">
        <v>57</v>
      </c>
      <c r="J121" s="79" t="s">
        <v>92</v>
      </c>
      <c r="K121" s="28"/>
      <c r="L121" s="28"/>
      <c r="M121" s="28"/>
      <c r="N121" s="28"/>
      <c r="O121" s="28"/>
      <c r="P121" s="28"/>
      <c r="Q121" s="28"/>
      <c r="R121" s="8"/>
      <c r="S121" s="8"/>
    </row>
    <row r="122" spans="1:19" hidden="1" x14ac:dyDescent="0.25">
      <c r="A122" s="29"/>
      <c r="B122" s="29"/>
      <c r="C122" s="29"/>
      <c r="D122" s="29"/>
      <c r="E122" s="29"/>
      <c r="F122" s="29"/>
      <c r="G122" s="29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8"/>
      <c r="S122" s="8"/>
    </row>
    <row r="123" spans="1:19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</row>
    <row r="124" spans="1:19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</row>
    <row r="125" spans="1:19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1:19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</row>
    <row r="127" spans="1:19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</row>
    <row r="128" spans="1:19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</row>
    <row r="129" spans="1:17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7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1:17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</row>
    <row r="132" spans="1:17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</row>
    <row r="133" spans="1:17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</row>
    <row r="134" spans="1:17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</row>
    <row r="135" spans="1:17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</row>
    <row r="136" spans="1:17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</row>
    <row r="137" spans="1:17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</row>
    <row r="138" spans="1:17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</row>
    <row r="139" spans="1:17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</row>
    <row r="140" spans="1:17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</row>
    <row r="141" spans="1:17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</row>
    <row r="142" spans="1:17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</row>
    <row r="143" spans="1:17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</row>
    <row r="144" spans="1:17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</row>
    <row r="145" spans="1:17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1:17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</row>
    <row r="147" spans="1:17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</row>
    <row r="148" spans="1:17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</row>
    <row r="149" spans="1:17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</row>
    <row r="150" spans="1:17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</row>
    <row r="151" spans="1:17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1:17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</row>
    <row r="153" spans="1:17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</row>
    <row r="154" spans="1:17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</row>
    <row r="155" spans="1:17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</row>
    <row r="156" spans="1:17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</row>
    <row r="157" spans="1:17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</row>
    <row r="158" spans="1:17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</row>
    <row r="159" spans="1:17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</row>
    <row r="160" spans="1:17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</row>
    <row r="161" spans="1:17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</row>
    <row r="162" spans="1:17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</row>
    <row r="163" spans="1:17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</row>
    <row r="164" spans="1:17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</row>
    <row r="165" spans="1:17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</row>
    <row r="166" spans="1:17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</row>
    <row r="167" spans="1:17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</row>
    <row r="168" spans="1:17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1:17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</row>
    <row r="170" spans="1:17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</row>
    <row r="171" spans="1:17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</row>
    <row r="172" spans="1:17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</row>
    <row r="173" spans="1:17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</row>
    <row r="174" spans="1:17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</row>
    <row r="175" spans="1:17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</row>
    <row r="176" spans="1:17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</row>
    <row r="177" spans="1:17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</row>
    <row r="178" spans="1:17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1:17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</row>
    <row r="180" spans="1:17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</row>
    <row r="181" spans="1:17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</row>
    <row r="182" spans="1:17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1:17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</row>
    <row r="184" spans="1:17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</row>
    <row r="185" spans="1:17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</row>
    <row r="186" spans="1:17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</row>
    <row r="187" spans="1:17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</row>
    <row r="188" spans="1:17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</row>
    <row r="189" spans="1:17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</row>
    <row r="190" spans="1:17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</row>
    <row r="191" spans="1:17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</row>
    <row r="192" spans="1:17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</row>
    <row r="193" spans="1:17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</row>
    <row r="194" spans="1:17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</row>
    <row r="195" spans="1:17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</row>
    <row r="196" spans="1:17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</row>
    <row r="197" spans="1:17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</row>
    <row r="198" spans="1:17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1:17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</row>
    <row r="200" spans="1:17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</row>
    <row r="201" spans="1:17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</row>
    <row r="202" spans="1:17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</row>
    <row r="203" spans="1:17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</row>
  </sheetData>
  <sheetProtection algorithmName="SHA-512" hashValue="v1BsyOfzxo2/QUZOqfhrOzy87GfvfSd3+UAIFCYQNBOZRSFpd2ibWxmYYpL4aOVsV+WwoJA3nnvSz9dZFOEX9g==" saltValue="1e1H7QAub7lSx+MdDih4eA==" spinCount="100000" sheet="1" objects="1" scenarios="1"/>
  <mergeCells count="67">
    <mergeCell ref="B36:D36"/>
    <mergeCell ref="B37:D37"/>
    <mergeCell ref="B38:D38"/>
    <mergeCell ref="B58:C58"/>
    <mergeCell ref="B33:F33"/>
    <mergeCell ref="B34:D34"/>
    <mergeCell ref="B35:D35"/>
    <mergeCell ref="A43:F54"/>
    <mergeCell ref="A42:F42"/>
    <mergeCell ref="D29:F29"/>
    <mergeCell ref="B29:C29"/>
    <mergeCell ref="B28:C28"/>
    <mergeCell ref="B30:C30"/>
    <mergeCell ref="D30:F30"/>
    <mergeCell ref="A4:F17"/>
    <mergeCell ref="A3:F3"/>
    <mergeCell ref="I28:M28"/>
    <mergeCell ref="I12:M12"/>
    <mergeCell ref="J17:J19"/>
    <mergeCell ref="K18:K19"/>
    <mergeCell ref="M18:M19"/>
    <mergeCell ref="C21:F21"/>
    <mergeCell ref="C22:F22"/>
    <mergeCell ref="C23:F23"/>
    <mergeCell ref="C24:F24"/>
    <mergeCell ref="C25:F25"/>
    <mergeCell ref="B27:F27"/>
    <mergeCell ref="D28:F28"/>
    <mergeCell ref="B19:F20"/>
    <mergeCell ref="I3:K3"/>
    <mergeCell ref="P96:Q96"/>
    <mergeCell ref="I89:Q89"/>
    <mergeCell ref="J90:K90"/>
    <mergeCell ref="L90:M90"/>
    <mergeCell ref="N90:O90"/>
    <mergeCell ref="P90:Q90"/>
    <mergeCell ref="I22:M22"/>
    <mergeCell ref="J96:K96"/>
    <mergeCell ref="L96:M96"/>
    <mergeCell ref="N96:O96"/>
    <mergeCell ref="I70:J70"/>
    <mergeCell ref="N70:P70"/>
    <mergeCell ref="N71:P71"/>
    <mergeCell ref="N72:P72"/>
    <mergeCell ref="N73:P73"/>
    <mergeCell ref="I69:P69"/>
    <mergeCell ref="A70:F79"/>
    <mergeCell ref="I71:J71"/>
    <mergeCell ref="B64:D64"/>
    <mergeCell ref="B65:D65"/>
    <mergeCell ref="I72:J72"/>
    <mergeCell ref="I73:J73"/>
    <mergeCell ref="B62:F62"/>
    <mergeCell ref="A69:F69"/>
    <mergeCell ref="B63:D63"/>
    <mergeCell ref="B56:F57"/>
    <mergeCell ref="B59:C59"/>
    <mergeCell ref="B60:C60"/>
    <mergeCell ref="D58:F58"/>
    <mergeCell ref="D59:F59"/>
    <mergeCell ref="D60:F60"/>
    <mergeCell ref="G81:H81"/>
    <mergeCell ref="B82:D82"/>
    <mergeCell ref="B83:D83"/>
    <mergeCell ref="B84:D84"/>
    <mergeCell ref="B85:D85"/>
    <mergeCell ref="B81:F81"/>
  </mergeCells>
  <dataValidations count="5">
    <dataValidation type="decimal" operator="greaterThanOrEqual" allowBlank="1" showInputMessage="1" showErrorMessage="1" sqref="J44:J48" xr:uid="{00000000-0002-0000-0000-000000000000}">
      <formula1>0</formula1>
    </dataValidation>
    <dataValidation type="list" allowBlank="1" showInputMessage="1" showErrorMessage="1" sqref="K47:K48" xr:uid="{00000000-0002-0000-0000-000001000000}">
      <formula1>$I$110:$I$113</formula1>
    </dataValidation>
    <dataValidation type="decimal" allowBlank="1" showInputMessage="1" showErrorMessage="1" sqref="K72" xr:uid="{00000000-0002-0000-0000-000002000000}">
      <formula1>0</formula1>
      <formula2>50</formula2>
    </dataValidation>
    <dataValidation type="list" allowBlank="1" showInputMessage="1" showErrorMessage="1" sqref="J14:J16 M14:M17 L14:L21 K14:K17" xr:uid="{00000000-0002-0000-0000-000003000000}">
      <formula1>$I$30:$I$34</formula1>
    </dataValidation>
    <dataValidation type="list" allowBlank="1" showInputMessage="1" showErrorMessage="1" sqref="K44:K46" xr:uid="{6CF17309-984C-4128-A7A1-F1C3A3AFEEC7}">
      <formula1>$I$111:$I$113</formula1>
    </dataValidation>
  </dataValidations>
  <pageMargins left="0.25" right="0.25" top="0.75" bottom="0.75" header="0.3" footer="0.3"/>
  <pageSetup orientation="landscape" r:id="rId1"/>
  <headerFooter>
    <oddHeader>&amp;C&amp;"-,Bold"&amp;14Revised Teacher Rubric Evaluation Calculator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SMES FER Worksheet_2023-24</vt:lpstr>
    </vt:vector>
  </TitlesOfParts>
  <Company>Aurora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E Brophy</dc:creator>
  <cp:lastModifiedBy>Moser, Paige</cp:lastModifiedBy>
  <dcterms:created xsi:type="dcterms:W3CDTF">2018-01-04T14:39:29Z</dcterms:created>
  <dcterms:modified xsi:type="dcterms:W3CDTF">2023-05-24T05:01:58Z</dcterms:modified>
</cp:coreProperties>
</file>