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cdecolorado-my.sharepoint.com/personal/rogers_m_cde_state_co_us/Documents/Documents/ELAT/2025-2026 ELAT/Progress Planning Tools/"/>
    </mc:Choice>
  </mc:AlternateContent>
  <xr:revisionPtr revIDLastSave="0" documentId="8_{589A752B-3A82-480F-BB64-C2510FDD42D0}" xr6:coauthVersionLast="47" xr6:coauthVersionMax="47" xr10:uidLastSave="{00000000-0000-0000-0000-000000000000}"/>
  <bookViews>
    <workbookView xWindow="-110" yWindow="-110" windowWidth="19420" windowHeight="11500" activeTab="1" xr2:uid="{00000000-000D-0000-FFFF-FFFF00000000}"/>
  </bookViews>
  <sheets>
    <sheet name="Progress Planning Tool" sheetId="1" r:id="rId1"/>
    <sheet name="Progress Ranges" sheetId="2" r:id="rId2"/>
    <sheet name="pt_calculations" sheetId="3" state="hidden" r:id="rId3"/>
    <sheet name="pr_calculations" sheetId="4" state="hidden" r:id="rId4"/>
    <sheet name="raw_data" sheetId="5" state="hidden" r:id="rId5"/>
    <sheet name="data_validation" sheetId="6" state="hidden" r:id="rId6"/>
  </sheets>
  <definedNames>
    <definedName name="BOY_1" localSheetId="1">'Progress Ranges'!$E$18</definedName>
    <definedName name="BOY_1">'Progress Planning Tool'!$D$22</definedName>
    <definedName name="BOY_2" localSheetId="1">'Progress Ranges'!$E$19</definedName>
    <definedName name="BOY_2">'Progress Planning Tool'!$D$23</definedName>
    <definedName name="BOY_3" localSheetId="1">'Progress Ranges'!$E$20</definedName>
    <definedName name="BOY_3">'Progress Planning Tool'!$D$24</definedName>
    <definedName name="BOY_4" localSheetId="1">'Progress Ranges'!$E$21</definedName>
    <definedName name="BOY_4">'Progress Planning Tool'!$D$25</definedName>
    <definedName name="BOY_5" localSheetId="1">'Progress Ranges'!$E$22</definedName>
    <definedName name="BOY_5">'Progress Planning Tool'!$D$26</definedName>
    <definedName name="BOY_agg" localSheetId="1">'Progress Ranges'!$E$16</definedName>
    <definedName name="BOY_agg">'Progress Planning Tool'!$D$17</definedName>
    <definedName name="BOY_K" localSheetId="1">'Progress Ranges'!$E$17</definedName>
    <definedName name="BOY_K">'Progress Planning Tool'!$D$21</definedName>
    <definedName name="EOY_1" localSheetId="1">'Progress Ranges'!$J$18</definedName>
    <definedName name="EOY_1">'Progress Planning Tool'!$E$22</definedName>
    <definedName name="EOY_2" localSheetId="1">'Progress Ranges'!$J$19</definedName>
    <definedName name="EOY_2">'Progress Planning Tool'!$E$23</definedName>
    <definedName name="EOY_3" localSheetId="1">'Progress Ranges'!$J$20</definedName>
    <definedName name="EOY_3">'Progress Planning Tool'!$E$24</definedName>
    <definedName name="EOY_4" localSheetId="1">'Progress Ranges'!$J$21</definedName>
    <definedName name="EOY_4">'Progress Planning Tool'!$E$25</definedName>
    <definedName name="EOY_5" localSheetId="1">'Progress Ranges'!$J$22</definedName>
    <definedName name="EOY_5">'Progress Planning Tool'!$E$26</definedName>
    <definedName name="EOY_agg" localSheetId="1">'Progress Ranges'!$J$16</definedName>
    <definedName name="EOY_agg">'Progress Planning Tool'!$E$17</definedName>
    <definedName name="EOY_K" localSheetId="1">'Progress Ranges'!$J$17</definedName>
    <definedName name="EOY_K">'Progress Planning Tool'!$E$21</definedName>
    <definedName name="goal_1">'Progress Planning Tool'!$D$38</definedName>
    <definedName name="goal_2">'Progress Planning Tool'!$D$39</definedName>
    <definedName name="goal_3">'Progress Planning Tool'!$D$40</definedName>
    <definedName name="goal_4">'Progress Planning Tool'!$D$41</definedName>
    <definedName name="goal_5">'Progress Planning Tool'!$D$42</definedName>
    <definedName name="goal_agg">'Progress Planning Tool'!$D$33</definedName>
    <definedName name="goal_BOY_1">'Progress Planning Tool'!$E$38</definedName>
    <definedName name="goal_BOY_2">'Progress Planning Tool'!$E$39</definedName>
    <definedName name="goal_BOY_3">'Progress Planning Tool'!$E$40</definedName>
    <definedName name="goal_BOY_4">'Progress Planning Tool'!$E$41</definedName>
    <definedName name="goal_BOY_5">'Progress Planning Tool'!$E$42</definedName>
    <definedName name="goal_BOY_agg">'Progress Planning Tool'!$E$33</definedName>
    <definedName name="goal_BOY_K">'Progress Planning Tool'!$E$37</definedName>
    <definedName name="goal_K">'Progress Planning Tool'!$D$37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3" i="4" l="1"/>
  <c r="AD23" i="4"/>
  <c r="AC23" i="4"/>
  <c r="AB23" i="4"/>
  <c r="AA23" i="4"/>
  <c r="Z23" i="4"/>
  <c r="Y23" i="4"/>
  <c r="X23" i="4"/>
  <c r="W23" i="4"/>
  <c r="V23" i="4"/>
  <c r="U23" i="4"/>
  <c r="I1" i="4"/>
  <c r="C20" i="4" s="1"/>
  <c r="H1" i="4" a="1"/>
  <c r="H1" i="4" s="1"/>
  <c r="I22" i="3"/>
  <c r="Q22" i="3" s="1"/>
  <c r="H22" i="3"/>
  <c r="C22" i="3"/>
  <c r="D22" i="3" s="1"/>
  <c r="I21" i="3"/>
  <c r="Q21" i="3" s="1"/>
  <c r="H21" i="3"/>
  <c r="D21" i="3"/>
  <c r="J21" i="3" s="1" a="1"/>
  <c r="J21" i="3" s="1"/>
  <c r="C21" i="3"/>
  <c r="I20" i="3"/>
  <c r="Q20" i="3" s="1"/>
  <c r="H20" i="3"/>
  <c r="D20" i="3"/>
  <c r="C20" i="3"/>
  <c r="I19" i="3"/>
  <c r="Q19" i="3" s="1"/>
  <c r="H19" i="3"/>
  <c r="C19" i="3"/>
  <c r="D19" i="3" s="1"/>
  <c r="Q18" i="3"/>
  <c r="N18" i="3" a="1"/>
  <c r="N18" i="3" s="1"/>
  <c r="M18" i="3" a="1"/>
  <c r="M18" i="3" s="1"/>
  <c r="I18" i="3"/>
  <c r="H18" i="3"/>
  <c r="D18" i="3"/>
  <c r="J18" i="3" s="1" a="1"/>
  <c r="J18" i="3" s="1"/>
  <c r="B18" i="3" s="1"/>
  <c r="C18" i="3"/>
  <c r="I17" i="3"/>
  <c r="Q17" i="3" s="1"/>
  <c r="H17" i="3"/>
  <c r="D17" i="3"/>
  <c r="C17" i="3"/>
  <c r="J16" i="3" a="1"/>
  <c r="J16" i="3" s="1"/>
  <c r="I16" i="3"/>
  <c r="Q16" i="3" s="1"/>
  <c r="H16" i="3"/>
  <c r="F16" i="3"/>
  <c r="G16" i="3" s="1" a="1"/>
  <c r="G16" i="3" s="1"/>
  <c r="D16" i="3"/>
  <c r="C16" i="3"/>
  <c r="Q15" i="3"/>
  <c r="I15" i="3"/>
  <c r="H15" i="3"/>
  <c r="J15" i="3" s="1" a="1"/>
  <c r="J15" i="3" s="1"/>
  <c r="C15" i="3"/>
  <c r="D15" i="3" s="1"/>
  <c r="Q14" i="3"/>
  <c r="I14" i="3"/>
  <c r="H14" i="3"/>
  <c r="D14" i="3"/>
  <c r="C14" i="3"/>
  <c r="I13" i="3"/>
  <c r="Q13" i="3" s="1"/>
  <c r="H13" i="3"/>
  <c r="D13" i="3"/>
  <c r="J13" i="3" s="1" a="1"/>
  <c r="J13" i="3" s="1"/>
  <c r="B13" i="3" s="1"/>
  <c r="O13" i="3" s="1" a="1"/>
  <c r="O13" i="3" s="1"/>
  <c r="C13" i="3"/>
  <c r="I12" i="3"/>
  <c r="Q12" i="3" s="1"/>
  <c r="H12" i="3"/>
  <c r="C12" i="3"/>
  <c r="D12" i="3" s="1"/>
  <c r="Q11" i="3"/>
  <c r="I11" i="3"/>
  <c r="H11" i="3"/>
  <c r="D11" i="3"/>
  <c r="C11" i="3"/>
  <c r="I10" i="3"/>
  <c r="Q10" i="3" s="1"/>
  <c r="H10" i="3"/>
  <c r="D10" i="3"/>
  <c r="J10" i="3" s="1" a="1"/>
  <c r="J10" i="3" s="1"/>
  <c r="C10" i="3"/>
  <c r="Q9" i="3"/>
  <c r="I9" i="3"/>
  <c r="H9" i="3"/>
  <c r="G9" i="3" a="1"/>
  <c r="G9" i="3"/>
  <c r="F9" i="3"/>
  <c r="C9" i="3"/>
  <c r="D9" i="3" s="1"/>
  <c r="I8" i="3"/>
  <c r="H8" i="3"/>
  <c r="D8" i="3"/>
  <c r="J8" i="3" s="1" a="1"/>
  <c r="J8" i="3" s="1"/>
  <c r="C8" i="3"/>
  <c r="I7" i="3"/>
  <c r="H7" i="3"/>
  <c r="D7" i="3"/>
  <c r="J7" i="3" s="1" a="1"/>
  <c r="J7" i="3" s="1"/>
  <c r="C7" i="3"/>
  <c r="I6" i="3"/>
  <c r="H6" i="3"/>
  <c r="D6" i="3"/>
  <c r="J6" i="3" s="1" a="1"/>
  <c r="J6" i="3" s="1"/>
  <c r="C6" i="3"/>
  <c r="I5" i="3"/>
  <c r="H5" i="3"/>
  <c r="D5" i="3"/>
  <c r="J5" i="3" s="1" a="1"/>
  <c r="J5" i="3" s="1"/>
  <c r="B5" i="3" s="1"/>
  <c r="C5" i="3"/>
  <c r="I4" i="3"/>
  <c r="H4" i="3"/>
  <c r="D4" i="3"/>
  <c r="J4" i="3" s="1" a="1"/>
  <c r="J4" i="3" s="1"/>
  <c r="B4" i="3" s="1"/>
  <c r="C4" i="3"/>
  <c r="J3" i="3" a="1"/>
  <c r="J3" i="3" s="1"/>
  <c r="B3" i="3" s="1"/>
  <c r="I3" i="3"/>
  <c r="H3" i="3"/>
  <c r="C3" i="3"/>
  <c r="D3" i="3" s="1"/>
  <c r="I2" i="3"/>
  <c r="H2" i="3"/>
  <c r="F2" i="3"/>
  <c r="G2" i="3" s="1" a="1"/>
  <c r="G2" i="3" s="1"/>
  <c r="C2" i="3"/>
  <c r="D2" i="3" s="1"/>
  <c r="J2" i="3" s="1" a="1"/>
  <c r="J2" i="3" s="1"/>
  <c r="M36" i="2"/>
  <c r="L36" i="2"/>
  <c r="K36" i="2"/>
  <c r="J36" i="2"/>
  <c r="I36" i="2"/>
  <c r="H36" i="2"/>
  <c r="G36" i="2"/>
  <c r="F36" i="2"/>
  <c r="E36" i="2"/>
  <c r="D36" i="2"/>
  <c r="C36" i="2"/>
  <c r="G42" i="1"/>
  <c r="F42" i="1"/>
  <c r="G41" i="1"/>
  <c r="F41" i="1"/>
  <c r="G40" i="1"/>
  <c r="F40" i="1"/>
  <c r="G39" i="1"/>
  <c r="F39" i="1"/>
  <c r="G38" i="1"/>
  <c r="F38" i="1"/>
  <c r="G37" i="1"/>
  <c r="F37" i="1"/>
  <c r="G33" i="1"/>
  <c r="F33" i="1"/>
  <c r="F26" i="1"/>
  <c r="F25" i="1"/>
  <c r="F24" i="1"/>
  <c r="F23" i="1"/>
  <c r="F22" i="1"/>
  <c r="F21" i="1"/>
  <c r="F17" i="1"/>
  <c r="J9" i="3" l="1" a="1"/>
  <c r="J9" i="3" s="1"/>
  <c r="B9" i="3" s="1"/>
  <c r="N5" i="3" a="1"/>
  <c r="N5" i="3" s="1"/>
  <c r="M5" i="3" a="1"/>
  <c r="M5" i="3" s="1"/>
  <c r="L5" i="3" a="1"/>
  <c r="L5" i="3" s="1"/>
  <c r="Q5" i="3" s="1" a="1"/>
  <c r="Q5" i="3" s="1"/>
  <c r="O5" i="3" a="1"/>
  <c r="O5" i="3" s="1"/>
  <c r="O4" i="3" a="1"/>
  <c r="O4" i="3" s="1"/>
  <c r="N4" i="3" a="1"/>
  <c r="N4" i="3" s="1"/>
  <c r="M4" i="3" a="1"/>
  <c r="M4" i="3" s="1"/>
  <c r="L4" i="3" a="1"/>
  <c r="L4" i="3" s="1"/>
  <c r="Q4" i="3" s="1" a="1"/>
  <c r="Q4" i="3" s="1"/>
  <c r="O3" i="3" a="1"/>
  <c r="O3" i="3" s="1"/>
  <c r="N3" i="3" a="1"/>
  <c r="N3" i="3" s="1"/>
  <c r="Q3" i="3" s="1" a="1"/>
  <c r="Q3" i="3" s="1"/>
  <c r="M3" i="3" a="1"/>
  <c r="M3" i="3" s="1"/>
  <c r="L3" i="3" a="1"/>
  <c r="L3" i="3" s="1"/>
  <c r="R20" i="4" a="1"/>
  <c r="R20" i="4" s="1"/>
  <c r="Q20" i="4" a="1"/>
  <c r="Q20" i="4" s="1"/>
  <c r="P20" i="4" a="1"/>
  <c r="P20" i="4" s="1"/>
  <c r="O20" i="4" a="1"/>
  <c r="O20" i="4" s="1"/>
  <c r="B10" i="3"/>
  <c r="N13" i="3" a="1"/>
  <c r="N13" i="3" s="1"/>
  <c r="O18" i="3" a="1"/>
  <c r="O18" i="3" s="1"/>
  <c r="L18" i="3" a="1"/>
  <c r="L18" i="3" s="1"/>
  <c r="B7" i="3"/>
  <c r="B2" i="3"/>
  <c r="B6" i="3"/>
  <c r="M13" i="3" a="1"/>
  <c r="M13" i="3" s="1"/>
  <c r="L13" i="3" a="1"/>
  <c r="L13" i="3" s="1"/>
  <c r="B8" i="3"/>
  <c r="J17" i="3" a="1"/>
  <c r="J17" i="3" s="1"/>
  <c r="B17" i="3" s="1"/>
  <c r="B16" i="3"/>
  <c r="J19" i="3" a="1"/>
  <c r="J19" i="3" s="1"/>
  <c r="B19" i="3" s="1"/>
  <c r="J20" i="3" a="1"/>
  <c r="J20" i="3" s="1"/>
  <c r="B20" i="3" s="1"/>
  <c r="J11" i="3" a="1"/>
  <c r="J11" i="3" s="1"/>
  <c r="B11" i="3" s="1"/>
  <c r="J12" i="3" a="1"/>
  <c r="J12" i="3" s="1"/>
  <c r="B12" i="3" s="1"/>
  <c r="B15" i="3"/>
  <c r="J22" i="3" a="1"/>
  <c r="J22" i="3" s="1"/>
  <c r="B22" i="3" s="1"/>
  <c r="B7" i="4"/>
  <c r="B11" i="4"/>
  <c r="B15" i="4"/>
  <c r="B19" i="4"/>
  <c r="C7" i="4"/>
  <c r="C11" i="4"/>
  <c r="C15" i="4"/>
  <c r="C19" i="4"/>
  <c r="J14" i="3" a="1"/>
  <c r="J14" i="3" s="1"/>
  <c r="B14" i="3" s="1"/>
  <c r="B3" i="4"/>
  <c r="B21" i="3"/>
  <c r="C3" i="4"/>
  <c r="B6" i="4"/>
  <c r="B10" i="4"/>
  <c r="B14" i="4"/>
  <c r="B18" i="4"/>
  <c r="B22" i="4"/>
  <c r="C6" i="4"/>
  <c r="C10" i="4"/>
  <c r="C14" i="4"/>
  <c r="C18" i="4"/>
  <c r="C22" i="4"/>
  <c r="B5" i="4"/>
  <c r="B9" i="4"/>
  <c r="B13" i="4"/>
  <c r="B17" i="4"/>
  <c r="B21" i="4"/>
  <c r="C5" i="4"/>
  <c r="C9" i="4"/>
  <c r="C13" i="4"/>
  <c r="C17" i="4"/>
  <c r="C21" i="4"/>
  <c r="B4" i="4"/>
  <c r="B8" i="4"/>
  <c r="B12" i="4"/>
  <c r="B16" i="4"/>
  <c r="B20" i="4"/>
  <c r="C4" i="4"/>
  <c r="C8" i="4"/>
  <c r="C12" i="4"/>
  <c r="C16" i="4"/>
  <c r="M12" i="3" l="1" a="1"/>
  <c r="M12" i="3" s="1"/>
  <c r="O12" i="3" a="1"/>
  <c r="O12" i="3" s="1"/>
  <c r="N12" i="3" a="1"/>
  <c r="N12" i="3" s="1"/>
  <c r="L12" i="3" a="1"/>
  <c r="L12" i="3" s="1"/>
  <c r="O14" i="3" a="1"/>
  <c r="O14" i="3" s="1"/>
  <c r="N14" i="3" a="1"/>
  <c r="N14" i="3" s="1"/>
  <c r="L14" i="3" a="1"/>
  <c r="L14" i="3" s="1"/>
  <c r="M14" i="3" a="1"/>
  <c r="M14" i="3" s="1"/>
  <c r="M20" i="3" a="1"/>
  <c r="M20" i="3" s="1"/>
  <c r="L20" i="3" a="1"/>
  <c r="L20" i="3" s="1"/>
  <c r="N20" i="3" a="1"/>
  <c r="N20" i="3" s="1"/>
  <c r="O20" i="3" a="1"/>
  <c r="O20" i="3" s="1"/>
  <c r="O22" i="3" a="1"/>
  <c r="O22" i="3" s="1"/>
  <c r="N22" i="3" a="1"/>
  <c r="N22" i="3" s="1"/>
  <c r="M22" i="3" a="1"/>
  <c r="M22" i="3" s="1"/>
  <c r="L22" i="3" a="1"/>
  <c r="L22" i="3" s="1"/>
  <c r="O19" i="3" a="1"/>
  <c r="O19" i="3" s="1"/>
  <c r="N19" i="3" a="1"/>
  <c r="N19" i="3" s="1"/>
  <c r="M19" i="3" a="1"/>
  <c r="M19" i="3" s="1"/>
  <c r="L19" i="3" a="1"/>
  <c r="L19" i="3" s="1"/>
  <c r="M17" i="3" a="1"/>
  <c r="M17" i="3" s="1"/>
  <c r="L17" i="3" a="1"/>
  <c r="L17" i="3" s="1"/>
  <c r="N17" i="3" a="1"/>
  <c r="N17" i="3" s="1"/>
  <c r="O17" i="3" a="1"/>
  <c r="O17" i="3" s="1"/>
  <c r="M9" i="3" a="1"/>
  <c r="M9" i="3" s="1"/>
  <c r="O9" i="3" a="1"/>
  <c r="O9" i="3" s="1"/>
  <c r="N9" i="3" a="1"/>
  <c r="N9" i="3" s="1"/>
  <c r="L9" i="3" a="1"/>
  <c r="L9" i="3" s="1"/>
  <c r="R12" i="4" a="1"/>
  <c r="R12" i="4" s="1"/>
  <c r="Q12" i="4" a="1"/>
  <c r="Q12" i="4" s="1"/>
  <c r="P12" i="4" a="1"/>
  <c r="P12" i="4" s="1"/>
  <c r="O12" i="4" a="1"/>
  <c r="O12" i="4" s="1"/>
  <c r="K20" i="4" a="1"/>
  <c r="K20" i="4" s="1"/>
  <c r="D21" i="4" a="1"/>
  <c r="D21" i="4" s="1"/>
  <c r="J20" i="4" a="1"/>
  <c r="J20" i="4" s="1"/>
  <c r="I20" i="4" a="1"/>
  <c r="I20" i="4" s="1"/>
  <c r="H20" i="4" a="1"/>
  <c r="H20" i="4" s="1"/>
  <c r="E20" i="4" a="1"/>
  <c r="E20" i="4" s="1"/>
  <c r="K13" i="4" a="1"/>
  <c r="K13" i="4" s="1"/>
  <c r="D14" i="4" a="1"/>
  <c r="D14" i="4" s="1"/>
  <c r="J13" i="4" a="1"/>
  <c r="J13" i="4" s="1"/>
  <c r="I13" i="4" a="1"/>
  <c r="I13" i="4" s="1"/>
  <c r="H13" i="4" a="1"/>
  <c r="H13" i="4" s="1"/>
  <c r="E13" i="4" a="1"/>
  <c r="E13" i="4" s="1"/>
  <c r="H6" i="4" a="1"/>
  <c r="H6" i="4" s="1"/>
  <c r="E6" i="4" a="1"/>
  <c r="E6" i="4" s="1"/>
  <c r="K6" i="4" a="1"/>
  <c r="K6" i="4" s="1"/>
  <c r="D7" i="4" a="1"/>
  <c r="D7" i="4" s="1"/>
  <c r="J6" i="4" a="1"/>
  <c r="J6" i="4" s="1"/>
  <c r="I6" i="4" a="1"/>
  <c r="I6" i="4" s="1"/>
  <c r="I7" i="4" a="1"/>
  <c r="I7" i="4" s="1"/>
  <c r="H7" i="4" a="1"/>
  <c r="H7" i="4" s="1"/>
  <c r="E7" i="4" a="1"/>
  <c r="E7" i="4" s="1"/>
  <c r="K7" i="4" a="1"/>
  <c r="K7" i="4" s="1"/>
  <c r="D8" i="4" a="1"/>
  <c r="D8" i="4" s="1"/>
  <c r="J7" i="4" a="1"/>
  <c r="J7" i="4" s="1"/>
  <c r="M10" i="3" a="1"/>
  <c r="M10" i="3" s="1"/>
  <c r="L10" i="3" a="1"/>
  <c r="L10" i="3" s="1"/>
  <c r="O10" i="3" a="1"/>
  <c r="O10" i="3" s="1"/>
  <c r="N10" i="3" a="1"/>
  <c r="N10" i="3" s="1"/>
  <c r="M8" i="3" a="1"/>
  <c r="M8" i="3" s="1"/>
  <c r="L8" i="3" a="1"/>
  <c r="L8" i="3" s="1"/>
  <c r="N8" i="3" a="1"/>
  <c r="N8" i="3" s="1"/>
  <c r="O8" i="3" a="1"/>
  <c r="O8" i="3" s="1"/>
  <c r="O11" i="3" a="1"/>
  <c r="O11" i="3" s="1"/>
  <c r="N11" i="3" a="1"/>
  <c r="N11" i="3" s="1"/>
  <c r="M11" i="3" a="1"/>
  <c r="M11" i="3" s="1"/>
  <c r="L11" i="3" a="1"/>
  <c r="L11" i="3" s="1"/>
  <c r="O5" i="4" a="1"/>
  <c r="O5" i="4" s="1"/>
  <c r="R5" i="4" a="1"/>
  <c r="R5" i="4" s="1"/>
  <c r="Q5" i="4" a="1"/>
  <c r="Q5" i="4" s="1"/>
  <c r="P5" i="4" a="1"/>
  <c r="P5" i="4" s="1"/>
  <c r="H18" i="4" a="1"/>
  <c r="H18" i="4" s="1"/>
  <c r="E18" i="4" a="1"/>
  <c r="E18" i="4" s="1"/>
  <c r="K18" i="4" a="1"/>
  <c r="K18" i="4" s="1"/>
  <c r="D19" i="4" a="1"/>
  <c r="D19" i="4" s="1"/>
  <c r="J18" i="4" a="1"/>
  <c r="J18" i="4" s="1"/>
  <c r="I18" i="4" a="1"/>
  <c r="I18" i="4" s="1"/>
  <c r="I19" i="4" a="1"/>
  <c r="I19" i="4" s="1"/>
  <c r="H19" i="4" a="1"/>
  <c r="H19" i="4" s="1"/>
  <c r="E19" i="4" a="1"/>
  <c r="E19" i="4" s="1"/>
  <c r="K19" i="4" a="1"/>
  <c r="K19" i="4" s="1"/>
  <c r="D20" i="4" a="1"/>
  <c r="D20" i="4" s="1"/>
  <c r="J19" i="4" a="1"/>
  <c r="J19" i="4" s="1"/>
  <c r="R4" i="4" a="1"/>
  <c r="R4" i="4" s="1"/>
  <c r="Q4" i="4" a="1"/>
  <c r="Q4" i="4" s="1"/>
  <c r="P4" i="4" a="1"/>
  <c r="P4" i="4" s="1"/>
  <c r="O4" i="4" a="1"/>
  <c r="O4" i="4" s="1"/>
  <c r="K17" i="4" a="1"/>
  <c r="K17" i="4" s="1"/>
  <c r="D18" i="4" a="1"/>
  <c r="D18" i="4" s="1"/>
  <c r="J17" i="4" a="1"/>
  <c r="J17" i="4" s="1"/>
  <c r="I17" i="4" a="1"/>
  <c r="I17" i="4" s="1"/>
  <c r="H17" i="4" a="1"/>
  <c r="H17" i="4" s="1"/>
  <c r="E17" i="4" a="1"/>
  <c r="E17" i="4" s="1"/>
  <c r="H10" i="4" a="1"/>
  <c r="H10" i="4" s="1"/>
  <c r="E10" i="4" a="1"/>
  <c r="E10" i="4" s="1"/>
  <c r="K10" i="4" a="1"/>
  <c r="K10" i="4" s="1"/>
  <c r="D11" i="4" a="1"/>
  <c r="D11" i="4" s="1"/>
  <c r="J10" i="4" a="1"/>
  <c r="J10" i="4" s="1"/>
  <c r="I10" i="4" a="1"/>
  <c r="I10" i="4" s="1"/>
  <c r="I11" i="4" a="1"/>
  <c r="I11" i="4" s="1"/>
  <c r="H11" i="4" a="1"/>
  <c r="H11" i="4" s="1"/>
  <c r="E11" i="4" a="1"/>
  <c r="E11" i="4" s="1"/>
  <c r="K11" i="4" a="1"/>
  <c r="K11" i="4" s="1"/>
  <c r="D12" i="4" a="1"/>
  <c r="D12" i="4" s="1"/>
  <c r="J11" i="4" a="1"/>
  <c r="J11" i="4" s="1"/>
  <c r="K16" i="4" a="1"/>
  <c r="K16" i="4" s="1"/>
  <c r="D17" i="4" a="1"/>
  <c r="D17" i="4" s="1"/>
  <c r="J16" i="4" a="1"/>
  <c r="J16" i="4" s="1"/>
  <c r="I16" i="4" a="1"/>
  <c r="I16" i="4" s="1"/>
  <c r="H16" i="4" a="1"/>
  <c r="H16" i="4" s="1"/>
  <c r="E16" i="4" a="1"/>
  <c r="E16" i="4" s="1"/>
  <c r="K9" i="4" a="1"/>
  <c r="K9" i="4" s="1"/>
  <c r="D10" i="4" a="1"/>
  <c r="D10" i="4" s="1"/>
  <c r="J9" i="4" a="1"/>
  <c r="J9" i="4" s="1"/>
  <c r="I9" i="4" a="1"/>
  <c r="I9" i="4" s="1"/>
  <c r="H9" i="4" a="1"/>
  <c r="H9" i="4" s="1"/>
  <c r="E9" i="4" a="1"/>
  <c r="E9" i="4" s="1"/>
  <c r="R3" i="4" a="1"/>
  <c r="R3" i="4" s="1"/>
  <c r="Q3" i="4" a="1"/>
  <c r="Q3" i="4" s="1"/>
  <c r="P3" i="4" a="1"/>
  <c r="P3" i="4" s="1"/>
  <c r="O3" i="4" a="1"/>
  <c r="O3" i="4" s="1"/>
  <c r="K12" i="4" a="1"/>
  <c r="K12" i="4" s="1"/>
  <c r="D13" i="4" a="1"/>
  <c r="D13" i="4" s="1"/>
  <c r="J12" i="4" a="1"/>
  <c r="J12" i="4" s="1"/>
  <c r="I12" i="4" a="1"/>
  <c r="I12" i="4" s="1"/>
  <c r="H12" i="4" a="1"/>
  <c r="H12" i="4" s="1"/>
  <c r="E12" i="4" a="1"/>
  <c r="E12" i="4" s="1"/>
  <c r="K5" i="4" a="1"/>
  <c r="K5" i="4" s="1"/>
  <c r="D6" i="4" a="1"/>
  <c r="D6" i="4" s="1"/>
  <c r="J5" i="4" a="1"/>
  <c r="J5" i="4" s="1"/>
  <c r="I5" i="4" a="1"/>
  <c r="I5" i="4" s="1"/>
  <c r="H5" i="4" a="1"/>
  <c r="H5" i="4" s="1"/>
  <c r="E5" i="4" a="1"/>
  <c r="E5" i="4" s="1"/>
  <c r="O21" i="3" a="1"/>
  <c r="O21" i="3" s="1"/>
  <c r="N21" i="3" a="1"/>
  <c r="N21" i="3" s="1"/>
  <c r="L21" i="3" a="1"/>
  <c r="L21" i="3" s="1"/>
  <c r="M21" i="3" a="1"/>
  <c r="M21" i="3" s="1"/>
  <c r="M15" i="3" a="1"/>
  <c r="M15" i="3" s="1"/>
  <c r="L15" i="3" a="1"/>
  <c r="L15" i="3" s="1"/>
  <c r="O15" i="3" a="1"/>
  <c r="O15" i="3" s="1"/>
  <c r="N15" i="3" a="1"/>
  <c r="N15" i="3" s="1"/>
  <c r="K8" i="4" a="1"/>
  <c r="K8" i="4" s="1"/>
  <c r="D9" i="4" a="1"/>
  <c r="D9" i="4" s="1"/>
  <c r="J8" i="4" a="1"/>
  <c r="J8" i="4" s="1"/>
  <c r="I8" i="4" a="1"/>
  <c r="I8" i="4" s="1"/>
  <c r="H8" i="4" a="1"/>
  <c r="H8" i="4" s="1"/>
  <c r="E8" i="4" a="1"/>
  <c r="E8" i="4" s="1"/>
  <c r="Q22" i="4" a="1"/>
  <c r="Q22" i="4" s="1"/>
  <c r="P22" i="4" a="1"/>
  <c r="P22" i="4" s="1"/>
  <c r="O22" i="4" a="1"/>
  <c r="O22" i="4" s="1"/>
  <c r="R22" i="4" a="1"/>
  <c r="R22" i="4" s="1"/>
  <c r="I3" i="4" a="1"/>
  <c r="I3" i="4" s="1"/>
  <c r="H3" i="4" a="1"/>
  <c r="H3" i="4" s="1"/>
  <c r="E3" i="4" a="1"/>
  <c r="E3" i="4" s="1"/>
  <c r="K3" i="4" a="1"/>
  <c r="K3" i="4" s="1"/>
  <c r="D4" i="4" a="1"/>
  <c r="D4" i="4" s="1"/>
  <c r="J3" i="4" a="1"/>
  <c r="J3" i="4" s="1"/>
  <c r="K4" i="4" a="1"/>
  <c r="K4" i="4" s="1"/>
  <c r="D5" i="4" a="1"/>
  <c r="D5" i="4" s="1"/>
  <c r="J4" i="4" a="1"/>
  <c r="J4" i="4" s="1"/>
  <c r="I4" i="4" a="1"/>
  <c r="I4" i="4" s="1"/>
  <c r="H4" i="4" a="1"/>
  <c r="H4" i="4" s="1"/>
  <c r="E4" i="4" a="1"/>
  <c r="E4" i="4" s="1"/>
  <c r="Q18" i="4" a="1"/>
  <c r="Q18" i="4" s="1"/>
  <c r="P18" i="4" a="1"/>
  <c r="P18" i="4" s="1"/>
  <c r="O18" i="4" a="1"/>
  <c r="O18" i="4" s="1"/>
  <c r="R18" i="4" a="1"/>
  <c r="R18" i="4" s="1"/>
  <c r="O21" i="4" a="1"/>
  <c r="O21" i="4" s="1"/>
  <c r="R21" i="4" a="1"/>
  <c r="R21" i="4" s="1"/>
  <c r="Q21" i="4" a="1"/>
  <c r="Q21" i="4" s="1"/>
  <c r="P21" i="4" a="1"/>
  <c r="P21" i="4" s="1"/>
  <c r="Q14" i="4" a="1"/>
  <c r="Q14" i="4" s="1"/>
  <c r="P14" i="4" a="1"/>
  <c r="P14" i="4" s="1"/>
  <c r="O14" i="4" a="1"/>
  <c r="O14" i="4" s="1"/>
  <c r="R14" i="4" a="1"/>
  <c r="R14" i="4" s="1"/>
  <c r="R19" i="4" a="1"/>
  <c r="R19" i="4" s="1"/>
  <c r="Q19" i="4" a="1"/>
  <c r="Q19" i="4" s="1"/>
  <c r="P19" i="4" a="1"/>
  <c r="P19" i="4" s="1"/>
  <c r="O19" i="4" a="1"/>
  <c r="O19" i="4" s="1"/>
  <c r="O17" i="4" a="1"/>
  <c r="O17" i="4" s="1"/>
  <c r="R17" i="4" a="1"/>
  <c r="R17" i="4" s="1"/>
  <c r="Q17" i="4" a="1"/>
  <c r="Q17" i="4" s="1"/>
  <c r="P17" i="4" a="1"/>
  <c r="P17" i="4" s="1"/>
  <c r="Q10" i="4" a="1"/>
  <c r="Q10" i="4" s="1"/>
  <c r="P10" i="4" a="1"/>
  <c r="P10" i="4" s="1"/>
  <c r="O10" i="4" a="1"/>
  <c r="O10" i="4" s="1"/>
  <c r="R10" i="4" a="1"/>
  <c r="R10" i="4" s="1"/>
  <c r="R15" i="4" a="1"/>
  <c r="R15" i="4" s="1"/>
  <c r="Q15" i="4" a="1"/>
  <c r="Q15" i="4" s="1"/>
  <c r="P15" i="4" a="1"/>
  <c r="P15" i="4" s="1"/>
  <c r="O15" i="4" a="1"/>
  <c r="O15" i="4" s="1"/>
  <c r="L6" i="3" a="1"/>
  <c r="L6" i="3" s="1"/>
  <c r="N6" i="3" a="1"/>
  <c r="N6" i="3" s="1"/>
  <c r="M6" i="3" a="1"/>
  <c r="M6" i="3" s="1"/>
  <c r="O6" i="3" a="1"/>
  <c r="O6" i="3" s="1"/>
  <c r="O13" i="4" a="1"/>
  <c r="O13" i="4" s="1"/>
  <c r="R13" i="4" a="1"/>
  <c r="R13" i="4" s="1"/>
  <c r="Q13" i="4" a="1"/>
  <c r="Q13" i="4" s="1"/>
  <c r="P13" i="4" a="1"/>
  <c r="P13" i="4" s="1"/>
  <c r="Q6" i="4" a="1"/>
  <c r="Q6" i="4" s="1"/>
  <c r="P6" i="4" a="1"/>
  <c r="P6" i="4" s="1"/>
  <c r="O6" i="4" a="1"/>
  <c r="O6" i="4" s="1"/>
  <c r="R6" i="4" a="1"/>
  <c r="R6" i="4" s="1"/>
  <c r="R11" i="4" a="1"/>
  <c r="R11" i="4" s="1"/>
  <c r="Q11" i="4" a="1"/>
  <c r="Q11" i="4" s="1"/>
  <c r="P11" i="4" a="1"/>
  <c r="P11" i="4" s="1"/>
  <c r="O11" i="4" a="1"/>
  <c r="O11" i="4" s="1"/>
  <c r="R16" i="4" a="1"/>
  <c r="R16" i="4" s="1"/>
  <c r="Q16" i="4" a="1"/>
  <c r="Q16" i="4" s="1"/>
  <c r="P16" i="4" a="1"/>
  <c r="P16" i="4" s="1"/>
  <c r="O16" i="4" a="1"/>
  <c r="O16" i="4" s="1"/>
  <c r="O9" i="4" a="1"/>
  <c r="O9" i="4" s="1"/>
  <c r="R9" i="4" a="1"/>
  <c r="R9" i="4" s="1"/>
  <c r="Q9" i="4" a="1"/>
  <c r="Q9" i="4" s="1"/>
  <c r="P9" i="4" a="1"/>
  <c r="P9" i="4" s="1"/>
  <c r="H22" i="4" a="1"/>
  <c r="H22" i="4" s="1"/>
  <c r="E22" i="4" a="1"/>
  <c r="E22" i="4" s="1"/>
  <c r="K22" i="4" a="1"/>
  <c r="K22" i="4" s="1"/>
  <c r="J22" i="4" a="1"/>
  <c r="J22" i="4" s="1"/>
  <c r="I22" i="4" a="1"/>
  <c r="I22" i="4" s="1"/>
  <c r="R7" i="4" a="1"/>
  <c r="R7" i="4" s="1"/>
  <c r="Q7" i="4" a="1"/>
  <c r="Q7" i="4" s="1"/>
  <c r="P7" i="4" a="1"/>
  <c r="P7" i="4" s="1"/>
  <c r="O7" i="4" a="1"/>
  <c r="O7" i="4" s="1"/>
  <c r="O2" i="3" a="1"/>
  <c r="O2" i="3" s="1"/>
  <c r="N2" i="3" a="1"/>
  <c r="N2" i="3" s="1"/>
  <c r="M2" i="3" a="1"/>
  <c r="M2" i="3" s="1"/>
  <c r="L2" i="3" a="1"/>
  <c r="L2" i="3" s="1"/>
  <c r="Q2" i="3" s="1" a="1"/>
  <c r="Q2" i="3" s="1"/>
  <c r="M7" i="3" a="1"/>
  <c r="M7" i="3" s="1"/>
  <c r="L7" i="3" a="1"/>
  <c r="L7" i="3" s="1"/>
  <c r="N7" i="3" a="1"/>
  <c r="N7" i="3" s="1"/>
  <c r="O7" i="3" a="1"/>
  <c r="O7" i="3" s="1"/>
  <c r="R8" i="4" a="1"/>
  <c r="R8" i="4" s="1"/>
  <c r="Q8" i="4" a="1"/>
  <c r="Q8" i="4" s="1"/>
  <c r="P8" i="4" a="1"/>
  <c r="P8" i="4" s="1"/>
  <c r="O8" i="4" a="1"/>
  <c r="O8" i="4" s="1"/>
  <c r="K21" i="4" a="1"/>
  <c r="K21" i="4" s="1"/>
  <c r="D22" i="4" a="1"/>
  <c r="D22" i="4" s="1"/>
  <c r="J21" i="4" a="1"/>
  <c r="J21" i="4" s="1"/>
  <c r="I21" i="4" a="1"/>
  <c r="I21" i="4" s="1"/>
  <c r="H21" i="4" a="1"/>
  <c r="H21" i="4" s="1"/>
  <c r="E21" i="4" a="1"/>
  <c r="E21" i="4" s="1"/>
  <c r="H14" i="4" a="1"/>
  <c r="H14" i="4" s="1"/>
  <c r="E14" i="4" a="1"/>
  <c r="E14" i="4" s="1"/>
  <c r="K14" i="4" a="1"/>
  <c r="K14" i="4" s="1"/>
  <c r="D15" i="4" a="1"/>
  <c r="D15" i="4" s="1"/>
  <c r="J14" i="4" a="1"/>
  <c r="J14" i="4" s="1"/>
  <c r="I14" i="4" a="1"/>
  <c r="I14" i="4" s="1"/>
  <c r="I15" i="4" a="1"/>
  <c r="I15" i="4" s="1"/>
  <c r="H15" i="4" a="1"/>
  <c r="H15" i="4" s="1"/>
  <c r="E15" i="4" a="1"/>
  <c r="E15" i="4" s="1"/>
  <c r="K15" i="4" a="1"/>
  <c r="K15" i="4" s="1"/>
  <c r="D16" i="4" a="1"/>
  <c r="D16" i="4" s="1"/>
  <c r="J15" i="4" a="1"/>
  <c r="J15" i="4" s="1"/>
  <c r="O16" i="3" a="1"/>
  <c r="O16" i="3" s="1"/>
  <c r="N16" i="3" a="1"/>
  <c r="N16" i="3" s="1"/>
  <c r="M16" i="3" a="1"/>
  <c r="M16" i="3" s="1"/>
  <c r="L16" i="3" a="1"/>
  <c r="L16" i="3" s="1"/>
  <c r="X20" i="4" l="1"/>
  <c r="F33" i="2" s="1"/>
  <c r="W20" i="4"/>
  <c r="E33" i="2" s="1"/>
  <c r="V20" i="4"/>
  <c r="D33" i="2" s="1"/>
  <c r="U20" i="4"/>
  <c r="C33" i="2" s="1"/>
  <c r="AE20" i="4"/>
  <c r="M33" i="2" s="1"/>
  <c r="AD20" i="4"/>
  <c r="L33" i="2" s="1"/>
  <c r="AC20" i="4"/>
  <c r="K33" i="2" s="1"/>
  <c r="AB20" i="4"/>
  <c r="J33" i="2" s="1"/>
  <c r="AA20" i="4"/>
  <c r="I33" i="2" s="1"/>
  <c r="Z20" i="4"/>
  <c r="H33" i="2" s="1"/>
  <c r="Y20" i="4"/>
  <c r="G33" i="2" s="1"/>
  <c r="AA21" i="4"/>
  <c r="I34" i="2" s="1"/>
  <c r="Z21" i="4"/>
  <c r="H34" i="2" s="1"/>
  <c r="Y21" i="4"/>
  <c r="G34" i="2" s="1"/>
  <c r="X21" i="4"/>
  <c r="F34" i="2" s="1"/>
  <c r="W21" i="4"/>
  <c r="E34" i="2" s="1"/>
  <c r="V21" i="4"/>
  <c r="D34" i="2" s="1"/>
  <c r="U21" i="4"/>
  <c r="C34" i="2" s="1"/>
  <c r="AE21" i="4"/>
  <c r="M34" i="2" s="1"/>
  <c r="AD21" i="4"/>
  <c r="L34" i="2" s="1"/>
  <c r="AC21" i="4"/>
  <c r="K34" i="2" s="1"/>
  <c r="AB21" i="4"/>
  <c r="J34" i="2" s="1"/>
  <c r="U3" i="4"/>
  <c r="C16" i="2" s="1"/>
  <c r="AE3" i="4"/>
  <c r="M16" i="2" s="1"/>
  <c r="AD3" i="4"/>
  <c r="L16" i="2" s="1"/>
  <c r="AC3" i="4"/>
  <c r="K16" i="2" s="1"/>
  <c r="AB3" i="4"/>
  <c r="J16" i="2" s="1"/>
  <c r="AA3" i="4"/>
  <c r="I16" i="2" s="1"/>
  <c r="Z3" i="4"/>
  <c r="H16" i="2" s="1"/>
  <c r="Y3" i="4"/>
  <c r="G16" i="2" s="1"/>
  <c r="X3" i="4"/>
  <c r="F16" i="2" s="1"/>
  <c r="W3" i="4"/>
  <c r="E16" i="2" s="1"/>
  <c r="V3" i="4"/>
  <c r="D16" i="2" s="1"/>
  <c r="AD6" i="4"/>
  <c r="L19" i="2" s="1"/>
  <c r="AC6" i="4"/>
  <c r="K19" i="2" s="1"/>
  <c r="AB6" i="4"/>
  <c r="J19" i="2" s="1"/>
  <c r="AA6" i="4"/>
  <c r="I19" i="2" s="1"/>
  <c r="Z6" i="4"/>
  <c r="H19" i="2" s="1"/>
  <c r="Y6" i="4"/>
  <c r="G19" i="2" s="1"/>
  <c r="X6" i="4"/>
  <c r="F19" i="2" s="1"/>
  <c r="W6" i="4"/>
  <c r="E19" i="2" s="1"/>
  <c r="V6" i="4"/>
  <c r="D19" i="2" s="1"/>
  <c r="U6" i="4"/>
  <c r="C19" i="2" s="1"/>
  <c r="AE6" i="4"/>
  <c r="M19" i="2" s="1"/>
  <c r="X12" i="4"/>
  <c r="F25" i="2" s="1"/>
  <c r="W12" i="4"/>
  <c r="E25" i="2" s="1"/>
  <c r="V12" i="4"/>
  <c r="D25" i="2" s="1"/>
  <c r="U12" i="4"/>
  <c r="C25" i="2" s="1"/>
  <c r="AE12" i="4"/>
  <c r="M25" i="2" s="1"/>
  <c r="AD12" i="4"/>
  <c r="L25" i="2" s="1"/>
  <c r="AC12" i="4"/>
  <c r="K25" i="2" s="1"/>
  <c r="AB12" i="4"/>
  <c r="J25" i="2" s="1"/>
  <c r="AA12" i="4"/>
  <c r="I25" i="2" s="1"/>
  <c r="Z12" i="4"/>
  <c r="H25" i="2" s="1"/>
  <c r="Y12" i="4"/>
  <c r="G25" i="2" s="1"/>
  <c r="AD22" i="4"/>
  <c r="L35" i="2" s="1"/>
  <c r="AC22" i="4"/>
  <c r="K35" i="2" s="1"/>
  <c r="AB22" i="4"/>
  <c r="J35" i="2" s="1"/>
  <c r="AA22" i="4"/>
  <c r="I35" i="2" s="1"/>
  <c r="Z22" i="4"/>
  <c r="H35" i="2" s="1"/>
  <c r="Y22" i="4"/>
  <c r="G35" i="2" s="1"/>
  <c r="X22" i="4"/>
  <c r="F35" i="2" s="1"/>
  <c r="W22" i="4"/>
  <c r="E35" i="2" s="1"/>
  <c r="V22" i="4"/>
  <c r="D35" i="2" s="1"/>
  <c r="U22" i="4"/>
  <c r="C35" i="2" s="1"/>
  <c r="AE22" i="4"/>
  <c r="M35" i="2" s="1"/>
  <c r="AA17" i="4"/>
  <c r="I30" i="2" s="1"/>
  <c r="Z17" i="4"/>
  <c r="H30" i="2" s="1"/>
  <c r="Y17" i="4"/>
  <c r="G30" i="2" s="1"/>
  <c r="X17" i="4"/>
  <c r="F30" i="2" s="1"/>
  <c r="W17" i="4"/>
  <c r="E30" i="2" s="1"/>
  <c r="V17" i="4"/>
  <c r="D30" i="2" s="1"/>
  <c r="U17" i="4"/>
  <c r="C30" i="2" s="1"/>
  <c r="AE17" i="4"/>
  <c r="M30" i="2" s="1"/>
  <c r="AD17" i="4"/>
  <c r="L30" i="2" s="1"/>
  <c r="AC17" i="4"/>
  <c r="K30" i="2" s="1"/>
  <c r="AB17" i="4"/>
  <c r="J30" i="2" s="1"/>
  <c r="AD10" i="4"/>
  <c r="L23" i="2" s="1"/>
  <c r="AC10" i="4"/>
  <c r="K23" i="2" s="1"/>
  <c r="AB10" i="4"/>
  <c r="J23" i="2" s="1"/>
  <c r="AA10" i="4"/>
  <c r="I23" i="2" s="1"/>
  <c r="Z10" i="4"/>
  <c r="H23" i="2" s="1"/>
  <c r="Y10" i="4"/>
  <c r="G23" i="2" s="1"/>
  <c r="X10" i="4"/>
  <c r="F23" i="2" s="1"/>
  <c r="W10" i="4"/>
  <c r="E23" i="2" s="1"/>
  <c r="V10" i="4"/>
  <c r="D23" i="2" s="1"/>
  <c r="U10" i="4"/>
  <c r="C23" i="2" s="1"/>
  <c r="AE10" i="4"/>
  <c r="M23" i="2" s="1"/>
  <c r="AA9" i="4"/>
  <c r="I22" i="2" s="1"/>
  <c r="Z9" i="4"/>
  <c r="H22" i="2" s="1"/>
  <c r="Y9" i="4"/>
  <c r="G22" i="2" s="1"/>
  <c r="X9" i="4"/>
  <c r="F22" i="2" s="1"/>
  <c r="W9" i="4"/>
  <c r="E22" i="2" s="1"/>
  <c r="V9" i="4"/>
  <c r="D22" i="2" s="1"/>
  <c r="U9" i="4"/>
  <c r="C22" i="2" s="1"/>
  <c r="AE9" i="4"/>
  <c r="M22" i="2" s="1"/>
  <c r="AD9" i="4"/>
  <c r="L22" i="2" s="1"/>
  <c r="AC9" i="4"/>
  <c r="K22" i="2" s="1"/>
  <c r="AB9" i="4"/>
  <c r="J22" i="2" s="1"/>
  <c r="AD18" i="4"/>
  <c r="L31" i="2" s="1"/>
  <c r="AC18" i="4"/>
  <c r="K31" i="2" s="1"/>
  <c r="AB18" i="4"/>
  <c r="J31" i="2" s="1"/>
  <c r="AA18" i="4"/>
  <c r="I31" i="2" s="1"/>
  <c r="Z18" i="4"/>
  <c r="H31" i="2" s="1"/>
  <c r="Y18" i="4"/>
  <c r="G31" i="2" s="1"/>
  <c r="X18" i="4"/>
  <c r="F31" i="2" s="1"/>
  <c r="W18" i="4"/>
  <c r="E31" i="2" s="1"/>
  <c r="V18" i="4"/>
  <c r="D31" i="2" s="1"/>
  <c r="U18" i="4"/>
  <c r="C31" i="2" s="1"/>
  <c r="AE18" i="4"/>
  <c r="M31" i="2" s="1"/>
  <c r="U7" i="4"/>
  <c r="C20" i="2" s="1"/>
  <c r="AE7" i="4"/>
  <c r="M20" i="2" s="1"/>
  <c r="AD7" i="4"/>
  <c r="L20" i="2" s="1"/>
  <c r="AC7" i="4"/>
  <c r="K20" i="2" s="1"/>
  <c r="AB7" i="4"/>
  <c r="J20" i="2" s="1"/>
  <c r="AA7" i="4"/>
  <c r="I20" i="2" s="1"/>
  <c r="Z7" i="4"/>
  <c r="H20" i="2" s="1"/>
  <c r="Y7" i="4"/>
  <c r="G20" i="2" s="1"/>
  <c r="X7" i="4"/>
  <c r="F20" i="2" s="1"/>
  <c r="W7" i="4"/>
  <c r="E20" i="2" s="1"/>
  <c r="V7" i="4"/>
  <c r="D20" i="2" s="1"/>
  <c r="AA13" i="4"/>
  <c r="I26" i="2" s="1"/>
  <c r="Z13" i="4"/>
  <c r="H26" i="2" s="1"/>
  <c r="Y13" i="4"/>
  <c r="G26" i="2" s="1"/>
  <c r="X13" i="4"/>
  <c r="F26" i="2" s="1"/>
  <c r="W13" i="4"/>
  <c r="E26" i="2" s="1"/>
  <c r="V13" i="4"/>
  <c r="D26" i="2" s="1"/>
  <c r="U13" i="4"/>
  <c r="C26" i="2" s="1"/>
  <c r="AE13" i="4"/>
  <c r="M26" i="2" s="1"/>
  <c r="AD13" i="4"/>
  <c r="L26" i="2" s="1"/>
  <c r="AC13" i="4"/>
  <c r="K26" i="2" s="1"/>
  <c r="AB13" i="4"/>
  <c r="J26" i="2" s="1"/>
  <c r="U19" i="4"/>
  <c r="C32" i="2" s="1"/>
  <c r="AE19" i="4"/>
  <c r="M32" i="2" s="1"/>
  <c r="AD19" i="4"/>
  <c r="L32" i="2" s="1"/>
  <c r="AC19" i="4"/>
  <c r="K32" i="2" s="1"/>
  <c r="AB19" i="4"/>
  <c r="J32" i="2" s="1"/>
  <c r="AA19" i="4"/>
  <c r="I32" i="2" s="1"/>
  <c r="Z19" i="4"/>
  <c r="H32" i="2" s="1"/>
  <c r="Y19" i="4"/>
  <c r="G32" i="2" s="1"/>
  <c r="X19" i="4"/>
  <c r="F32" i="2" s="1"/>
  <c r="W19" i="4"/>
  <c r="E32" i="2" s="1"/>
  <c r="V19" i="4"/>
  <c r="D32" i="2" s="1"/>
  <c r="AD14" i="4"/>
  <c r="L27" i="2" s="1"/>
  <c r="AC14" i="4"/>
  <c r="K27" i="2" s="1"/>
  <c r="AB14" i="4"/>
  <c r="J27" i="2" s="1"/>
  <c r="AA14" i="4"/>
  <c r="I27" i="2" s="1"/>
  <c r="Z14" i="4"/>
  <c r="H27" i="2" s="1"/>
  <c r="Y14" i="4"/>
  <c r="G27" i="2" s="1"/>
  <c r="X14" i="4"/>
  <c r="F27" i="2" s="1"/>
  <c r="W14" i="4"/>
  <c r="E27" i="2" s="1"/>
  <c r="V14" i="4"/>
  <c r="D27" i="2" s="1"/>
  <c r="U14" i="4"/>
  <c r="C27" i="2" s="1"/>
  <c r="AE14" i="4"/>
  <c r="M27" i="2" s="1"/>
  <c r="Q7" i="3" a="1"/>
  <c r="Q7" i="3" s="1"/>
  <c r="Q8" i="3" a="1"/>
  <c r="Q8" i="3" s="1"/>
  <c r="U15" i="4"/>
  <c r="C28" i="2" s="1"/>
  <c r="AE15" i="4"/>
  <c r="M28" i="2" s="1"/>
  <c r="AD15" i="4"/>
  <c r="L28" i="2" s="1"/>
  <c r="AC15" i="4"/>
  <c r="K28" i="2" s="1"/>
  <c r="AB15" i="4"/>
  <c r="J28" i="2" s="1"/>
  <c r="AA15" i="4"/>
  <c r="I28" i="2" s="1"/>
  <c r="Z15" i="4"/>
  <c r="H28" i="2" s="1"/>
  <c r="Y15" i="4"/>
  <c r="G28" i="2" s="1"/>
  <c r="X15" i="4"/>
  <c r="F28" i="2" s="1"/>
  <c r="W15" i="4"/>
  <c r="E28" i="2" s="1"/>
  <c r="V15" i="4"/>
  <c r="D28" i="2" s="1"/>
  <c r="X8" i="4"/>
  <c r="F21" i="2" s="1"/>
  <c r="W8" i="4"/>
  <c r="E21" i="2" s="1"/>
  <c r="V8" i="4"/>
  <c r="D21" i="2" s="1"/>
  <c r="U8" i="4"/>
  <c r="C21" i="2" s="1"/>
  <c r="AE8" i="4"/>
  <c r="M21" i="2" s="1"/>
  <c r="AD8" i="4"/>
  <c r="L21" i="2" s="1"/>
  <c r="AC8" i="4"/>
  <c r="K21" i="2" s="1"/>
  <c r="AB8" i="4"/>
  <c r="J21" i="2" s="1"/>
  <c r="AA8" i="4"/>
  <c r="I21" i="2" s="1"/>
  <c r="Z8" i="4"/>
  <c r="H21" i="2" s="1"/>
  <c r="Y8" i="4"/>
  <c r="G21" i="2" s="1"/>
  <c r="AA5" i="4"/>
  <c r="I18" i="2" s="1"/>
  <c r="Z5" i="4"/>
  <c r="H18" i="2" s="1"/>
  <c r="Y5" i="4"/>
  <c r="G18" i="2" s="1"/>
  <c r="X5" i="4"/>
  <c r="F18" i="2" s="1"/>
  <c r="W5" i="4"/>
  <c r="E18" i="2" s="1"/>
  <c r="V5" i="4"/>
  <c r="D18" i="2" s="1"/>
  <c r="U5" i="4"/>
  <c r="C18" i="2" s="1"/>
  <c r="AE5" i="4"/>
  <c r="M18" i="2" s="1"/>
  <c r="AD5" i="4"/>
  <c r="L18" i="2" s="1"/>
  <c r="AC5" i="4"/>
  <c r="K18" i="2" s="1"/>
  <c r="AB5" i="4"/>
  <c r="J18" i="2" s="1"/>
  <c r="X16" i="4"/>
  <c r="F29" i="2" s="1"/>
  <c r="W16" i="4"/>
  <c r="E29" i="2" s="1"/>
  <c r="V16" i="4"/>
  <c r="D29" i="2" s="1"/>
  <c r="U16" i="4"/>
  <c r="C29" i="2" s="1"/>
  <c r="AE16" i="4"/>
  <c r="M29" i="2" s="1"/>
  <c r="AD16" i="4"/>
  <c r="L29" i="2" s="1"/>
  <c r="AC16" i="4"/>
  <c r="K29" i="2" s="1"/>
  <c r="AB16" i="4"/>
  <c r="J29" i="2" s="1"/>
  <c r="AA16" i="4"/>
  <c r="I29" i="2" s="1"/>
  <c r="Z16" i="4"/>
  <c r="H29" i="2" s="1"/>
  <c r="Y16" i="4"/>
  <c r="G29" i="2" s="1"/>
  <c r="U11" i="4"/>
  <c r="C24" i="2" s="1"/>
  <c r="AE11" i="4"/>
  <c r="M24" i="2" s="1"/>
  <c r="AD11" i="4"/>
  <c r="L24" i="2" s="1"/>
  <c r="AC11" i="4"/>
  <c r="K24" i="2" s="1"/>
  <c r="AB11" i="4"/>
  <c r="J24" i="2" s="1"/>
  <c r="AA11" i="4"/>
  <c r="I24" i="2" s="1"/>
  <c r="Z11" i="4"/>
  <c r="H24" i="2" s="1"/>
  <c r="Y11" i="4"/>
  <c r="G24" i="2" s="1"/>
  <c r="X11" i="4"/>
  <c r="F24" i="2" s="1"/>
  <c r="W11" i="4"/>
  <c r="E24" i="2" s="1"/>
  <c r="V11" i="4"/>
  <c r="D24" i="2" s="1"/>
  <c r="Q6" i="3" a="1"/>
  <c r="Q6" i="3" s="1"/>
  <c r="X4" i="4"/>
  <c r="F17" i="2" s="1"/>
  <c r="W4" i="4"/>
  <c r="E17" i="2" s="1"/>
  <c r="V4" i="4"/>
  <c r="D17" i="2" s="1"/>
  <c r="U4" i="4"/>
  <c r="C17" i="2" s="1"/>
  <c r="AE4" i="4"/>
  <c r="M17" i="2" s="1"/>
  <c r="AD4" i="4"/>
  <c r="L17" i="2" s="1"/>
  <c r="AC4" i="4"/>
  <c r="K17" i="2" s="1"/>
  <c r="AB4" i="4"/>
  <c r="J17" i="2" s="1"/>
  <c r="AA4" i="4"/>
  <c r="I17" i="2" s="1"/>
  <c r="Z4" i="4"/>
  <c r="H17" i="2" s="1"/>
  <c r="Y4" i="4"/>
  <c r="G17" i="2" s="1"/>
</calcChain>
</file>

<file path=xl/sharedStrings.xml><?xml version="1.0" encoding="utf-8"?>
<sst xmlns="http://schemas.openxmlformats.org/spreadsheetml/2006/main" count="3639" uniqueCount="1320">
  <si>
    <t>Amplify Progress Planning Tool for mCLASS®:DIBELS® 8th Edition</t>
  </si>
  <si>
    <t>Decreasing the percentage of students reading at Well Below Benchmark levels</t>
  </si>
  <si>
    <t>Overview of Tool:</t>
  </si>
  <si>
    <r>
      <rPr>
        <sz val="12"/>
        <color rgb="FF000000"/>
        <rFont val="Calibri"/>
      </rPr>
      <t xml:space="preserve">Welcome to the Amplify Progress Planning Tool for mCLASS®:DIBELS® 8th Edition. This tool utilizes data from mCLASS users across the nation to provide schools and districts with a meaningful comparative perspective for their progress during the school year. Schools that begin the year with a similar percentage of students reading </t>
    </r>
    <r>
      <rPr>
        <u/>
        <sz val="12"/>
        <color rgb="FFFF0000"/>
        <rFont val="Calibri (Body)"/>
      </rPr>
      <t>Well Below Benchmark</t>
    </r>
    <r>
      <rPr>
        <sz val="12"/>
        <color rgb="FF000000"/>
        <rFont val="Calibri"/>
      </rPr>
      <t xml:space="preserve"> are grouped as a cohort, which is then divided into five groups (quintiles) by ranking the schools based on their students' performance at the end of the year. The progress made by schools in each of these groups has been characterized as Well Above Average, Above Average, Average, Below Average, or Well Below Average.</t>
    </r>
  </si>
  <si>
    <t>Benefit of Tool:</t>
  </si>
  <si>
    <t>This tool is designed to serve two purposes for schools and their districts:</t>
  </si>
  <si>
    <t>1.  To provide context for your school's performance during the 2024-25 School Year (e.g., was the progress that your school made typical/average - or was it below/above average?).</t>
  </si>
  <si>
    <t>2.  To facilitate realistic goal setting for the 2025-26 School Year. For example, if your school desires to perform better than your peers during this upcoming school year, what percentage of students will need to be scoring Well Below Benchmark levels at the Middle of Year and End of Year administrations?</t>
  </si>
  <si>
    <t>Step 1: Evaluate your school's progress for 2024-25</t>
  </si>
  <si>
    <t>Enter the percentage of students that scored Well Below Benchmark levels for the Beginning of Year (BOY) and End of Year (EOY) administrations during the 2024-25 School Year (the grey highlighted cells). The chart will then display the category of progress associated with your school's results. Please note that the tool permits you to evaluate progress for the entire school (for all assessed grades at once) as well as on a specific grade-by-grade basis that should be especially helpful to teachers when evaluating their results for the year. Refer to the "Progress Ranges" sheet to understand how the progress ranges are constructed.</t>
  </si>
  <si>
    <t>2024-25 BOY to EOY Progress - All Grades</t>
  </si>
  <si>
    <t>Select Grade Range</t>
  </si>
  <si>
    <t>BOY % Well Below Benchmark</t>
  </si>
  <si>
    <t>EOY % Well Below Benchmark</t>
  </si>
  <si>
    <t>Level of Progress</t>
  </si>
  <si>
    <t>Click to Select</t>
  </si>
  <si>
    <t>2024-25 BOY to EOY Progress - Individual Grades</t>
  </si>
  <si>
    <t>Grade</t>
  </si>
  <si>
    <t>Kindergarten</t>
  </si>
  <si>
    <t>1st Grade</t>
  </si>
  <si>
    <t>2nd Grade</t>
  </si>
  <si>
    <t>3rd Grade</t>
  </si>
  <si>
    <t>4th Grade</t>
  </si>
  <si>
    <t>5th Grade</t>
  </si>
  <si>
    <t>Step 2: Set progress goals for 2025-26</t>
  </si>
  <si>
    <t>Select the level of progress that your school would like to make in the 2025-26 School Year (Average, Above Average, or Well Above Average). Then, enter the percentage of students that scored Well Below Benchmark during your BOY administration (the grey highlighted cells). If you have not yet administered BOY for this year, you can enter the data from last year for now, and update your goal once you have the data for the current year. Refer to the "Progress Ranges" sheet to understand how the goal ranges are constructed.</t>
  </si>
  <si>
    <t>2025-26 Goal Setting - All Grades</t>
  </si>
  <si>
    <t>Desired Level of Progress</t>
  </si>
  <si>
    <t>BOY % of students reading
Well Below Benchmark</t>
  </si>
  <si>
    <t>MOY % Well Below Benchmark
Goal Range</t>
  </si>
  <si>
    <t>EOY % Well Below Benchmark
Goal Range</t>
  </si>
  <si>
    <t>2025-26 Goal Setting - Individual Grades</t>
  </si>
  <si>
    <t>If you have any questions please call Amplify Pedagogical Support at 1 800 823-1969.</t>
  </si>
  <si>
    <r>
      <rPr>
        <sz val="12"/>
        <color rgb="FF000000"/>
        <rFont val="Calibri"/>
      </rPr>
      <t xml:space="preserve">This section of the Amplify Progress Planning Tool allows a user to view the progress ranges directly instead of having a category of progress returned automatically. The chart allows a user to identify a cohort of similarly performing schools based on the percent of students reading </t>
    </r>
    <r>
      <rPr>
        <u/>
        <sz val="12"/>
        <color rgb="FFFF0000"/>
        <rFont val="Calibri (Body)_x0000_"/>
      </rPr>
      <t xml:space="preserve">Well Below </t>
    </r>
    <r>
      <rPr>
        <u/>
        <sz val="12"/>
        <color rgb="FFFF0000"/>
        <rFont val="Calibri"/>
      </rPr>
      <t>Benchmark</t>
    </r>
    <r>
      <rPr>
        <sz val="12"/>
        <color rgb="FF000000"/>
        <rFont val="Calibri"/>
      </rPr>
      <t xml:space="preserve"> levels at BOY, and then identify where they rank within that cohort based on their students' performance at the end of the year.</t>
    </r>
  </si>
  <si>
    <t>To evaluate 2024-25 school progress:</t>
  </si>
  <si>
    <t>1. Select the desired range of grades from the first drop down menu, and "2024-25" from the second drop down menu (click the grey cells below)
2. Find the row in the first column that corresponds to the percent of students scoring Well Below Benchmark at BOY 2024-25*
3. Find the column within this row corresponding to the percent of students scoring Well Below Benchmark at EOY 2024-25**
4. This column indicates your category of progress in 2024-25. To evaluate what it would have taken to be in other categories of progress, look at the ranges for other columns within your row.</t>
  </si>
  <si>
    <t>To set progress goals for 2025-26:</t>
  </si>
  <si>
    <t>1. Select the desired range of grades from the first drop down menu, and "2025-26" from the second drop down menu (click the grey cells below)
2. Find the row in the first column that corresponds to the percent of students scoring Well Below Benchmark at BOY 2025-26; this row identifies your cohort of similarly scoring schools for 2025-26*
3. Choose the column that corresponds to your desired category of progress to set goals for MOY and EOY**</t>
  </si>
  <si>
    <t>Select School Year</t>
  </si>
  <si>
    <t>Beginning of Year</t>
  </si>
  <si>
    <t>Middle of Year % Well Below Benchmark</t>
  </si>
  <si>
    <t>End of Year % Well Below Benchmark</t>
  </si>
  <si>
    <t>Well Above Average Progress</t>
  </si>
  <si>
    <t>Above Average Progress</t>
  </si>
  <si>
    <t>Average Progress</t>
  </si>
  <si>
    <t>Below Average Progress</t>
  </si>
  <si>
    <t>Well Below Average Progress</t>
  </si>
  <si>
    <t>*The range of students scoring Well Below Benchmark at BOY includes the percentage at the bottom end of the range and excludes the percentage at the high end of the range</t>
  </si>
  <si>
    <t>**The range of students scoring Well Below Benchmark at MOY and EOY for each progress category includes the percentage at the bottom of the range and excludes the percentage at the high end of the range</t>
  </si>
  <si>
    <t>helper1</t>
  </si>
  <si>
    <t>category</t>
  </si>
  <si>
    <t>year</t>
  </si>
  <si>
    <t>toy</t>
  </si>
  <si>
    <t>grade_name</t>
  </si>
  <si>
    <t>grades</t>
  </si>
  <si>
    <t>boy_level</t>
  </si>
  <si>
    <t>eoy_level</t>
  </si>
  <si>
    <t>boy_decile</t>
  </si>
  <si>
    <t>upper_limit</t>
  </si>
  <si>
    <t>level_of_progress</t>
  </si>
  <si>
    <t>EOY</t>
  </si>
  <si>
    <t>K</t>
  </si>
  <si>
    <t>MOY</t>
  </si>
  <si>
    <t>Middle of Year % At/Above Benchmark</t>
  </si>
  <si>
    <t>End of Year % At/Above Benchmark</t>
  </si>
  <si>
    <t>rank</t>
  </si>
  <si>
    <t>helper2moy</t>
  </si>
  <si>
    <t>helper2eoy</t>
  </si>
  <si>
    <t>iteration</t>
  </si>
  <si>
    <t>assessment</t>
  </si>
  <si>
    <t>type</t>
  </si>
  <si>
    <t>decile_name</t>
  </si>
  <si>
    <t>q00</t>
  </si>
  <si>
    <t>q20</t>
  </si>
  <si>
    <t>q40</t>
  </si>
  <si>
    <t>q60</t>
  </si>
  <si>
    <t>q80</t>
  </si>
  <si>
    <t>q100</t>
  </si>
  <si>
    <t>school_count</t>
  </si>
  <si>
    <t>helper2</t>
  </si>
  <si>
    <t>D8</t>
  </si>
  <si>
    <t>WB</t>
  </si>
  <si>
    <t>22KMOY0.05</t>
  </si>
  <si>
    <t>22KMOY1</t>
  </si>
  <si>
    <t>22KMOY0.1</t>
  </si>
  <si>
    <t>22KMOY2</t>
  </si>
  <si>
    <t>22KMOY0.15</t>
  </si>
  <si>
    <t>22KMOY3</t>
  </si>
  <si>
    <t>22KMOY0.2</t>
  </si>
  <si>
    <t>22KMOY4</t>
  </si>
  <si>
    <t>22KMOY0.25</t>
  </si>
  <si>
    <t>22KMOY5</t>
  </si>
  <si>
    <t>22KMOY0.3</t>
  </si>
  <si>
    <t>22KMOY6</t>
  </si>
  <si>
    <t>22KMOY0.35</t>
  </si>
  <si>
    <t>22KMOY7</t>
  </si>
  <si>
    <t>22KMOY0.4</t>
  </si>
  <si>
    <t>22KMOY8</t>
  </si>
  <si>
    <t>22KMOY0.45</t>
  </si>
  <si>
    <t>22KMOY9</t>
  </si>
  <si>
    <t>22KMOY0.5</t>
  </si>
  <si>
    <t>22KMOY10</t>
  </si>
  <si>
    <t>22KMOY0.55</t>
  </si>
  <si>
    <t>22KMOY11</t>
  </si>
  <si>
    <t>22KMOY0.6</t>
  </si>
  <si>
    <t>22KMOY12</t>
  </si>
  <si>
    <t>22KMOY0.65</t>
  </si>
  <si>
    <t>22KMOY13</t>
  </si>
  <si>
    <t>22KMOY0.7</t>
  </si>
  <si>
    <t>22KMOY14</t>
  </si>
  <si>
    <t>22KMOY0.75</t>
  </si>
  <si>
    <t>22KMOY15</t>
  </si>
  <si>
    <t>22KMOY0.8</t>
  </si>
  <si>
    <t>22KMOY16</t>
  </si>
  <si>
    <t>22KMOY17</t>
  </si>
  <si>
    <t>221MOY0.05</t>
  </si>
  <si>
    <t>221MOY1</t>
  </si>
  <si>
    <t>221MOY0.1</t>
  </si>
  <si>
    <t>221MOY2</t>
  </si>
  <si>
    <t>221MOY0.15</t>
  </si>
  <si>
    <t>221MOY3</t>
  </si>
  <si>
    <t>221MOY0.2</t>
  </si>
  <si>
    <t>221MOY4</t>
  </si>
  <si>
    <t>221MOY0.25</t>
  </si>
  <si>
    <t>221MOY5</t>
  </si>
  <si>
    <t>221MOY0.3</t>
  </si>
  <si>
    <t>221MOY6</t>
  </si>
  <si>
    <t>221MOY0.35</t>
  </si>
  <si>
    <t>221MOY7</t>
  </si>
  <si>
    <t>221MOY0.4</t>
  </si>
  <si>
    <t>221MOY8</t>
  </si>
  <si>
    <t>221MOY0.45</t>
  </si>
  <si>
    <t>221MOY9</t>
  </si>
  <si>
    <t>221MOY0.5</t>
  </si>
  <si>
    <t>221MOY10</t>
  </si>
  <si>
    <t>221MOY0.55</t>
  </si>
  <si>
    <t>221MOY11</t>
  </si>
  <si>
    <t>221MOY0.6</t>
  </si>
  <si>
    <t>221MOY12</t>
  </si>
  <si>
    <t>221MOY0.65</t>
  </si>
  <si>
    <t>221MOY13</t>
  </si>
  <si>
    <t>221MOY0.7</t>
  </si>
  <si>
    <t>221MOY14</t>
  </si>
  <si>
    <t>221MOY0.75</t>
  </si>
  <si>
    <t>221MOY15</t>
  </si>
  <si>
    <t>221MOY0.8</t>
  </si>
  <si>
    <t>221MOY16</t>
  </si>
  <si>
    <t>221MOY17</t>
  </si>
  <si>
    <t>222MOY0.05</t>
  </si>
  <si>
    <t>222MOY1</t>
  </si>
  <si>
    <t>222MOY0.1</t>
  </si>
  <si>
    <t>222MOY2</t>
  </si>
  <si>
    <t>222MOY0.15</t>
  </si>
  <si>
    <t>222MOY3</t>
  </si>
  <si>
    <t>222MOY0.2</t>
  </si>
  <si>
    <t>222MOY4</t>
  </si>
  <si>
    <t>222MOY0.25</t>
  </si>
  <si>
    <t>222MOY5</t>
  </si>
  <si>
    <t>222MOY0.3</t>
  </si>
  <si>
    <t>222MOY6</t>
  </si>
  <si>
    <t>222MOY0.35</t>
  </si>
  <si>
    <t>222MOY7</t>
  </si>
  <si>
    <t>222MOY0.4</t>
  </si>
  <si>
    <t>222MOY8</t>
  </si>
  <si>
    <t>222MOY0.45</t>
  </si>
  <si>
    <t>222MOY9</t>
  </si>
  <si>
    <t>222MOY0.5</t>
  </si>
  <si>
    <t>222MOY10</t>
  </si>
  <si>
    <t>222MOY0.55</t>
  </si>
  <si>
    <t>222MOY11</t>
  </si>
  <si>
    <t>222MOY0.6</t>
  </si>
  <si>
    <t>222MOY12</t>
  </si>
  <si>
    <t>222MOY0.65</t>
  </si>
  <si>
    <t>222MOY13</t>
  </si>
  <si>
    <t>222MOY0.7</t>
  </si>
  <si>
    <t>222MOY14</t>
  </si>
  <si>
    <t>222MOY0.75</t>
  </si>
  <si>
    <t>222MOY15</t>
  </si>
  <si>
    <t>222MOY0.8</t>
  </si>
  <si>
    <t>222MOY16</t>
  </si>
  <si>
    <t>222MOY17</t>
  </si>
  <si>
    <t>223MOY0.05</t>
  </si>
  <si>
    <t>223MOY1</t>
  </si>
  <si>
    <t>223MOY0.1</t>
  </si>
  <si>
    <t>223MOY2</t>
  </si>
  <si>
    <t>223MOY0.15</t>
  </si>
  <si>
    <t>223MOY3</t>
  </si>
  <si>
    <t>223MOY0.2</t>
  </si>
  <si>
    <t>223MOY4</t>
  </si>
  <si>
    <t>223MOY0.25</t>
  </si>
  <si>
    <t>223MOY5</t>
  </si>
  <si>
    <t>223MOY0.3</t>
  </si>
  <si>
    <t>223MOY6</t>
  </si>
  <si>
    <t>223MOY0.35</t>
  </si>
  <si>
    <t>223MOY7</t>
  </si>
  <si>
    <t>223MOY0.4</t>
  </si>
  <si>
    <t>223MOY8</t>
  </si>
  <si>
    <t>223MOY0.45</t>
  </si>
  <si>
    <t>223MOY9</t>
  </si>
  <si>
    <t>223MOY0.5</t>
  </si>
  <si>
    <t>223MOY10</t>
  </si>
  <si>
    <t>223MOY0.55</t>
  </si>
  <si>
    <t>223MOY11</t>
  </si>
  <si>
    <t>223MOY0.6</t>
  </si>
  <si>
    <t>223MOY12</t>
  </si>
  <si>
    <t>223MOY0.65</t>
  </si>
  <si>
    <t>223MOY13</t>
  </si>
  <si>
    <t>223MOY0.7</t>
  </si>
  <si>
    <t>223MOY14</t>
  </si>
  <si>
    <t>223MOY0.8</t>
  </si>
  <si>
    <t>223MOY15</t>
  </si>
  <si>
    <t>223MOY16</t>
  </si>
  <si>
    <t>224MOY0.05</t>
  </si>
  <si>
    <t>224MOY1</t>
  </si>
  <si>
    <t>224MOY0.1</t>
  </si>
  <si>
    <t>224MOY2</t>
  </si>
  <si>
    <t>224MOY0.15</t>
  </si>
  <si>
    <t>224MOY3</t>
  </si>
  <si>
    <t>224MOY0.2</t>
  </si>
  <si>
    <t>224MOY4</t>
  </si>
  <si>
    <t>224MOY0.25</t>
  </si>
  <si>
    <t>224MOY5</t>
  </si>
  <si>
    <t>224MOY0.3</t>
  </si>
  <si>
    <t>224MOY6</t>
  </si>
  <si>
    <t>224MOY0.35</t>
  </si>
  <si>
    <t>224MOY7</t>
  </si>
  <si>
    <t>224MOY0.4</t>
  </si>
  <si>
    <t>224MOY8</t>
  </si>
  <si>
    <t>224MOY0.45</t>
  </si>
  <si>
    <t>224MOY9</t>
  </si>
  <si>
    <t>224MOY0.5</t>
  </si>
  <si>
    <t>224MOY10</t>
  </si>
  <si>
    <t>224MOY0.55</t>
  </si>
  <si>
    <t>224MOY11</t>
  </si>
  <si>
    <t>224MOY0.6</t>
  </si>
  <si>
    <t>224MOY12</t>
  </si>
  <si>
    <t>224MOY0.65</t>
  </si>
  <si>
    <t>224MOY13</t>
  </si>
  <si>
    <t>224MOY14</t>
  </si>
  <si>
    <t>225MOY0.05</t>
  </si>
  <si>
    <t>225MOY1</t>
  </si>
  <si>
    <t>225MOY0.1</t>
  </si>
  <si>
    <t>225MOY2</t>
  </si>
  <si>
    <t>225MOY0.15</t>
  </si>
  <si>
    <t>225MOY3</t>
  </si>
  <si>
    <t>225MOY0.2</t>
  </si>
  <si>
    <t>225MOY4</t>
  </si>
  <si>
    <t>225MOY0.25</t>
  </si>
  <si>
    <t>225MOY5</t>
  </si>
  <si>
    <t>225MOY0.3</t>
  </si>
  <si>
    <t>225MOY6</t>
  </si>
  <si>
    <t>225MOY0.35</t>
  </si>
  <si>
    <t>225MOY7</t>
  </si>
  <si>
    <t>225MOY0.4</t>
  </si>
  <si>
    <t>225MOY8</t>
  </si>
  <si>
    <t>225MOY0.45</t>
  </si>
  <si>
    <t>225MOY9</t>
  </si>
  <si>
    <t>225MOY0.5</t>
  </si>
  <si>
    <t>225MOY10</t>
  </si>
  <si>
    <t>225MOY0.55</t>
  </si>
  <si>
    <t>225MOY11</t>
  </si>
  <si>
    <t>225MOY0.6</t>
  </si>
  <si>
    <t>225MOY12</t>
  </si>
  <si>
    <t>225MOY0.65</t>
  </si>
  <si>
    <t>225MOY13</t>
  </si>
  <si>
    <t>225MOY0.75</t>
  </si>
  <si>
    <t>225MOY14</t>
  </si>
  <si>
    <t>225MOY15</t>
  </si>
  <si>
    <t>K1</t>
  </si>
  <si>
    <t>22K1MOY0.05</t>
  </si>
  <si>
    <t>22K1MOY1</t>
  </si>
  <si>
    <t>22K1MOY0.1</t>
  </si>
  <si>
    <t>22K1MOY2</t>
  </si>
  <si>
    <t>22K1MOY0.15</t>
  </si>
  <si>
    <t>22K1MOY3</t>
  </si>
  <si>
    <t>22K1MOY0.2</t>
  </si>
  <si>
    <t>22K1MOY4</t>
  </si>
  <si>
    <t>22K1MOY0.25</t>
  </si>
  <si>
    <t>22K1MOY5</t>
  </si>
  <si>
    <t>22K1MOY0.3</t>
  </si>
  <si>
    <t>22K1MOY6</t>
  </si>
  <si>
    <t>22K1MOY0.35</t>
  </si>
  <si>
    <t>22K1MOY7</t>
  </si>
  <si>
    <t>22K1MOY0.4</t>
  </si>
  <si>
    <t>22K1MOY8</t>
  </si>
  <si>
    <t>22K1MOY0.45</t>
  </si>
  <si>
    <t>22K1MOY9</t>
  </si>
  <si>
    <t>22K1MOY0.5</t>
  </si>
  <si>
    <t>22K1MOY10</t>
  </si>
  <si>
    <t>22K1MOY0.55</t>
  </si>
  <si>
    <t>22K1MOY11</t>
  </si>
  <si>
    <t>22K1MOY0.6</t>
  </si>
  <si>
    <t>22K1MOY12</t>
  </si>
  <si>
    <t>22K1MOY0.65</t>
  </si>
  <si>
    <t>22K1MOY13</t>
  </si>
  <si>
    <t>22K1MOY0.7</t>
  </si>
  <si>
    <t>22K1MOY14</t>
  </si>
  <si>
    <t>22K1MOY0.75</t>
  </si>
  <si>
    <t>22K1MOY15</t>
  </si>
  <si>
    <t>22K1MOY16</t>
  </si>
  <si>
    <t>K2</t>
  </si>
  <si>
    <t>22K2MOY0.05</t>
  </si>
  <si>
    <t>22K2MOY1</t>
  </si>
  <si>
    <t>22K2MOY0.1</t>
  </si>
  <si>
    <t>22K2MOY2</t>
  </si>
  <si>
    <t>22K2MOY0.15</t>
  </si>
  <si>
    <t>22K2MOY3</t>
  </si>
  <si>
    <t>22K2MOY0.2</t>
  </si>
  <si>
    <t>22K2MOY4</t>
  </si>
  <si>
    <t>22K2MOY0.25</t>
  </si>
  <si>
    <t>22K2MOY5</t>
  </si>
  <si>
    <t>22K2MOY0.3</t>
  </si>
  <si>
    <t>22K2MOY6</t>
  </si>
  <si>
    <t>22K2MOY0.35</t>
  </si>
  <si>
    <t>22K2MOY7</t>
  </si>
  <si>
    <t>22K2MOY0.4</t>
  </si>
  <si>
    <t>22K2MOY8</t>
  </si>
  <si>
    <t>22K2MOY0.45</t>
  </si>
  <si>
    <t>22K2MOY9</t>
  </si>
  <si>
    <t>22K2MOY0.5</t>
  </si>
  <si>
    <t>22K2MOY10</t>
  </si>
  <si>
    <t>22K2MOY0.55</t>
  </si>
  <si>
    <t>22K2MOY11</t>
  </si>
  <si>
    <t>22K2MOY0.6</t>
  </si>
  <si>
    <t>22K2MOY12</t>
  </si>
  <si>
    <t>22K2MOY0.65</t>
  </si>
  <si>
    <t>22K2MOY13</t>
  </si>
  <si>
    <t>22K2MOY0.7</t>
  </si>
  <si>
    <t>22K2MOY14</t>
  </si>
  <si>
    <t>22K2MOY15</t>
  </si>
  <si>
    <t>K3</t>
  </si>
  <si>
    <t>22K3MOY0.05</t>
  </si>
  <si>
    <t>22K3MOY1</t>
  </si>
  <si>
    <t>22K3MOY0.1</t>
  </si>
  <si>
    <t>22K3MOY2</t>
  </si>
  <si>
    <t>22K3MOY0.15</t>
  </si>
  <si>
    <t>22K3MOY3</t>
  </si>
  <si>
    <t>22K3MOY0.2</t>
  </si>
  <si>
    <t>22K3MOY4</t>
  </si>
  <si>
    <t>22K3MOY0.25</t>
  </si>
  <si>
    <t>22K3MOY5</t>
  </si>
  <si>
    <t>22K3MOY0.3</t>
  </si>
  <si>
    <t>22K3MOY6</t>
  </si>
  <si>
    <t>22K3MOY0.35</t>
  </si>
  <si>
    <t>22K3MOY7</t>
  </si>
  <si>
    <t>22K3MOY0.4</t>
  </si>
  <si>
    <t>22K3MOY8</t>
  </si>
  <si>
    <t>22K3MOY0.45</t>
  </si>
  <si>
    <t>22K3MOY9</t>
  </si>
  <si>
    <t>22K3MOY0.5</t>
  </si>
  <si>
    <t>22K3MOY10</t>
  </si>
  <si>
    <t>22K3MOY0.55</t>
  </si>
  <si>
    <t>22K3MOY11</t>
  </si>
  <si>
    <t>22K3MOY0.6</t>
  </si>
  <si>
    <t>22K3MOY12</t>
  </si>
  <si>
    <t>22K3MOY0.65</t>
  </si>
  <si>
    <t>22K3MOY13</t>
  </si>
  <si>
    <t>22K3MOY0.7</t>
  </si>
  <si>
    <t>22K3MOY14</t>
  </si>
  <si>
    <t>22K3MOY15</t>
  </si>
  <si>
    <t>2213MOY0.05</t>
  </si>
  <si>
    <t>2213MOY1</t>
  </si>
  <si>
    <t>2213MOY0.1</t>
  </si>
  <si>
    <t>2213MOY2</t>
  </si>
  <si>
    <t>2213MOY0.15</t>
  </si>
  <si>
    <t>2213MOY3</t>
  </si>
  <si>
    <t>2213MOY0.2</t>
  </si>
  <si>
    <t>2213MOY4</t>
  </si>
  <si>
    <t>2213MOY0.25</t>
  </si>
  <si>
    <t>2213MOY5</t>
  </si>
  <si>
    <t>2213MOY0.3</t>
  </si>
  <si>
    <t>2213MOY6</t>
  </si>
  <si>
    <t>2213MOY0.35</t>
  </si>
  <si>
    <t>2213MOY7</t>
  </si>
  <si>
    <t>2213MOY0.4</t>
  </si>
  <si>
    <t>2213MOY8</t>
  </si>
  <si>
    <t>2213MOY0.45</t>
  </si>
  <si>
    <t>2213MOY9</t>
  </si>
  <si>
    <t>2213MOY0.5</t>
  </si>
  <si>
    <t>2213MOY10</t>
  </si>
  <si>
    <t>2213MOY0.55</t>
  </si>
  <si>
    <t>2213MOY11</t>
  </si>
  <si>
    <t>2213MOY0.6</t>
  </si>
  <si>
    <t>2213MOY12</t>
  </si>
  <si>
    <t>2213MOY0.65</t>
  </si>
  <si>
    <t>2213MOY13</t>
  </si>
  <si>
    <t>2213MOY0.7</t>
  </si>
  <si>
    <t>2213MOY14</t>
  </si>
  <si>
    <t>2213MOY15</t>
  </si>
  <si>
    <t>22KEOY0.05</t>
  </si>
  <si>
    <t>22KEOY1</t>
  </si>
  <si>
    <t>22KEOY0.1</t>
  </si>
  <si>
    <t>22KEOY2</t>
  </si>
  <si>
    <t>22KEOY0.15</t>
  </si>
  <si>
    <t>22KEOY3</t>
  </si>
  <si>
    <t>22KEOY0.2</t>
  </si>
  <si>
    <t>22KEOY4</t>
  </si>
  <si>
    <t>22KEOY0.25</t>
  </si>
  <si>
    <t>22KEOY5</t>
  </si>
  <si>
    <t>22KEOY0.3</t>
  </si>
  <si>
    <t>22KEOY6</t>
  </si>
  <si>
    <t>22KEOY0.35</t>
  </si>
  <si>
    <t>22KEOY7</t>
  </si>
  <si>
    <t>22KEOY0.4</t>
  </si>
  <si>
    <t>22KEOY8</t>
  </si>
  <si>
    <t>22KEOY0.45</t>
  </si>
  <si>
    <t>22KEOY9</t>
  </si>
  <si>
    <t>22KEOY0.5</t>
  </si>
  <si>
    <t>22KEOY10</t>
  </si>
  <si>
    <t>22KEOY0.55</t>
  </si>
  <si>
    <t>22KEOY11</t>
  </si>
  <si>
    <t>22KEOY0.6</t>
  </si>
  <si>
    <t>22KEOY12</t>
  </si>
  <si>
    <t>22KEOY0.65</t>
  </si>
  <si>
    <t>22KEOY13</t>
  </si>
  <si>
    <t>22KEOY0.7</t>
  </si>
  <si>
    <t>22KEOY14</t>
  </si>
  <si>
    <t>22KEOY0.75</t>
  </si>
  <si>
    <t>22KEOY15</t>
  </si>
  <si>
    <t>22KEOY0.8</t>
  </si>
  <si>
    <t>22KEOY16</t>
  </si>
  <si>
    <t>22KEOY17</t>
  </si>
  <si>
    <t>221EOY0.05</t>
  </si>
  <si>
    <t>221EOY1</t>
  </si>
  <si>
    <t>221EOY0.1</t>
  </si>
  <si>
    <t>221EOY2</t>
  </si>
  <si>
    <t>221EOY0.15</t>
  </si>
  <si>
    <t>221EOY3</t>
  </si>
  <si>
    <t>221EOY0.2</t>
  </si>
  <si>
    <t>221EOY4</t>
  </si>
  <si>
    <t>221EOY0.25</t>
  </si>
  <si>
    <t>221EOY5</t>
  </si>
  <si>
    <t>221EOY0.3</t>
  </si>
  <si>
    <t>221EOY6</t>
  </si>
  <si>
    <t>221EOY0.35</t>
  </si>
  <si>
    <t>221EOY7</t>
  </si>
  <si>
    <t>221EOY0.4</t>
  </si>
  <si>
    <t>221EOY8</t>
  </si>
  <si>
    <t>221EOY0.45</t>
  </si>
  <si>
    <t>221EOY9</t>
  </si>
  <si>
    <t>221EOY0.5</t>
  </si>
  <si>
    <t>221EOY10</t>
  </si>
  <si>
    <t>221EOY0.55</t>
  </si>
  <si>
    <t>221EOY11</t>
  </si>
  <si>
    <t>221EOY0.6</t>
  </si>
  <si>
    <t>221EOY12</t>
  </si>
  <si>
    <t>221EOY0.65</t>
  </si>
  <si>
    <t>221EOY13</t>
  </si>
  <si>
    <t>221EOY0.7</t>
  </si>
  <si>
    <t>221EOY14</t>
  </si>
  <si>
    <t>221EOY0.75</t>
  </si>
  <si>
    <t>221EOY15</t>
  </si>
  <si>
    <t>221EOY0.8</t>
  </si>
  <si>
    <t>221EOY16</t>
  </si>
  <si>
    <t>221EOY17</t>
  </si>
  <si>
    <t>222EOY0.05</t>
  </si>
  <si>
    <t>222EOY1</t>
  </si>
  <si>
    <t>222EOY0.1</t>
  </si>
  <si>
    <t>222EOY2</t>
  </si>
  <si>
    <t>222EOY0.15</t>
  </si>
  <si>
    <t>222EOY3</t>
  </si>
  <si>
    <t>222EOY0.2</t>
  </si>
  <si>
    <t>222EOY4</t>
  </si>
  <si>
    <t>222EOY0.25</t>
  </si>
  <si>
    <t>222EOY5</t>
  </si>
  <si>
    <t>222EOY0.3</t>
  </si>
  <si>
    <t>222EOY6</t>
  </si>
  <si>
    <t>222EOY0.35</t>
  </si>
  <si>
    <t>222EOY7</t>
  </si>
  <si>
    <t>222EOY0.4</t>
  </si>
  <si>
    <t>222EOY8</t>
  </si>
  <si>
    <t>222EOY0.45</t>
  </si>
  <si>
    <t>222EOY9</t>
  </si>
  <si>
    <t>222EOY0.5</t>
  </si>
  <si>
    <t>222EOY10</t>
  </si>
  <si>
    <t>222EOY0.55</t>
  </si>
  <si>
    <t>222EOY11</t>
  </si>
  <si>
    <t>222EOY0.6</t>
  </si>
  <si>
    <t>222EOY12</t>
  </si>
  <si>
    <t>222EOY0.65</t>
  </si>
  <si>
    <t>222EOY13</t>
  </si>
  <si>
    <t>222EOY0.7</t>
  </si>
  <si>
    <t>222EOY14</t>
  </si>
  <si>
    <t>222EOY0.75</t>
  </si>
  <si>
    <t>222EOY15</t>
  </si>
  <si>
    <t>222EOY0.8</t>
  </si>
  <si>
    <t>222EOY16</t>
  </si>
  <si>
    <t>222EOY17</t>
  </si>
  <si>
    <t>223EOY0.05</t>
  </si>
  <si>
    <t>223EOY1</t>
  </si>
  <si>
    <t>223EOY0.1</t>
  </si>
  <si>
    <t>223EOY2</t>
  </si>
  <si>
    <t>223EOY0.15</t>
  </si>
  <si>
    <t>223EOY3</t>
  </si>
  <si>
    <t>223EOY0.2</t>
  </si>
  <si>
    <t>223EOY4</t>
  </si>
  <si>
    <t>223EOY0.25</t>
  </si>
  <si>
    <t>223EOY5</t>
  </si>
  <si>
    <t>223EOY0.3</t>
  </si>
  <si>
    <t>223EOY6</t>
  </si>
  <si>
    <t>223EOY0.35</t>
  </si>
  <si>
    <t>223EOY7</t>
  </si>
  <si>
    <t>223EOY0.4</t>
  </si>
  <si>
    <t>223EOY8</t>
  </si>
  <si>
    <t>223EOY0.45</t>
  </si>
  <si>
    <t>223EOY9</t>
  </si>
  <si>
    <t>223EOY0.5</t>
  </si>
  <si>
    <t>223EOY10</t>
  </si>
  <si>
    <t>223EOY0.55</t>
  </si>
  <si>
    <t>223EOY11</t>
  </si>
  <si>
    <t>223EOY0.6</t>
  </si>
  <si>
    <t>223EOY12</t>
  </si>
  <si>
    <t>223EOY0.65</t>
  </si>
  <si>
    <t>223EOY13</t>
  </si>
  <si>
    <t>223EOY0.7</t>
  </si>
  <si>
    <t>223EOY14</t>
  </si>
  <si>
    <t>223EOY0.8</t>
  </si>
  <si>
    <t>223EOY15</t>
  </si>
  <si>
    <t>223EOY16</t>
  </si>
  <si>
    <t>224EOY0.05</t>
  </si>
  <si>
    <t>224EOY1</t>
  </si>
  <si>
    <t>224EOY0.1</t>
  </si>
  <si>
    <t>224EOY2</t>
  </si>
  <si>
    <t>224EOY0.15</t>
  </si>
  <si>
    <t>224EOY3</t>
  </si>
  <si>
    <t>224EOY0.2</t>
  </si>
  <si>
    <t>224EOY4</t>
  </si>
  <si>
    <t>224EOY0.25</t>
  </si>
  <si>
    <t>224EOY5</t>
  </si>
  <si>
    <t>224EOY0.3</t>
  </si>
  <si>
    <t>224EOY6</t>
  </si>
  <si>
    <t>224EOY0.35</t>
  </si>
  <si>
    <t>224EOY7</t>
  </si>
  <si>
    <t>224EOY0.4</t>
  </si>
  <si>
    <t>224EOY8</t>
  </si>
  <si>
    <t>224EOY0.45</t>
  </si>
  <si>
    <t>224EOY9</t>
  </si>
  <si>
    <t>224EOY0.5</t>
  </si>
  <si>
    <t>224EOY10</t>
  </si>
  <si>
    <t>224EOY0.55</t>
  </si>
  <si>
    <t>224EOY11</t>
  </si>
  <si>
    <t>224EOY0.6</t>
  </si>
  <si>
    <t>224EOY12</t>
  </si>
  <si>
    <t>224EOY0.65</t>
  </si>
  <si>
    <t>224EOY13</t>
  </si>
  <si>
    <t>224EOY14</t>
  </si>
  <si>
    <t>225EOY0.05</t>
  </si>
  <si>
    <t>225EOY1</t>
  </si>
  <si>
    <t>225EOY0.1</t>
  </si>
  <si>
    <t>225EOY2</t>
  </si>
  <si>
    <t>225EOY0.15</t>
  </si>
  <si>
    <t>225EOY3</t>
  </si>
  <si>
    <t>225EOY0.2</t>
  </si>
  <si>
    <t>225EOY4</t>
  </si>
  <si>
    <t>225EOY0.25</t>
  </si>
  <si>
    <t>225EOY5</t>
  </si>
  <si>
    <t>225EOY0.3</t>
  </si>
  <si>
    <t>225EOY6</t>
  </si>
  <si>
    <t>225EOY0.35</t>
  </si>
  <si>
    <t>225EOY7</t>
  </si>
  <si>
    <t>225EOY0.4</t>
  </si>
  <si>
    <t>225EOY8</t>
  </si>
  <si>
    <t>225EOY0.45</t>
  </si>
  <si>
    <t>225EOY9</t>
  </si>
  <si>
    <t>225EOY0.5</t>
  </si>
  <si>
    <t>225EOY10</t>
  </si>
  <si>
    <t>225EOY0.55</t>
  </si>
  <si>
    <t>225EOY11</t>
  </si>
  <si>
    <t>225EOY0.6</t>
  </si>
  <si>
    <t>225EOY12</t>
  </si>
  <si>
    <t>225EOY0.65</t>
  </si>
  <si>
    <t>225EOY13</t>
  </si>
  <si>
    <t>225EOY0.75</t>
  </si>
  <si>
    <t>225EOY14</t>
  </si>
  <si>
    <t>225EOY15</t>
  </si>
  <si>
    <t>22K1EOY0.05</t>
  </si>
  <si>
    <t>22K1EOY1</t>
  </si>
  <si>
    <t>22K1EOY0.1</t>
  </si>
  <si>
    <t>22K1EOY2</t>
  </si>
  <si>
    <t>22K1EOY0.15</t>
  </si>
  <si>
    <t>22K1EOY3</t>
  </si>
  <si>
    <t>22K1EOY0.2</t>
  </si>
  <si>
    <t>22K1EOY4</t>
  </si>
  <si>
    <t>22K1EOY0.25</t>
  </si>
  <si>
    <t>22K1EOY5</t>
  </si>
  <si>
    <t>22K1EOY0.3</t>
  </si>
  <si>
    <t>22K1EOY6</t>
  </si>
  <si>
    <t>22K1EOY0.35</t>
  </si>
  <si>
    <t>22K1EOY7</t>
  </si>
  <si>
    <t>22K1EOY0.4</t>
  </si>
  <si>
    <t>22K1EOY8</t>
  </si>
  <si>
    <t>22K1EOY0.45</t>
  </si>
  <si>
    <t>22K1EOY9</t>
  </si>
  <si>
    <t>22K1EOY0.5</t>
  </si>
  <si>
    <t>22K1EOY10</t>
  </si>
  <si>
    <t>22K1EOY0.55</t>
  </si>
  <si>
    <t>22K1EOY11</t>
  </si>
  <si>
    <t>22K1EOY0.6</t>
  </si>
  <si>
    <t>22K1EOY12</t>
  </si>
  <si>
    <t>22K1EOY0.65</t>
  </si>
  <si>
    <t>22K1EOY13</t>
  </si>
  <si>
    <t>22K1EOY0.7</t>
  </si>
  <si>
    <t>22K1EOY14</t>
  </si>
  <si>
    <t>22K1EOY0.75</t>
  </si>
  <si>
    <t>22K1EOY15</t>
  </si>
  <si>
    <t>22K1EOY16</t>
  </si>
  <si>
    <t>22K2EOY0.05</t>
  </si>
  <si>
    <t>22K2EOY1</t>
  </si>
  <si>
    <t>22K2EOY0.1</t>
  </si>
  <si>
    <t>22K2EOY2</t>
  </si>
  <si>
    <t>22K2EOY0.15</t>
  </si>
  <si>
    <t>22K2EOY3</t>
  </si>
  <si>
    <t>22K2EOY0.2</t>
  </si>
  <si>
    <t>22K2EOY4</t>
  </si>
  <si>
    <t>22K2EOY0.25</t>
  </si>
  <si>
    <t>22K2EOY5</t>
  </si>
  <si>
    <t>22K2EOY0.3</t>
  </si>
  <si>
    <t>22K2EOY6</t>
  </si>
  <si>
    <t>22K2EOY0.35</t>
  </si>
  <si>
    <t>22K2EOY7</t>
  </si>
  <si>
    <t>22K2EOY0.4</t>
  </si>
  <si>
    <t>22K2EOY8</t>
  </si>
  <si>
    <t>22K2EOY0.45</t>
  </si>
  <si>
    <t>22K2EOY9</t>
  </si>
  <si>
    <t>22K2EOY0.5</t>
  </si>
  <si>
    <t>22K2EOY10</t>
  </si>
  <si>
    <t>22K2EOY0.55</t>
  </si>
  <si>
    <t>22K2EOY11</t>
  </si>
  <si>
    <t>22K2EOY0.6</t>
  </si>
  <si>
    <t>22K2EOY12</t>
  </si>
  <si>
    <t>22K2EOY0.65</t>
  </si>
  <si>
    <t>22K2EOY13</t>
  </si>
  <si>
    <t>22K2EOY0.7</t>
  </si>
  <si>
    <t>22K2EOY14</t>
  </si>
  <si>
    <t>22K2EOY15</t>
  </si>
  <si>
    <t>22K3EOY0.05</t>
  </si>
  <si>
    <t>22K3EOY1</t>
  </si>
  <si>
    <t>22K3EOY0.1</t>
  </si>
  <si>
    <t>22K3EOY2</t>
  </si>
  <si>
    <t>22K3EOY0.15</t>
  </si>
  <si>
    <t>22K3EOY3</t>
  </si>
  <si>
    <t>22K3EOY0.2</t>
  </si>
  <si>
    <t>22K3EOY4</t>
  </si>
  <si>
    <t>22K3EOY0.25</t>
  </si>
  <si>
    <t>22K3EOY5</t>
  </si>
  <si>
    <t>22K3EOY0.3</t>
  </si>
  <si>
    <t>22K3EOY6</t>
  </si>
  <si>
    <t>22K3EOY0.35</t>
  </si>
  <si>
    <t>22K3EOY7</t>
  </si>
  <si>
    <t>22K3EOY0.4</t>
  </si>
  <si>
    <t>22K3EOY8</t>
  </si>
  <si>
    <t>22K3EOY0.45</t>
  </si>
  <si>
    <t>22K3EOY9</t>
  </si>
  <si>
    <t>22K3EOY0.5</t>
  </si>
  <si>
    <t>22K3EOY10</t>
  </si>
  <si>
    <t>22K3EOY0.55</t>
  </si>
  <si>
    <t>22K3EOY11</t>
  </si>
  <si>
    <t>22K3EOY0.6</t>
  </si>
  <si>
    <t>22K3EOY12</t>
  </si>
  <si>
    <t>22K3EOY0.65</t>
  </si>
  <si>
    <t>22K3EOY13</t>
  </si>
  <si>
    <t>22K3EOY0.7</t>
  </si>
  <si>
    <t>22K3EOY14</t>
  </si>
  <si>
    <t>22K3EOY15</t>
  </si>
  <si>
    <t>2213EOY0.05</t>
  </si>
  <si>
    <t>2213EOY1</t>
  </si>
  <si>
    <t>2213EOY0.1</t>
  </si>
  <si>
    <t>2213EOY2</t>
  </si>
  <si>
    <t>2213EOY0.15</t>
  </si>
  <si>
    <t>2213EOY3</t>
  </si>
  <si>
    <t>2213EOY0.2</t>
  </si>
  <si>
    <t>2213EOY4</t>
  </si>
  <si>
    <t>2213EOY0.25</t>
  </si>
  <si>
    <t>2213EOY5</t>
  </si>
  <si>
    <t>2213EOY0.3</t>
  </si>
  <si>
    <t>2213EOY6</t>
  </si>
  <si>
    <t>2213EOY0.35</t>
  </si>
  <si>
    <t>2213EOY7</t>
  </si>
  <si>
    <t>2213EOY0.4</t>
  </si>
  <si>
    <t>2213EOY8</t>
  </si>
  <si>
    <t>2213EOY0.45</t>
  </si>
  <si>
    <t>2213EOY9</t>
  </si>
  <si>
    <t>2213EOY0.5</t>
  </si>
  <si>
    <t>2213EOY10</t>
  </si>
  <si>
    <t>2213EOY0.55</t>
  </si>
  <si>
    <t>2213EOY11</t>
  </si>
  <si>
    <t>2213EOY0.6</t>
  </si>
  <si>
    <t>2213EOY12</t>
  </si>
  <si>
    <t>2213EOY0.65</t>
  </si>
  <si>
    <t>2213EOY13</t>
  </si>
  <si>
    <t>2213EOY0.7</t>
  </si>
  <si>
    <t>2213EOY14</t>
  </si>
  <si>
    <t>2213EOY15</t>
  </si>
  <si>
    <t>23KMOY0.05</t>
  </si>
  <si>
    <t>23KMOY1</t>
  </si>
  <si>
    <t>23KMOY0.1</t>
  </si>
  <si>
    <t>23KMOY2</t>
  </si>
  <si>
    <t>23KMOY0.15</t>
  </si>
  <si>
    <t>23KMOY3</t>
  </si>
  <si>
    <t>23KMOY0.2</t>
  </si>
  <si>
    <t>23KMOY4</t>
  </si>
  <si>
    <t>23KMOY0.25</t>
  </si>
  <si>
    <t>23KMOY5</t>
  </si>
  <si>
    <t>23KMOY0.3</t>
  </si>
  <si>
    <t>23KMOY6</t>
  </si>
  <si>
    <t>23KMOY0.35</t>
  </si>
  <si>
    <t>23KMOY7</t>
  </si>
  <si>
    <t>23KMOY0.4</t>
  </si>
  <si>
    <t>23KMOY8</t>
  </si>
  <si>
    <t>23KMOY0.45</t>
  </si>
  <si>
    <t>23KMOY9</t>
  </si>
  <si>
    <t>23KMOY0.5</t>
  </si>
  <si>
    <t>23KMOY10</t>
  </si>
  <si>
    <t>23KMOY0.55</t>
  </si>
  <si>
    <t>23KMOY11</t>
  </si>
  <si>
    <t>23KMOY0.6</t>
  </si>
  <si>
    <t>23KMOY12</t>
  </si>
  <si>
    <t>23KMOY0.65</t>
  </si>
  <si>
    <t>23KMOY13</t>
  </si>
  <si>
    <t>23KMOY0.7</t>
  </si>
  <si>
    <t>23KMOY14</t>
  </si>
  <si>
    <t>23KMOY0.75</t>
  </si>
  <si>
    <t>23KMOY15</t>
  </si>
  <si>
    <t>23KMOY0.8</t>
  </si>
  <si>
    <t>23KMOY16</t>
  </si>
  <si>
    <t>23KMOY17</t>
  </si>
  <si>
    <t>231MOY0.05</t>
  </si>
  <si>
    <t>231MOY1</t>
  </si>
  <si>
    <t>231MOY0.1</t>
  </si>
  <si>
    <t>231MOY2</t>
  </si>
  <si>
    <t>231MOY0.15</t>
  </si>
  <si>
    <t>231MOY3</t>
  </si>
  <si>
    <t>231MOY0.2</t>
  </si>
  <si>
    <t>231MOY4</t>
  </si>
  <si>
    <t>231MOY0.25</t>
  </si>
  <si>
    <t>231MOY5</t>
  </si>
  <si>
    <t>231MOY0.3</t>
  </si>
  <si>
    <t>231MOY6</t>
  </si>
  <si>
    <t>231MOY0.35</t>
  </si>
  <si>
    <t>231MOY7</t>
  </si>
  <si>
    <t>231MOY0.4</t>
  </si>
  <si>
    <t>231MOY8</t>
  </si>
  <si>
    <t>231MOY0.45</t>
  </si>
  <si>
    <t>231MOY9</t>
  </si>
  <si>
    <t>231MOY0.5</t>
  </si>
  <si>
    <t>231MOY10</t>
  </si>
  <si>
    <t>231MOY0.55</t>
  </si>
  <si>
    <t>231MOY11</t>
  </si>
  <si>
    <t>231MOY0.6</t>
  </si>
  <si>
    <t>231MOY12</t>
  </si>
  <si>
    <t>231MOY0.65</t>
  </si>
  <si>
    <t>231MOY13</t>
  </si>
  <si>
    <t>231MOY0.7</t>
  </si>
  <si>
    <t>231MOY14</t>
  </si>
  <si>
    <t>231MOY0.75</t>
  </si>
  <si>
    <t>231MOY15</t>
  </si>
  <si>
    <t>231MOY0.8</t>
  </si>
  <si>
    <t>231MOY16</t>
  </si>
  <si>
    <t>231MOY17</t>
  </si>
  <si>
    <t>232MOY0.05</t>
  </si>
  <si>
    <t>232MOY1</t>
  </si>
  <si>
    <t>232MOY0.1</t>
  </si>
  <si>
    <t>232MOY2</t>
  </si>
  <si>
    <t>232MOY0.15</t>
  </si>
  <si>
    <t>232MOY3</t>
  </si>
  <si>
    <t>232MOY0.2</t>
  </si>
  <si>
    <t>232MOY4</t>
  </si>
  <si>
    <t>232MOY0.25</t>
  </si>
  <si>
    <t>232MOY5</t>
  </si>
  <si>
    <t>232MOY0.3</t>
  </si>
  <si>
    <t>232MOY6</t>
  </si>
  <si>
    <t>232MOY0.35</t>
  </si>
  <si>
    <t>232MOY7</t>
  </si>
  <si>
    <t>232MOY0.4</t>
  </si>
  <si>
    <t>232MOY8</t>
  </si>
  <si>
    <t>232MOY0.45</t>
  </si>
  <si>
    <t>232MOY9</t>
  </si>
  <si>
    <t>232MOY0.5</t>
  </si>
  <si>
    <t>232MOY10</t>
  </si>
  <si>
    <t>232MOY0.55</t>
  </si>
  <si>
    <t>232MOY11</t>
  </si>
  <si>
    <t>232MOY0.6</t>
  </si>
  <si>
    <t>232MOY12</t>
  </si>
  <si>
    <t>232MOY0.65</t>
  </si>
  <si>
    <t>232MOY13</t>
  </si>
  <si>
    <t>232MOY0.7</t>
  </si>
  <si>
    <t>232MOY14</t>
  </si>
  <si>
    <t>232MOY0.75</t>
  </si>
  <si>
    <t>232MOY15</t>
  </si>
  <si>
    <t>232MOY0.8</t>
  </si>
  <si>
    <t>232MOY16</t>
  </si>
  <si>
    <t>232MOY17</t>
  </si>
  <si>
    <t>233MOY0.05</t>
  </si>
  <si>
    <t>233MOY1</t>
  </si>
  <si>
    <t>233MOY0.1</t>
  </si>
  <si>
    <t>233MOY2</t>
  </si>
  <si>
    <t>233MOY0.15</t>
  </si>
  <si>
    <t>233MOY3</t>
  </si>
  <si>
    <t>233MOY0.2</t>
  </si>
  <si>
    <t>233MOY4</t>
  </si>
  <si>
    <t>233MOY0.25</t>
  </si>
  <si>
    <t>233MOY5</t>
  </si>
  <si>
    <t>233MOY0.3</t>
  </si>
  <si>
    <t>233MOY6</t>
  </si>
  <si>
    <t>233MOY0.35</t>
  </si>
  <si>
    <t>233MOY7</t>
  </si>
  <si>
    <t>233MOY0.4</t>
  </si>
  <si>
    <t>233MOY8</t>
  </si>
  <si>
    <t>233MOY0.45</t>
  </si>
  <si>
    <t>233MOY9</t>
  </si>
  <si>
    <t>233MOY0.5</t>
  </si>
  <si>
    <t>233MOY10</t>
  </si>
  <si>
    <t>233MOY0.55</t>
  </si>
  <si>
    <t>233MOY11</t>
  </si>
  <si>
    <t>233MOY0.6</t>
  </si>
  <si>
    <t>233MOY12</t>
  </si>
  <si>
    <t>233MOY0.65</t>
  </si>
  <si>
    <t>233MOY13</t>
  </si>
  <si>
    <t>233MOY0.7</t>
  </si>
  <si>
    <t>233MOY14</t>
  </si>
  <si>
    <t>233MOY0.8</t>
  </si>
  <si>
    <t>233MOY15</t>
  </si>
  <si>
    <t>233MOY16</t>
  </si>
  <si>
    <t>234MOY0.05</t>
  </si>
  <si>
    <t>234MOY1</t>
  </si>
  <si>
    <t>234MOY0.1</t>
  </si>
  <si>
    <t>234MOY2</t>
  </si>
  <si>
    <t>234MOY0.15</t>
  </si>
  <si>
    <t>234MOY3</t>
  </si>
  <si>
    <t>234MOY0.2</t>
  </si>
  <si>
    <t>234MOY4</t>
  </si>
  <si>
    <t>234MOY0.25</t>
  </si>
  <si>
    <t>234MOY5</t>
  </si>
  <si>
    <t>234MOY0.3</t>
  </si>
  <si>
    <t>234MOY6</t>
  </si>
  <si>
    <t>234MOY0.35</t>
  </si>
  <si>
    <t>234MOY7</t>
  </si>
  <si>
    <t>234MOY0.4</t>
  </si>
  <si>
    <t>234MOY8</t>
  </si>
  <si>
    <t>234MOY0.45</t>
  </si>
  <si>
    <t>234MOY9</t>
  </si>
  <si>
    <t>234MOY0.5</t>
  </si>
  <si>
    <t>234MOY10</t>
  </si>
  <si>
    <t>234MOY0.55</t>
  </si>
  <si>
    <t>234MOY11</t>
  </si>
  <si>
    <t>234MOY0.6</t>
  </si>
  <si>
    <t>234MOY12</t>
  </si>
  <si>
    <t>234MOY0.65</t>
  </si>
  <si>
    <t>234MOY13</t>
  </si>
  <si>
    <t>234MOY14</t>
  </si>
  <si>
    <t>235MOY0.05</t>
  </si>
  <si>
    <t>235MOY1</t>
  </si>
  <si>
    <t>235MOY0.1</t>
  </si>
  <si>
    <t>235MOY2</t>
  </si>
  <si>
    <t>235MOY0.15</t>
  </si>
  <si>
    <t>235MOY3</t>
  </si>
  <si>
    <t>235MOY0.2</t>
  </si>
  <si>
    <t>235MOY4</t>
  </si>
  <si>
    <t>235MOY0.25</t>
  </si>
  <si>
    <t>235MOY5</t>
  </si>
  <si>
    <t>235MOY0.3</t>
  </si>
  <si>
    <t>235MOY6</t>
  </si>
  <si>
    <t>235MOY0.35</t>
  </si>
  <si>
    <t>235MOY7</t>
  </si>
  <si>
    <t>235MOY0.4</t>
  </si>
  <si>
    <t>235MOY8</t>
  </si>
  <si>
    <t>235MOY0.45</t>
  </si>
  <si>
    <t>235MOY9</t>
  </si>
  <si>
    <t>235MOY0.5</t>
  </si>
  <si>
    <t>235MOY10</t>
  </si>
  <si>
    <t>235MOY0.55</t>
  </si>
  <si>
    <t>235MOY11</t>
  </si>
  <si>
    <t>235MOY0.6</t>
  </si>
  <si>
    <t>235MOY12</t>
  </si>
  <si>
    <t>235MOY0.65</t>
  </si>
  <si>
    <t>235MOY13</t>
  </si>
  <si>
    <t>235MOY0.7</t>
  </si>
  <si>
    <t>235MOY14</t>
  </si>
  <si>
    <t>235MOY0.75</t>
  </si>
  <si>
    <t>235MOY15</t>
  </si>
  <si>
    <t>235MOY16</t>
  </si>
  <si>
    <t>23K1MOY0.05</t>
  </si>
  <si>
    <t>23K1MOY1</t>
  </si>
  <si>
    <t>23K1MOY0.1</t>
  </si>
  <si>
    <t>23K1MOY2</t>
  </si>
  <si>
    <t>23K1MOY0.15</t>
  </si>
  <si>
    <t>23K1MOY3</t>
  </si>
  <si>
    <t>23K1MOY0.2</t>
  </si>
  <si>
    <t>23K1MOY4</t>
  </si>
  <si>
    <t>23K1MOY0.25</t>
  </si>
  <si>
    <t>23K1MOY5</t>
  </si>
  <si>
    <t>23K1MOY0.3</t>
  </si>
  <si>
    <t>23K1MOY6</t>
  </si>
  <si>
    <t>23K1MOY0.35</t>
  </si>
  <si>
    <t>23K1MOY7</t>
  </si>
  <si>
    <t>23K1MOY0.4</t>
  </si>
  <si>
    <t>23K1MOY8</t>
  </si>
  <si>
    <t>23K1MOY0.45</t>
  </si>
  <si>
    <t>23K1MOY9</t>
  </si>
  <si>
    <t>23K1MOY0.5</t>
  </si>
  <si>
    <t>23K1MOY10</t>
  </si>
  <si>
    <t>23K1MOY0.55</t>
  </si>
  <si>
    <t>23K1MOY11</t>
  </si>
  <si>
    <t>23K1MOY0.6</t>
  </si>
  <si>
    <t>23K1MOY12</t>
  </si>
  <si>
    <t>23K1MOY0.65</t>
  </si>
  <si>
    <t>23K1MOY13</t>
  </si>
  <si>
    <t>23K1MOY0.7</t>
  </si>
  <si>
    <t>23K1MOY14</t>
  </si>
  <si>
    <t>23K1MOY0.75</t>
  </si>
  <si>
    <t>23K1MOY15</t>
  </si>
  <si>
    <t>23K1MOY0.8</t>
  </si>
  <si>
    <t>23K1MOY16</t>
  </si>
  <si>
    <t>23K1MOY17</t>
  </si>
  <si>
    <t>23K2MOY0.05</t>
  </si>
  <si>
    <t>23K2MOY1</t>
  </si>
  <si>
    <t>23K2MOY0.1</t>
  </si>
  <si>
    <t>23K2MOY2</t>
  </si>
  <si>
    <t>23K2MOY0.15</t>
  </si>
  <si>
    <t>23K2MOY3</t>
  </si>
  <si>
    <t>23K2MOY0.2</t>
  </si>
  <si>
    <t>23K2MOY4</t>
  </si>
  <si>
    <t>23K2MOY0.25</t>
  </si>
  <si>
    <t>23K2MOY5</t>
  </si>
  <si>
    <t>23K2MOY0.3</t>
  </si>
  <si>
    <t>23K2MOY6</t>
  </si>
  <si>
    <t>23K2MOY0.35</t>
  </si>
  <si>
    <t>23K2MOY7</t>
  </si>
  <si>
    <t>23K2MOY0.4</t>
  </si>
  <si>
    <t>23K2MOY8</t>
  </si>
  <si>
    <t>23K2MOY0.45</t>
  </si>
  <si>
    <t>23K2MOY9</t>
  </si>
  <si>
    <t>23K2MOY0.5</t>
  </si>
  <si>
    <t>23K2MOY10</t>
  </si>
  <si>
    <t>23K2MOY0.55</t>
  </si>
  <si>
    <t>23K2MOY11</t>
  </si>
  <si>
    <t>23K2MOY0.6</t>
  </si>
  <si>
    <t>23K2MOY12</t>
  </si>
  <si>
    <t>23K2MOY0.65</t>
  </si>
  <si>
    <t>23K2MOY13</t>
  </si>
  <si>
    <t>23K2MOY0.7</t>
  </si>
  <si>
    <t>23K2MOY14</t>
  </si>
  <si>
    <t>23K2MOY0.75</t>
  </si>
  <si>
    <t>23K2MOY15</t>
  </si>
  <si>
    <t>23K2MOY16</t>
  </si>
  <si>
    <t>23K3MOY0.05</t>
  </si>
  <si>
    <t>23K3MOY1</t>
  </si>
  <si>
    <t>23K3MOY0.1</t>
  </si>
  <si>
    <t>23K3MOY2</t>
  </si>
  <si>
    <t>23K3MOY0.15</t>
  </si>
  <si>
    <t>23K3MOY3</t>
  </si>
  <si>
    <t>23K3MOY0.2</t>
  </si>
  <si>
    <t>23K3MOY4</t>
  </si>
  <si>
    <t>23K3MOY0.25</t>
  </si>
  <si>
    <t>23K3MOY5</t>
  </si>
  <si>
    <t>23K3MOY0.3</t>
  </si>
  <si>
    <t>23K3MOY6</t>
  </si>
  <si>
    <t>23K3MOY0.35</t>
  </si>
  <si>
    <t>23K3MOY7</t>
  </si>
  <si>
    <t>23K3MOY0.4</t>
  </si>
  <si>
    <t>23K3MOY8</t>
  </si>
  <si>
    <t>23K3MOY0.45</t>
  </si>
  <si>
    <t>23K3MOY9</t>
  </si>
  <si>
    <t>23K3MOY0.5</t>
  </si>
  <si>
    <t>23K3MOY10</t>
  </si>
  <si>
    <t>23K3MOY0.55</t>
  </si>
  <si>
    <t>23K3MOY11</t>
  </si>
  <si>
    <t>23K3MOY0.6</t>
  </si>
  <si>
    <t>23K3MOY12</t>
  </si>
  <si>
    <t>23K3MOY0.65</t>
  </si>
  <si>
    <t>23K3MOY13</t>
  </si>
  <si>
    <t>23K3MOY0.7</t>
  </si>
  <si>
    <t>23K3MOY14</t>
  </si>
  <si>
    <t>23K3MOY15</t>
  </si>
  <si>
    <t>2313MOY0.05</t>
  </si>
  <si>
    <t>2313MOY1</t>
  </si>
  <si>
    <t>2313MOY0.1</t>
  </si>
  <si>
    <t>2313MOY2</t>
  </si>
  <si>
    <t>2313MOY0.15</t>
  </si>
  <si>
    <t>2313MOY3</t>
  </si>
  <si>
    <t>2313MOY0.2</t>
  </si>
  <si>
    <t>2313MOY4</t>
  </si>
  <si>
    <t>2313MOY0.25</t>
  </si>
  <si>
    <t>2313MOY5</t>
  </si>
  <si>
    <t>2313MOY0.3</t>
  </si>
  <si>
    <t>2313MOY6</t>
  </si>
  <si>
    <t>2313MOY0.35</t>
  </si>
  <si>
    <t>2313MOY7</t>
  </si>
  <si>
    <t>2313MOY0.4</t>
  </si>
  <si>
    <t>2313MOY8</t>
  </si>
  <si>
    <t>2313MOY0.45</t>
  </si>
  <si>
    <t>2313MOY9</t>
  </si>
  <si>
    <t>2313MOY0.5</t>
  </si>
  <si>
    <t>2313MOY10</t>
  </si>
  <si>
    <t>2313MOY0.55</t>
  </si>
  <si>
    <t>2313MOY11</t>
  </si>
  <si>
    <t>2313MOY0.6</t>
  </si>
  <si>
    <t>2313MOY12</t>
  </si>
  <si>
    <t>2313MOY0.65</t>
  </si>
  <si>
    <t>2313MOY13</t>
  </si>
  <si>
    <t>2313MOY0.7</t>
  </si>
  <si>
    <t>2313MOY14</t>
  </si>
  <si>
    <t>2313MOY15</t>
  </si>
  <si>
    <t>23KEOY0.05</t>
  </si>
  <si>
    <t>23KEOY1</t>
  </si>
  <si>
    <t>23KEOY0.1</t>
  </si>
  <si>
    <t>23KEOY2</t>
  </si>
  <si>
    <t>23KEOY0.15</t>
  </si>
  <si>
    <t>23KEOY3</t>
  </si>
  <si>
    <t>23KEOY0.2</t>
  </si>
  <si>
    <t>23KEOY4</t>
  </si>
  <si>
    <t>23KEOY0.25</t>
  </si>
  <si>
    <t>23KEOY5</t>
  </si>
  <si>
    <t>23KEOY0.3</t>
  </si>
  <si>
    <t>23KEOY6</t>
  </si>
  <si>
    <t>23KEOY0.35</t>
  </si>
  <si>
    <t>23KEOY7</t>
  </si>
  <si>
    <t>23KEOY0.4</t>
  </si>
  <si>
    <t>23KEOY8</t>
  </si>
  <si>
    <t>23KEOY0.45</t>
  </si>
  <si>
    <t>23KEOY9</t>
  </si>
  <si>
    <t>23KEOY0.5</t>
  </si>
  <si>
    <t>23KEOY10</t>
  </si>
  <si>
    <t>23KEOY0.55</t>
  </si>
  <si>
    <t>23KEOY11</t>
  </si>
  <si>
    <t>23KEOY0.6</t>
  </si>
  <si>
    <t>23KEOY12</t>
  </si>
  <si>
    <t>23KEOY0.65</t>
  </si>
  <si>
    <t>23KEOY13</t>
  </si>
  <si>
    <t>23KEOY0.7</t>
  </si>
  <si>
    <t>23KEOY14</t>
  </si>
  <si>
    <t>23KEOY0.75</t>
  </si>
  <si>
    <t>23KEOY15</t>
  </si>
  <si>
    <t>23KEOY0.8</t>
  </si>
  <si>
    <t>23KEOY16</t>
  </si>
  <si>
    <t>23KEOY17</t>
  </si>
  <si>
    <t>231EOY0.05</t>
  </si>
  <si>
    <t>231EOY1</t>
  </si>
  <si>
    <t>231EOY0.1</t>
  </si>
  <si>
    <t>231EOY2</t>
  </si>
  <si>
    <t>231EOY0.15</t>
  </si>
  <si>
    <t>231EOY3</t>
  </si>
  <si>
    <t>231EOY0.2</t>
  </si>
  <si>
    <t>231EOY4</t>
  </si>
  <si>
    <t>231EOY0.25</t>
  </si>
  <si>
    <t>231EOY5</t>
  </si>
  <si>
    <t>231EOY0.3</t>
  </si>
  <si>
    <t>231EOY6</t>
  </si>
  <si>
    <t>231EOY0.35</t>
  </si>
  <si>
    <t>231EOY7</t>
  </si>
  <si>
    <t>231EOY0.4</t>
  </si>
  <si>
    <t>231EOY8</t>
  </si>
  <si>
    <t>231EOY0.45</t>
  </si>
  <si>
    <t>231EOY9</t>
  </si>
  <si>
    <t>231EOY0.5</t>
  </si>
  <si>
    <t>231EOY10</t>
  </si>
  <si>
    <t>231EOY0.55</t>
  </si>
  <si>
    <t>231EOY11</t>
  </si>
  <si>
    <t>231EOY0.6</t>
  </si>
  <si>
    <t>231EOY12</t>
  </si>
  <si>
    <t>231EOY0.65</t>
  </si>
  <si>
    <t>231EOY13</t>
  </si>
  <si>
    <t>231EOY0.7</t>
  </si>
  <si>
    <t>231EOY14</t>
  </si>
  <si>
    <t>231EOY0.75</t>
  </si>
  <si>
    <t>231EOY15</t>
  </si>
  <si>
    <t>231EOY0.8</t>
  </si>
  <si>
    <t>231EOY16</t>
  </si>
  <si>
    <t>231EOY17</t>
  </si>
  <si>
    <t>232EOY0.05</t>
  </si>
  <si>
    <t>232EOY1</t>
  </si>
  <si>
    <t>232EOY0.1</t>
  </si>
  <si>
    <t>232EOY2</t>
  </si>
  <si>
    <t>232EOY0.15</t>
  </si>
  <si>
    <t>232EOY3</t>
  </si>
  <si>
    <t>232EOY0.2</t>
  </si>
  <si>
    <t>232EOY4</t>
  </si>
  <si>
    <t>232EOY0.25</t>
  </si>
  <si>
    <t>232EOY5</t>
  </si>
  <si>
    <t>232EOY0.3</t>
  </si>
  <si>
    <t>232EOY6</t>
  </si>
  <si>
    <t>232EOY0.35</t>
  </si>
  <si>
    <t>232EOY7</t>
  </si>
  <si>
    <t>232EOY0.4</t>
  </si>
  <si>
    <t>232EOY8</t>
  </si>
  <si>
    <t>232EOY0.45</t>
  </si>
  <si>
    <t>232EOY9</t>
  </si>
  <si>
    <t>232EOY0.5</t>
  </si>
  <si>
    <t>232EOY10</t>
  </si>
  <si>
    <t>232EOY0.55</t>
  </si>
  <si>
    <t>232EOY11</t>
  </si>
  <si>
    <t>232EOY0.6</t>
  </si>
  <si>
    <t>232EOY12</t>
  </si>
  <si>
    <t>232EOY0.65</t>
  </si>
  <si>
    <t>232EOY13</t>
  </si>
  <si>
    <t>232EOY0.7</t>
  </si>
  <si>
    <t>232EOY14</t>
  </si>
  <si>
    <t>232EOY0.75</t>
  </si>
  <si>
    <t>232EOY15</t>
  </si>
  <si>
    <t>232EOY0.8</t>
  </si>
  <si>
    <t>232EOY16</t>
  </si>
  <si>
    <t>232EOY17</t>
  </si>
  <si>
    <t>233EOY0.05</t>
  </si>
  <si>
    <t>233EOY1</t>
  </si>
  <si>
    <t>233EOY0.1</t>
  </si>
  <si>
    <t>233EOY2</t>
  </si>
  <si>
    <t>233EOY0.15</t>
  </si>
  <si>
    <t>233EOY3</t>
  </si>
  <si>
    <t>233EOY0.2</t>
  </si>
  <si>
    <t>233EOY4</t>
  </si>
  <si>
    <t>233EOY0.25</t>
  </si>
  <si>
    <t>233EOY5</t>
  </si>
  <si>
    <t>233EOY0.3</t>
  </si>
  <si>
    <t>233EOY6</t>
  </si>
  <si>
    <t>233EOY0.35</t>
  </si>
  <si>
    <t>233EOY7</t>
  </si>
  <si>
    <t>233EOY0.4</t>
  </si>
  <si>
    <t>233EOY8</t>
  </si>
  <si>
    <t>233EOY0.45</t>
  </si>
  <si>
    <t>233EOY9</t>
  </si>
  <si>
    <t>233EOY0.5</t>
  </si>
  <si>
    <t>233EOY10</t>
  </si>
  <si>
    <t>233EOY0.55</t>
  </si>
  <si>
    <t>233EOY11</t>
  </si>
  <si>
    <t>233EOY0.6</t>
  </si>
  <si>
    <t>233EOY12</t>
  </si>
  <si>
    <t>233EOY0.65</t>
  </si>
  <si>
    <t>233EOY13</t>
  </si>
  <si>
    <t>233EOY0.7</t>
  </si>
  <si>
    <t>233EOY14</t>
  </si>
  <si>
    <t>233EOY0.8</t>
  </si>
  <si>
    <t>233EOY15</t>
  </si>
  <si>
    <t>233EOY16</t>
  </si>
  <si>
    <t>234EOY0.05</t>
  </si>
  <si>
    <t>234EOY1</t>
  </si>
  <si>
    <t>234EOY0.1</t>
  </si>
  <si>
    <t>234EOY2</t>
  </si>
  <si>
    <t>234EOY0.15</t>
  </si>
  <si>
    <t>234EOY3</t>
  </si>
  <si>
    <t>234EOY0.2</t>
  </si>
  <si>
    <t>234EOY4</t>
  </si>
  <si>
    <t>234EOY0.25</t>
  </si>
  <si>
    <t>234EOY5</t>
  </si>
  <si>
    <t>234EOY0.3</t>
  </si>
  <si>
    <t>234EOY6</t>
  </si>
  <si>
    <t>234EOY0.35</t>
  </si>
  <si>
    <t>234EOY7</t>
  </si>
  <si>
    <t>234EOY0.4</t>
  </si>
  <si>
    <t>234EOY8</t>
  </si>
  <si>
    <t>234EOY0.45</t>
  </si>
  <si>
    <t>234EOY9</t>
  </si>
  <si>
    <t>234EOY0.5</t>
  </si>
  <si>
    <t>234EOY10</t>
  </si>
  <si>
    <t>234EOY0.55</t>
  </si>
  <si>
    <t>234EOY11</t>
  </si>
  <si>
    <t>234EOY0.6</t>
  </si>
  <si>
    <t>234EOY12</t>
  </si>
  <si>
    <t>234EOY0.65</t>
  </si>
  <si>
    <t>234EOY13</t>
  </si>
  <si>
    <t>234EOY14</t>
  </si>
  <si>
    <t>235EOY0.05</t>
  </si>
  <si>
    <t>235EOY1</t>
  </si>
  <si>
    <t>235EOY0.1</t>
  </si>
  <si>
    <t>235EOY2</t>
  </si>
  <si>
    <t>235EOY0.15</t>
  </si>
  <si>
    <t>235EOY3</t>
  </si>
  <si>
    <t>235EOY0.2</t>
  </si>
  <si>
    <t>235EOY4</t>
  </si>
  <si>
    <t>235EOY0.25</t>
  </si>
  <si>
    <t>235EOY5</t>
  </si>
  <si>
    <t>235EOY0.3</t>
  </si>
  <si>
    <t>235EOY6</t>
  </si>
  <si>
    <t>235EOY0.35</t>
  </si>
  <si>
    <t>235EOY7</t>
  </si>
  <si>
    <t>235EOY0.4</t>
  </si>
  <si>
    <t>235EOY8</t>
  </si>
  <si>
    <t>235EOY0.45</t>
  </si>
  <si>
    <t>235EOY9</t>
  </si>
  <si>
    <t>235EOY0.5</t>
  </si>
  <si>
    <t>235EOY10</t>
  </si>
  <si>
    <t>235EOY0.55</t>
  </si>
  <si>
    <t>235EOY11</t>
  </si>
  <si>
    <t>235EOY0.6</t>
  </si>
  <si>
    <t>235EOY12</t>
  </si>
  <si>
    <t>235EOY0.65</t>
  </si>
  <si>
    <t>235EOY13</t>
  </si>
  <si>
    <t>235EOY0.7</t>
  </si>
  <si>
    <t>235EOY14</t>
  </si>
  <si>
    <t>235EOY0.75</t>
  </si>
  <si>
    <t>235EOY15</t>
  </si>
  <si>
    <t>235EOY16</t>
  </si>
  <si>
    <t>23K1EOY0.05</t>
  </si>
  <si>
    <t>23K1EOY1</t>
  </si>
  <si>
    <t>23K1EOY0.1</t>
  </si>
  <si>
    <t>23K1EOY2</t>
  </si>
  <si>
    <t>23K1EOY0.15</t>
  </si>
  <si>
    <t>23K1EOY3</t>
  </si>
  <si>
    <t>23K1EOY0.2</t>
  </si>
  <si>
    <t>23K1EOY4</t>
  </si>
  <si>
    <t>23K1EOY0.25</t>
  </si>
  <si>
    <t>23K1EOY5</t>
  </si>
  <si>
    <t>23K1EOY0.3</t>
  </si>
  <si>
    <t>23K1EOY6</t>
  </si>
  <si>
    <t>23K1EOY0.35</t>
  </si>
  <si>
    <t>23K1EOY7</t>
  </si>
  <si>
    <t>23K1EOY0.4</t>
  </si>
  <si>
    <t>23K1EOY8</t>
  </si>
  <si>
    <t>23K1EOY0.45</t>
  </si>
  <si>
    <t>23K1EOY9</t>
  </si>
  <si>
    <t>23K1EOY0.5</t>
  </si>
  <si>
    <t>23K1EOY10</t>
  </si>
  <si>
    <t>23K1EOY0.55</t>
  </si>
  <si>
    <t>23K1EOY11</t>
  </si>
  <si>
    <t>23K1EOY0.6</t>
  </si>
  <si>
    <t>23K1EOY12</t>
  </si>
  <si>
    <t>23K1EOY0.65</t>
  </si>
  <si>
    <t>23K1EOY13</t>
  </si>
  <si>
    <t>23K1EOY0.7</t>
  </si>
  <si>
    <t>23K1EOY14</t>
  </si>
  <si>
    <t>23K1EOY0.75</t>
  </si>
  <si>
    <t>23K1EOY15</t>
  </si>
  <si>
    <t>23K1EOY0.8</t>
  </si>
  <si>
    <t>23K1EOY16</t>
  </si>
  <si>
    <t>23K1EOY17</t>
  </si>
  <si>
    <t>23K2EOY0.05</t>
  </si>
  <si>
    <t>23K2EOY1</t>
  </si>
  <si>
    <t>23K2EOY0.1</t>
  </si>
  <si>
    <t>23K2EOY2</t>
  </si>
  <si>
    <t>23K2EOY0.15</t>
  </si>
  <si>
    <t>23K2EOY3</t>
  </si>
  <si>
    <t>23K2EOY0.2</t>
  </si>
  <si>
    <t>23K2EOY4</t>
  </si>
  <si>
    <t>23K2EOY0.25</t>
  </si>
  <si>
    <t>23K2EOY5</t>
  </si>
  <si>
    <t>23K2EOY0.3</t>
  </si>
  <si>
    <t>23K2EOY6</t>
  </si>
  <si>
    <t>23K2EOY0.35</t>
  </si>
  <si>
    <t>23K2EOY7</t>
  </si>
  <si>
    <t>23K2EOY0.4</t>
  </si>
  <si>
    <t>23K2EOY8</t>
  </si>
  <si>
    <t>23K2EOY0.45</t>
  </si>
  <si>
    <t>23K2EOY9</t>
  </si>
  <si>
    <t>23K2EOY0.5</t>
  </si>
  <si>
    <t>23K2EOY10</t>
  </si>
  <si>
    <t>23K2EOY0.55</t>
  </si>
  <si>
    <t>23K2EOY11</t>
  </si>
  <si>
    <t>23K2EOY0.6</t>
  </si>
  <si>
    <t>23K2EOY12</t>
  </si>
  <si>
    <t>23K2EOY0.65</t>
  </si>
  <si>
    <t>23K2EOY13</t>
  </si>
  <si>
    <t>23K2EOY0.7</t>
  </si>
  <si>
    <t>23K2EOY14</t>
  </si>
  <si>
    <t>23K2EOY0.75</t>
  </si>
  <si>
    <t>23K2EOY15</t>
  </si>
  <si>
    <t>23K2EOY16</t>
  </si>
  <si>
    <t>23K3EOY0.05</t>
  </si>
  <si>
    <t>23K3EOY1</t>
  </si>
  <si>
    <t>23K3EOY0.1</t>
  </si>
  <si>
    <t>23K3EOY2</t>
  </si>
  <si>
    <t>23K3EOY0.15</t>
  </si>
  <si>
    <t>23K3EOY3</t>
  </si>
  <si>
    <t>23K3EOY0.2</t>
  </si>
  <si>
    <t>23K3EOY4</t>
  </si>
  <si>
    <t>23K3EOY0.25</t>
  </si>
  <si>
    <t>23K3EOY5</t>
  </si>
  <si>
    <t>23K3EOY0.3</t>
  </si>
  <si>
    <t>23K3EOY6</t>
  </si>
  <si>
    <t>23K3EOY0.35</t>
  </si>
  <si>
    <t>23K3EOY7</t>
  </si>
  <si>
    <t>23K3EOY0.4</t>
  </si>
  <si>
    <t>23K3EOY8</t>
  </si>
  <si>
    <t>23K3EOY0.45</t>
  </si>
  <si>
    <t>23K3EOY9</t>
  </si>
  <si>
    <t>23K3EOY0.5</t>
  </si>
  <si>
    <t>23K3EOY10</t>
  </si>
  <si>
    <t>23K3EOY0.55</t>
  </si>
  <si>
    <t>23K3EOY11</t>
  </si>
  <si>
    <t>23K3EOY0.6</t>
  </si>
  <si>
    <t>23K3EOY12</t>
  </si>
  <si>
    <t>23K3EOY0.65</t>
  </si>
  <si>
    <t>23K3EOY13</t>
  </si>
  <si>
    <t>23K3EOY0.7</t>
  </si>
  <si>
    <t>23K3EOY14</t>
  </si>
  <si>
    <t>23K3EOY15</t>
  </si>
  <si>
    <t>2313EOY0.05</t>
  </si>
  <si>
    <t>2313EOY1</t>
  </si>
  <si>
    <t>2313EOY0.1</t>
  </si>
  <si>
    <t>2313EOY2</t>
  </si>
  <si>
    <t>2313EOY0.15</t>
  </si>
  <si>
    <t>2313EOY3</t>
  </si>
  <si>
    <t>2313EOY0.2</t>
  </si>
  <si>
    <t>2313EOY4</t>
  </si>
  <si>
    <t>2313EOY0.25</t>
  </si>
  <si>
    <t>2313EOY5</t>
  </si>
  <si>
    <t>2313EOY0.3</t>
  </si>
  <si>
    <t>2313EOY6</t>
  </si>
  <si>
    <t>2313EOY0.35</t>
  </si>
  <si>
    <t>2313EOY7</t>
  </si>
  <si>
    <t>2313EOY0.4</t>
  </si>
  <si>
    <t>2313EOY8</t>
  </si>
  <si>
    <t>2313EOY0.45</t>
  </si>
  <si>
    <t>2313EOY9</t>
  </si>
  <si>
    <t>2313EOY0.5</t>
  </si>
  <si>
    <t>2313EOY10</t>
  </si>
  <si>
    <t>2313EOY0.55</t>
  </si>
  <si>
    <t>2313EOY11</t>
  </si>
  <si>
    <t>2313EOY0.6</t>
  </si>
  <si>
    <t>2313EOY12</t>
  </si>
  <si>
    <t>2313EOY0.65</t>
  </si>
  <si>
    <t>2313EOY13</t>
  </si>
  <si>
    <t>2313EOY0.7</t>
  </si>
  <si>
    <t>2313EOY14</t>
  </si>
  <si>
    <t>2313EOY15</t>
  </si>
  <si>
    <t>Grades K-1</t>
  </si>
  <si>
    <t>2024-25</t>
  </si>
  <si>
    <t>Grades K-2</t>
  </si>
  <si>
    <t>2025-26</t>
  </si>
  <si>
    <t>At/Above Benchmark</t>
  </si>
  <si>
    <t>Grades K-3</t>
  </si>
  <si>
    <t>Grades 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</si>
</sst>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font>
      <sz val="11"/>
      <color theme="1"/>
      <name val="Calibri"/>
      <scheme val="minor"/>
    </font>
    <font>
      <sz val="11"/>
      <color theme="1"/>
      <name val="Calibri"/>
    </font>
    <font>
      <b/>
      <sz val="18"/>
      <color rgb="FF000000"/>
      <name val="Calibri"/>
    </font>
    <font>
      <sz val="11"/>
      <name val="Calibri"/>
    </font>
    <font>
      <b/>
      <i/>
      <sz val="17"/>
      <color rgb="FFFF0000"/>
      <name val="Calibri"/>
    </font>
    <font>
      <b/>
      <i/>
      <sz val="17"/>
      <color rgb="FF008000"/>
      <name val="Calibri"/>
    </font>
    <font>
      <b/>
      <sz val="12"/>
      <color rgb="FF000000"/>
      <name val="Calibri"/>
    </font>
    <font>
      <sz val="12"/>
      <color rgb="FF000000"/>
      <name val="Calibri"/>
    </font>
    <font>
      <b/>
      <sz val="12"/>
      <color theme="1"/>
      <name val="Calibri"/>
    </font>
    <font>
      <i/>
      <sz val="11"/>
      <color rgb="FF000000"/>
      <name val="Calibri"/>
    </font>
    <font>
      <sz val="11"/>
      <color rgb="FF000000"/>
      <name val="Calibri"/>
    </font>
    <font>
      <b/>
      <sz val="11"/>
      <color theme="1"/>
      <name val="Calibri"/>
    </font>
    <font>
      <sz val="12"/>
      <color theme="1"/>
      <name val="Calibri"/>
    </font>
    <font>
      <sz val="11"/>
      <color theme="1"/>
      <name val="Calibri"/>
      <scheme val="minor"/>
    </font>
    <font>
      <u/>
      <sz val="12"/>
      <color rgb="FFFF0000"/>
      <name val="Calibri (Body)"/>
    </font>
    <font>
      <u/>
      <sz val="12"/>
      <color rgb="FFFF0000"/>
      <name val="Calibri (Body)_x0000_"/>
    </font>
    <font>
      <u/>
      <sz val="12"/>
      <color rgb="FFFF0000"/>
      <name val="Calibri"/>
    </font>
    <font>
      <sz val="10"/>
      <color theme="1"/>
      <name val="Calibri"/>
      <family val="2"/>
    </font>
  </fonts>
  <fills count="5">
    <fill>
      <patternFill patternType="none"/>
    </fill>
    <fill>
      <patternFill patternType="gray125"/>
    </fill>
    <fill>
      <patternFill patternType="solid">
        <fgColor rgb="FF953734"/>
        <bgColor rgb="FF953734"/>
      </patternFill>
    </fill>
    <fill>
      <patternFill patternType="solid">
        <fgColor theme="0"/>
        <bgColor theme="0"/>
      </patternFill>
    </fill>
    <fill>
      <patternFill patternType="solid">
        <fgColor rgb="FFD8D8D8"/>
        <bgColor rgb="FFD8D8D8"/>
      </patternFill>
    </fill>
  </fills>
  <borders count="15">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s>
  <cellStyleXfs count="1">
    <xf numFmtId="0" fontId="0" fillId="0" borderId="0"/>
  </cellStyleXfs>
  <cellXfs count="51">
    <xf numFmtId="0" fontId="0" fillId="0" borderId="0" xfId="0"/>
    <xf numFmtId="0" fontId="1" fillId="2" borderId="1" xfId="0" applyFont="1" applyFill="1" applyBorder="1"/>
    <xf numFmtId="0" fontId="5" fillId="3" borderId="1" xfId="0" applyFont="1" applyFill="1" applyBorder="1" applyAlignment="1">
      <alignment horizontal="center" vertical="center"/>
    </xf>
    <xf numFmtId="0" fontId="7" fillId="3" borderId="1" xfId="0" applyFont="1" applyFill="1" applyBorder="1" applyAlignment="1">
      <alignment horizontal="left" vertical="center" wrapText="1"/>
    </xf>
    <xf numFmtId="0" fontId="7" fillId="3" borderId="1" xfId="0" applyFont="1" applyFill="1" applyBorder="1" applyAlignment="1">
      <alignment vertical="center"/>
    </xf>
    <xf numFmtId="0" fontId="6" fillId="3" borderId="8" xfId="0" applyFont="1" applyFill="1" applyBorder="1" applyAlignment="1">
      <alignment horizontal="center" vertical="center"/>
    </xf>
    <xf numFmtId="10" fontId="8" fillId="3" borderId="8" xfId="0" applyNumberFormat="1" applyFont="1" applyFill="1" applyBorder="1" applyAlignment="1">
      <alignment horizontal="center" vertical="center"/>
    </xf>
    <xf numFmtId="9" fontId="8" fillId="3" borderId="8" xfId="0" applyNumberFormat="1" applyFont="1" applyFill="1" applyBorder="1" applyAlignment="1">
      <alignment horizontal="center" vertical="center"/>
    </xf>
    <xf numFmtId="0" fontId="7" fillId="4" borderId="11" xfId="0" applyFont="1" applyFill="1" applyBorder="1" applyAlignment="1">
      <alignment horizontal="center" vertical="center"/>
    </xf>
    <xf numFmtId="9" fontId="1" fillId="4" borderId="11" xfId="0" applyNumberFormat="1" applyFont="1" applyFill="1" applyBorder="1" applyAlignment="1">
      <alignment horizontal="center" vertical="center"/>
    </xf>
    <xf numFmtId="0" fontId="7" fillId="3" borderId="11" xfId="0" applyFont="1" applyFill="1" applyBorder="1" applyAlignment="1">
      <alignment horizontal="center" vertical="center"/>
    </xf>
    <xf numFmtId="9" fontId="8" fillId="3" borderId="8" xfId="0" applyNumberFormat="1" applyFont="1" applyFill="1" applyBorder="1" applyAlignment="1">
      <alignment horizontal="center" vertical="center" wrapText="1"/>
    </xf>
    <xf numFmtId="0" fontId="6" fillId="3" borderId="8" xfId="0" applyFont="1" applyFill="1" applyBorder="1" applyAlignment="1">
      <alignment horizontal="center" vertical="center" wrapText="1"/>
    </xf>
    <xf numFmtId="9" fontId="7" fillId="4" borderId="11" xfId="0" applyNumberFormat="1" applyFont="1" applyFill="1" applyBorder="1" applyAlignment="1">
      <alignment horizontal="center" vertical="center"/>
    </xf>
    <xf numFmtId="0" fontId="7" fillId="3" borderId="1" xfId="0" applyFont="1" applyFill="1" applyBorder="1"/>
    <xf numFmtId="0" fontId="7" fillId="2" borderId="1" xfId="0" applyFont="1" applyFill="1" applyBorder="1"/>
    <xf numFmtId="0" fontId="6" fillId="3" borderId="1" xfId="0" applyFont="1" applyFill="1" applyBorder="1" applyAlignment="1">
      <alignment vertical="center"/>
    </xf>
    <xf numFmtId="0" fontId="6" fillId="3" borderId="11" xfId="0" applyFont="1" applyFill="1" applyBorder="1" applyAlignment="1">
      <alignment horizontal="center" vertical="center" wrapText="1"/>
    </xf>
    <xf numFmtId="0" fontId="10" fillId="4" borderId="11" xfId="0" applyFont="1" applyFill="1" applyBorder="1" applyAlignment="1">
      <alignment horizontal="center" vertical="center" wrapText="1"/>
    </xf>
    <xf numFmtId="9" fontId="11" fillId="3" borderId="1" xfId="0" applyNumberFormat="1" applyFont="1" applyFill="1" applyBorder="1" applyAlignment="1">
      <alignment horizontal="center" vertical="center"/>
    </xf>
    <xf numFmtId="0" fontId="11" fillId="3" borderId="1" xfId="0" applyFont="1" applyFill="1" applyBorder="1" applyAlignment="1">
      <alignment horizontal="center" vertical="center"/>
    </xf>
    <xf numFmtId="0" fontId="6" fillId="3" borderId="1" xfId="0" applyFont="1" applyFill="1" applyBorder="1" applyAlignment="1">
      <alignment horizontal="center" vertical="center"/>
    </xf>
    <xf numFmtId="0" fontId="8" fillId="3" borderId="11" xfId="0" applyFont="1" applyFill="1" applyBorder="1" applyAlignment="1">
      <alignment horizontal="center" vertical="center" wrapText="1"/>
    </xf>
    <xf numFmtId="9" fontId="8" fillId="3" borderId="11" xfId="0" applyNumberFormat="1" applyFont="1" applyFill="1" applyBorder="1" applyAlignment="1">
      <alignment horizontal="center" vertical="center" wrapText="1"/>
    </xf>
    <xf numFmtId="0" fontId="12" fillId="3" borderId="1" xfId="0" applyFont="1" applyFill="1" applyBorder="1" applyAlignment="1">
      <alignment horizontal="center" vertical="center"/>
    </xf>
    <xf numFmtId="0" fontId="12" fillId="3" borderId="1" xfId="0" applyFont="1" applyFill="1" applyBorder="1" applyAlignment="1">
      <alignment horizontal="left" vertical="center"/>
    </xf>
    <xf numFmtId="0" fontId="1" fillId="3" borderId="1" xfId="0" applyFont="1" applyFill="1" applyBorder="1" applyAlignment="1">
      <alignment horizontal="center" vertical="center"/>
    </xf>
    <xf numFmtId="0" fontId="13" fillId="0" borderId="0" xfId="0" applyFont="1"/>
    <xf numFmtId="0" fontId="1" fillId="0" borderId="0" xfId="0" applyFont="1" applyAlignment="1">
      <alignment horizontal="left"/>
    </xf>
    <xf numFmtId="9" fontId="13" fillId="0" borderId="0" xfId="0" applyNumberFormat="1" applyFont="1"/>
    <xf numFmtId="0" fontId="1" fillId="0" borderId="0" xfId="0" applyFont="1" applyAlignment="1">
      <alignment horizontal="center"/>
    </xf>
    <xf numFmtId="0" fontId="2" fillId="3" borderId="2" xfId="0" applyFont="1" applyFill="1" applyBorder="1" applyAlignment="1">
      <alignment horizontal="center" vertical="center"/>
    </xf>
    <xf numFmtId="0" fontId="3" fillId="0" borderId="3" xfId="0" applyFont="1" applyBorder="1"/>
    <xf numFmtId="0" fontId="3" fillId="0" borderId="4" xfId="0" applyFont="1" applyBorder="1"/>
    <xf numFmtId="0" fontId="4" fillId="3" borderId="2" xfId="0" applyFont="1" applyFill="1" applyBorder="1" applyAlignment="1">
      <alignment horizontal="center" vertical="center"/>
    </xf>
    <xf numFmtId="0" fontId="6" fillId="3" borderId="2" xfId="0" applyFont="1" applyFill="1" applyBorder="1" applyAlignment="1">
      <alignment horizontal="left" vertical="center" wrapText="1"/>
    </xf>
    <xf numFmtId="0" fontId="7" fillId="3" borderId="2" xfId="0" applyFont="1" applyFill="1" applyBorder="1" applyAlignment="1">
      <alignment horizontal="left" vertical="center" wrapText="1"/>
    </xf>
    <xf numFmtId="0" fontId="6" fillId="3" borderId="5" xfId="0" applyFont="1" applyFill="1" applyBorder="1" applyAlignment="1">
      <alignment horizontal="center" vertical="center"/>
    </xf>
    <xf numFmtId="0" fontId="3" fillId="0" borderId="6" xfId="0" applyFont="1" applyBorder="1"/>
    <xf numFmtId="0" fontId="3" fillId="0" borderId="7" xfId="0" applyFont="1" applyBorder="1"/>
    <xf numFmtId="0" fontId="8" fillId="3" borderId="9" xfId="0" applyFont="1" applyFill="1" applyBorder="1" applyAlignment="1">
      <alignment horizontal="center" vertical="center"/>
    </xf>
    <xf numFmtId="0" fontId="3" fillId="0" borderId="10" xfId="0" applyFont="1" applyBorder="1"/>
    <xf numFmtId="10" fontId="1" fillId="3" borderId="5" xfId="0" applyNumberFormat="1" applyFont="1" applyFill="1" applyBorder="1" applyAlignment="1">
      <alignment horizontal="center" vertical="center"/>
    </xf>
    <xf numFmtId="0" fontId="3" fillId="0" borderId="12" xfId="0" applyFont="1" applyBorder="1"/>
    <xf numFmtId="0" fontId="9" fillId="3" borderId="2" xfId="0" applyFont="1" applyFill="1" applyBorder="1" applyAlignment="1">
      <alignment horizontal="left"/>
    </xf>
    <xf numFmtId="0" fontId="11" fillId="3" borderId="2" xfId="0" applyFont="1" applyFill="1" applyBorder="1" applyAlignment="1">
      <alignment horizontal="center" vertical="center"/>
    </xf>
    <xf numFmtId="0" fontId="6" fillId="3" borderId="13" xfId="0" applyFont="1" applyFill="1" applyBorder="1" applyAlignment="1">
      <alignment horizontal="center" vertical="center" wrapText="1"/>
    </xf>
    <xf numFmtId="0" fontId="3" fillId="0" borderId="14" xfId="0" applyFont="1" applyBorder="1"/>
    <xf numFmtId="0" fontId="3" fillId="0" borderId="3" xfId="0" applyFont="1" applyBorder="1" applyAlignment="1"/>
    <xf numFmtId="0" fontId="3" fillId="0" borderId="4" xfId="0" applyFont="1" applyBorder="1" applyAlignment="1"/>
    <xf numFmtId="0" fontId="17" fillId="3" borderId="2" xfId="0" applyFont="1" applyFill="1" applyBorder="1" applyAlignment="1">
      <alignment horizontal="left" vertical="center"/>
    </xf>
  </cellXfs>
  <cellStyles count="1">
    <cellStyle name="Normal" xfId="0" builtinId="0"/>
  </cellStyles>
  <dxfs count="17">
    <dxf>
      <fill>
        <patternFill patternType="solid">
          <fgColor rgb="FFF3B49B"/>
          <bgColor rgb="FFF3B49B"/>
        </patternFill>
      </fill>
      <border>
        <left style="thin">
          <color rgb="FF000000"/>
        </left>
        <right style="thin">
          <color rgb="FF000000"/>
        </right>
        <top style="thin">
          <color rgb="FF000000"/>
        </top>
        <bottom style="thin">
          <color rgb="FF000000"/>
        </bottom>
      </border>
    </dxf>
    <dxf>
      <fill>
        <patternFill patternType="solid">
          <fgColor rgb="FFFFF2A3"/>
          <bgColor rgb="FFFFF2A3"/>
        </patternFill>
      </fill>
      <border>
        <left style="thin">
          <color rgb="FF000000"/>
        </left>
        <right style="thin">
          <color rgb="FF000000"/>
        </right>
        <top style="thin">
          <color rgb="FF000000"/>
        </top>
        <bottom style="thin">
          <color rgb="FF000000"/>
        </bottom>
      </border>
    </dxf>
    <dxf>
      <fill>
        <patternFill patternType="solid">
          <fgColor rgb="FFBDDE78"/>
          <bgColor rgb="FFBDDE78"/>
        </patternFill>
      </fill>
      <border>
        <left style="thin">
          <color rgb="FF000000"/>
        </left>
        <right style="thin">
          <color rgb="FF000000"/>
        </right>
        <top style="thin">
          <color rgb="FF000000"/>
        </top>
        <bottom style="thin">
          <color rgb="FF000000"/>
        </bottom>
      </border>
    </dxf>
    <dxf>
      <fill>
        <patternFill patternType="solid">
          <fgColor rgb="FF99CCFF"/>
          <bgColor rgb="FF99CCFF"/>
        </patternFill>
      </fill>
      <border>
        <left style="thin">
          <color rgb="FF000000"/>
        </left>
        <right style="thin">
          <color rgb="FF000000"/>
        </right>
        <top style="thin">
          <color rgb="FF000000"/>
        </top>
        <bottom style="thin">
          <color rgb="FF000000"/>
        </bottom>
      </border>
    </dxf>
    <dxf>
      <fill>
        <patternFill patternType="solid">
          <fgColor rgb="FFD7AAF8"/>
          <bgColor rgb="FFD7AAF8"/>
        </patternFill>
      </fill>
      <border>
        <left style="thin">
          <color rgb="FF000000"/>
        </left>
        <right style="thin">
          <color rgb="FF000000"/>
        </right>
        <top style="thin">
          <color rgb="FF000000"/>
        </top>
        <bottom style="thin">
          <color rgb="FF000000"/>
        </bottom>
      </border>
    </dxf>
    <dxf>
      <fill>
        <patternFill patternType="solid">
          <fgColor rgb="FFF3B49B"/>
          <bgColor rgb="FFF3B49B"/>
        </patternFill>
      </fill>
      <border>
        <left style="thin">
          <color rgb="FF000000"/>
        </left>
        <right style="thin">
          <color rgb="FF000000"/>
        </right>
        <top style="thin">
          <color rgb="FF000000"/>
        </top>
        <bottom style="thin">
          <color rgb="FF000000"/>
        </bottom>
      </border>
    </dxf>
    <dxf>
      <fill>
        <patternFill patternType="solid">
          <fgColor rgb="FFFFF2A3"/>
          <bgColor rgb="FFFFF2A3"/>
        </patternFill>
      </fill>
      <border>
        <left style="thin">
          <color rgb="FF000000"/>
        </left>
        <right style="thin">
          <color rgb="FF000000"/>
        </right>
        <top style="thin">
          <color rgb="FF000000"/>
        </top>
        <bottom style="thin">
          <color rgb="FF000000"/>
        </bottom>
      </border>
    </dxf>
    <dxf>
      <fill>
        <patternFill patternType="solid">
          <fgColor rgb="FFBDDE78"/>
          <bgColor rgb="FFBDDE78"/>
        </patternFill>
      </fill>
      <border>
        <left style="thin">
          <color rgb="FF000000"/>
        </left>
        <right style="thin">
          <color rgb="FF000000"/>
        </right>
        <top style="thin">
          <color rgb="FF000000"/>
        </top>
        <bottom style="thin">
          <color rgb="FF000000"/>
        </bottom>
      </border>
    </dxf>
    <dxf>
      <fill>
        <patternFill patternType="solid">
          <fgColor rgb="FF99CCFF"/>
          <bgColor rgb="FF99CCFF"/>
        </patternFill>
      </fill>
      <border>
        <left style="thin">
          <color rgb="FF000000"/>
        </left>
        <right style="thin">
          <color rgb="FF000000"/>
        </right>
        <top style="thin">
          <color rgb="FF000000"/>
        </top>
        <bottom style="thin">
          <color rgb="FF000000"/>
        </bottom>
      </border>
    </dxf>
    <dxf>
      <fill>
        <patternFill patternType="solid">
          <fgColor rgb="FFD7AAF8"/>
          <bgColor rgb="FFD7AAF8"/>
        </patternFill>
      </fill>
      <border>
        <left style="thin">
          <color rgb="FF000000"/>
        </left>
        <right style="thin">
          <color rgb="FF000000"/>
        </right>
        <top style="thin">
          <color rgb="FF000000"/>
        </top>
        <bottom style="thin">
          <color rgb="FF000000"/>
        </bottom>
      </border>
    </dxf>
    <dxf>
      <fill>
        <patternFill patternType="none"/>
      </fill>
      <border>
        <left style="thin">
          <color rgb="FF000000"/>
        </left>
        <right style="thin">
          <color rgb="FF000000"/>
        </right>
        <top style="thin">
          <color rgb="FF000000"/>
        </top>
        <bottom style="thin">
          <color rgb="FF000000"/>
        </bottom>
      </border>
    </dxf>
    <dxf>
      <fill>
        <patternFill patternType="solid">
          <fgColor rgb="FFF3B49B"/>
          <bgColor rgb="FFF3B49B"/>
        </patternFill>
      </fill>
    </dxf>
    <dxf>
      <fill>
        <patternFill patternType="solid">
          <fgColor rgb="FFFFF2A3"/>
          <bgColor rgb="FFFFF2A3"/>
        </patternFill>
      </fill>
    </dxf>
    <dxf>
      <fill>
        <patternFill patternType="solid">
          <fgColor rgb="FFBDDE78"/>
          <bgColor rgb="FFBDDE78"/>
        </patternFill>
      </fill>
    </dxf>
    <dxf>
      <fill>
        <patternFill patternType="solid">
          <fgColor rgb="FFD7AAF8"/>
          <bgColor rgb="FFD7AAF8"/>
        </patternFill>
      </fill>
    </dxf>
    <dxf>
      <fill>
        <patternFill patternType="solid">
          <fgColor rgb="FFD8D8D8"/>
          <bgColor rgb="FFD8D8D8"/>
        </patternFill>
      </fill>
    </dxf>
    <dxf>
      <fill>
        <patternFill patternType="solid">
          <fgColor rgb="FF99CCFF"/>
          <bgColor rgb="FF99CC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00"/>
  <sheetViews>
    <sheetView workbookViewId="0"/>
  </sheetViews>
  <sheetFormatPr defaultColWidth="14.453125" defaultRowHeight="15" customHeight="1"/>
  <cols>
    <col min="1" max="2" width="6.453125" customWidth="1"/>
    <col min="3" max="3" width="20.08984375" customWidth="1"/>
    <col min="4" max="5" width="29.26953125" customWidth="1"/>
    <col min="6" max="7" width="18.453125" customWidth="1"/>
    <col min="8" max="8" width="6.453125" customWidth="1"/>
    <col min="9" max="26" width="10.7265625" customWidth="1"/>
  </cols>
  <sheetData>
    <row r="1" spans="1:26" ht="22.5" customHeight="1">
      <c r="A1" s="1"/>
      <c r="B1" s="31" t="s">
        <v>0</v>
      </c>
      <c r="C1" s="32"/>
      <c r="D1" s="32"/>
      <c r="E1" s="32"/>
      <c r="F1" s="32"/>
      <c r="G1" s="32"/>
      <c r="H1" s="33"/>
      <c r="I1" s="1"/>
      <c r="J1" s="1"/>
      <c r="K1" s="1"/>
      <c r="L1" s="1"/>
      <c r="M1" s="1"/>
      <c r="N1" s="1"/>
      <c r="O1" s="1"/>
      <c r="P1" s="1"/>
      <c r="Q1" s="1"/>
      <c r="R1" s="1"/>
      <c r="S1" s="1"/>
      <c r="T1" s="1"/>
      <c r="U1" s="1"/>
      <c r="V1" s="1"/>
      <c r="W1" s="1"/>
      <c r="X1" s="1"/>
      <c r="Y1" s="1"/>
      <c r="Z1" s="1"/>
    </row>
    <row r="2" spans="1:26" ht="14.25" customHeight="1">
      <c r="A2" s="1"/>
      <c r="B2" s="34" t="s">
        <v>1</v>
      </c>
      <c r="C2" s="32"/>
      <c r="D2" s="32"/>
      <c r="E2" s="32"/>
      <c r="F2" s="32"/>
      <c r="G2" s="32"/>
      <c r="H2" s="33"/>
      <c r="I2" s="1"/>
      <c r="J2" s="1"/>
      <c r="K2" s="1"/>
      <c r="L2" s="1"/>
      <c r="M2" s="1"/>
      <c r="N2" s="1"/>
      <c r="O2" s="1"/>
      <c r="P2" s="1"/>
      <c r="Q2" s="1"/>
      <c r="R2" s="1"/>
      <c r="S2" s="1"/>
      <c r="T2" s="1"/>
      <c r="U2" s="1"/>
      <c r="V2" s="1"/>
      <c r="W2" s="1"/>
      <c r="X2" s="1"/>
      <c r="Y2" s="1"/>
      <c r="Z2" s="1"/>
    </row>
    <row r="3" spans="1:26" ht="15" customHeight="1">
      <c r="A3" s="1"/>
      <c r="B3" s="2"/>
      <c r="C3" s="2"/>
      <c r="D3" s="2"/>
      <c r="E3" s="2"/>
      <c r="F3" s="2"/>
      <c r="G3" s="2"/>
      <c r="H3" s="2"/>
      <c r="I3" s="1"/>
      <c r="J3" s="1"/>
      <c r="K3" s="1"/>
      <c r="L3" s="1"/>
      <c r="M3" s="1"/>
      <c r="N3" s="1"/>
      <c r="O3" s="1"/>
      <c r="P3" s="1"/>
      <c r="Q3" s="1"/>
      <c r="R3" s="1"/>
      <c r="S3" s="1"/>
      <c r="T3" s="1"/>
      <c r="U3" s="1"/>
      <c r="V3" s="1"/>
      <c r="W3" s="1"/>
      <c r="X3" s="1"/>
      <c r="Y3" s="1"/>
      <c r="Z3" s="1"/>
    </row>
    <row r="4" spans="1:26" ht="15" customHeight="1">
      <c r="A4" s="1"/>
      <c r="B4" s="35" t="s">
        <v>2</v>
      </c>
      <c r="C4" s="32"/>
      <c r="D4" s="32"/>
      <c r="E4" s="32"/>
      <c r="F4" s="32"/>
      <c r="G4" s="32"/>
      <c r="H4" s="33"/>
      <c r="I4" s="1"/>
      <c r="J4" s="1"/>
      <c r="K4" s="1"/>
      <c r="L4" s="1"/>
      <c r="M4" s="1"/>
      <c r="N4" s="1"/>
      <c r="O4" s="1"/>
      <c r="P4" s="1"/>
      <c r="Q4" s="1"/>
      <c r="R4" s="1"/>
      <c r="S4" s="1"/>
      <c r="T4" s="1"/>
      <c r="U4" s="1"/>
      <c r="V4" s="1"/>
      <c r="W4" s="1"/>
      <c r="X4" s="1"/>
      <c r="Y4" s="1"/>
      <c r="Z4" s="1"/>
    </row>
    <row r="5" spans="1:26" ht="78.75" customHeight="1">
      <c r="A5" s="1"/>
      <c r="B5" s="36" t="s">
        <v>3</v>
      </c>
      <c r="C5" s="32"/>
      <c r="D5" s="32"/>
      <c r="E5" s="32"/>
      <c r="F5" s="32"/>
      <c r="G5" s="32"/>
      <c r="H5" s="33"/>
      <c r="I5" s="1"/>
      <c r="J5" s="1"/>
      <c r="K5" s="1"/>
      <c r="L5" s="1"/>
      <c r="M5" s="1"/>
      <c r="N5" s="1"/>
      <c r="O5" s="1"/>
      <c r="P5" s="1"/>
      <c r="Q5" s="1"/>
      <c r="R5" s="1"/>
      <c r="S5" s="1"/>
      <c r="T5" s="1"/>
      <c r="U5" s="1"/>
      <c r="V5" s="1"/>
      <c r="W5" s="1"/>
      <c r="X5" s="1"/>
      <c r="Y5" s="1"/>
      <c r="Z5" s="1"/>
    </row>
    <row r="6" spans="1:26" ht="15" customHeight="1">
      <c r="A6" s="1"/>
      <c r="B6" s="3"/>
      <c r="C6" s="3"/>
      <c r="D6" s="3"/>
      <c r="E6" s="3"/>
      <c r="F6" s="3"/>
      <c r="G6" s="3"/>
      <c r="H6" s="3"/>
      <c r="I6" s="1"/>
      <c r="J6" s="1"/>
      <c r="K6" s="1"/>
      <c r="L6" s="1"/>
      <c r="M6" s="1"/>
      <c r="N6" s="1"/>
      <c r="O6" s="1"/>
      <c r="P6" s="1"/>
      <c r="Q6" s="1"/>
      <c r="R6" s="1"/>
      <c r="S6" s="1"/>
      <c r="T6" s="1"/>
      <c r="U6" s="1"/>
      <c r="V6" s="1"/>
      <c r="W6" s="1"/>
      <c r="X6" s="1"/>
      <c r="Y6" s="1"/>
      <c r="Z6" s="1"/>
    </row>
    <row r="7" spans="1:26" ht="15" customHeight="1">
      <c r="A7" s="1"/>
      <c r="B7" s="35" t="s">
        <v>4</v>
      </c>
      <c r="C7" s="32"/>
      <c r="D7" s="32"/>
      <c r="E7" s="32"/>
      <c r="F7" s="32"/>
      <c r="G7" s="32"/>
      <c r="H7" s="33"/>
      <c r="I7" s="1"/>
      <c r="J7" s="1"/>
      <c r="K7" s="1"/>
      <c r="L7" s="1"/>
      <c r="M7" s="1"/>
      <c r="N7" s="1"/>
      <c r="O7" s="1"/>
      <c r="P7" s="1"/>
      <c r="Q7" s="1"/>
      <c r="R7" s="1"/>
      <c r="S7" s="1"/>
      <c r="T7" s="1"/>
      <c r="U7" s="1"/>
      <c r="V7" s="1"/>
      <c r="W7" s="1"/>
      <c r="X7" s="1"/>
      <c r="Y7" s="1"/>
      <c r="Z7" s="1"/>
    </row>
    <row r="8" spans="1:26" ht="18" customHeight="1">
      <c r="A8" s="1"/>
      <c r="B8" s="36" t="s">
        <v>5</v>
      </c>
      <c r="C8" s="32"/>
      <c r="D8" s="32"/>
      <c r="E8" s="32"/>
      <c r="F8" s="32"/>
      <c r="G8" s="32"/>
      <c r="H8" s="33"/>
      <c r="I8" s="1"/>
      <c r="J8" s="1"/>
      <c r="K8" s="1"/>
      <c r="L8" s="1"/>
      <c r="M8" s="1"/>
      <c r="N8" s="1"/>
      <c r="O8" s="1"/>
      <c r="P8" s="1"/>
      <c r="Q8" s="1"/>
      <c r="R8" s="1"/>
      <c r="S8" s="1"/>
      <c r="T8" s="1"/>
      <c r="U8" s="1"/>
      <c r="V8" s="1"/>
      <c r="W8" s="1"/>
      <c r="X8" s="1"/>
      <c r="Y8" s="1"/>
      <c r="Z8" s="1"/>
    </row>
    <row r="9" spans="1:26" ht="34.5" customHeight="1">
      <c r="A9" s="1"/>
      <c r="B9" s="36" t="s">
        <v>6</v>
      </c>
      <c r="C9" s="32"/>
      <c r="D9" s="32"/>
      <c r="E9" s="32"/>
      <c r="F9" s="32"/>
      <c r="G9" s="32"/>
      <c r="H9" s="33"/>
      <c r="I9" s="1"/>
      <c r="J9" s="1"/>
      <c r="K9" s="1"/>
      <c r="L9" s="1"/>
      <c r="M9" s="1"/>
      <c r="N9" s="1"/>
      <c r="O9" s="1"/>
      <c r="P9" s="1"/>
      <c r="Q9" s="1"/>
      <c r="R9" s="1"/>
      <c r="S9" s="1"/>
      <c r="T9" s="1"/>
      <c r="U9" s="1"/>
      <c r="V9" s="1"/>
      <c r="W9" s="1"/>
      <c r="X9" s="1"/>
      <c r="Y9" s="1"/>
      <c r="Z9" s="1"/>
    </row>
    <row r="10" spans="1:26" ht="48" customHeight="1">
      <c r="A10" s="1"/>
      <c r="B10" s="36" t="s">
        <v>7</v>
      </c>
      <c r="C10" s="32"/>
      <c r="D10" s="32"/>
      <c r="E10" s="32"/>
      <c r="F10" s="32"/>
      <c r="G10" s="32"/>
      <c r="H10" s="33"/>
      <c r="I10" s="1"/>
      <c r="J10" s="1"/>
      <c r="K10" s="1"/>
      <c r="L10" s="1"/>
      <c r="M10" s="1"/>
      <c r="N10" s="1"/>
      <c r="O10" s="1"/>
      <c r="P10" s="1"/>
      <c r="Q10" s="1"/>
      <c r="R10" s="1"/>
      <c r="S10" s="1"/>
      <c r="T10" s="1"/>
      <c r="U10" s="1"/>
      <c r="V10" s="1"/>
      <c r="W10" s="1"/>
      <c r="X10" s="1"/>
      <c r="Y10" s="1"/>
      <c r="Z10" s="1"/>
    </row>
    <row r="11" spans="1:26" ht="9.75" customHeight="1">
      <c r="A11" s="1"/>
      <c r="B11" s="4"/>
      <c r="C11" s="4"/>
      <c r="D11" s="4"/>
      <c r="E11" s="4"/>
      <c r="F11" s="4"/>
      <c r="G11" s="4"/>
      <c r="H11" s="4"/>
      <c r="I11" s="1"/>
      <c r="J11" s="1"/>
      <c r="K11" s="1"/>
      <c r="L11" s="1"/>
      <c r="M11" s="1"/>
      <c r="N11" s="1"/>
      <c r="O11" s="1"/>
      <c r="P11" s="1"/>
      <c r="Q11" s="1"/>
      <c r="R11" s="1"/>
      <c r="S11" s="1"/>
      <c r="T11" s="1"/>
      <c r="U11" s="1"/>
      <c r="V11" s="1"/>
      <c r="W11" s="1"/>
      <c r="X11" s="1"/>
      <c r="Y11" s="1"/>
      <c r="Z11" s="1"/>
    </row>
    <row r="12" spans="1:26" ht="15" customHeight="1">
      <c r="A12" s="1"/>
      <c r="B12" s="35" t="s">
        <v>8</v>
      </c>
      <c r="C12" s="32"/>
      <c r="D12" s="32"/>
      <c r="E12" s="32"/>
      <c r="F12" s="32"/>
      <c r="G12" s="32"/>
      <c r="H12" s="33"/>
      <c r="I12" s="1"/>
      <c r="J12" s="1"/>
      <c r="K12" s="1"/>
      <c r="L12" s="1"/>
      <c r="M12" s="1"/>
      <c r="N12" s="1"/>
      <c r="O12" s="1"/>
      <c r="P12" s="1"/>
      <c r="Q12" s="1"/>
      <c r="R12" s="1"/>
      <c r="S12" s="1"/>
      <c r="T12" s="1"/>
      <c r="U12" s="1"/>
      <c r="V12" s="1"/>
      <c r="W12" s="1"/>
      <c r="X12" s="1"/>
      <c r="Y12" s="1"/>
      <c r="Z12" s="1"/>
    </row>
    <row r="13" spans="1:26" ht="79.5" customHeight="1">
      <c r="A13" s="1"/>
      <c r="B13" s="36" t="s">
        <v>9</v>
      </c>
      <c r="C13" s="32"/>
      <c r="D13" s="32"/>
      <c r="E13" s="32"/>
      <c r="F13" s="32"/>
      <c r="G13" s="32"/>
      <c r="H13" s="33"/>
      <c r="I13" s="1"/>
      <c r="J13" s="1"/>
      <c r="K13" s="1"/>
      <c r="L13" s="1"/>
      <c r="M13" s="1"/>
      <c r="N13" s="1"/>
      <c r="O13" s="1"/>
      <c r="P13" s="1"/>
      <c r="Q13" s="1"/>
      <c r="R13" s="1"/>
      <c r="S13" s="1"/>
      <c r="T13" s="1"/>
      <c r="U13" s="1"/>
      <c r="V13" s="1"/>
      <c r="W13" s="1"/>
      <c r="X13" s="1"/>
      <c r="Y13" s="1"/>
      <c r="Z13" s="1"/>
    </row>
    <row r="14" spans="1:26" ht="14.25" customHeight="1">
      <c r="A14" s="1"/>
      <c r="B14" s="4"/>
      <c r="C14" s="4"/>
      <c r="D14" s="4"/>
      <c r="E14" s="4"/>
      <c r="F14" s="4"/>
      <c r="G14" s="4"/>
      <c r="H14" s="4"/>
      <c r="I14" s="1"/>
      <c r="J14" s="1"/>
      <c r="K14" s="1"/>
      <c r="L14" s="1"/>
      <c r="M14" s="1"/>
      <c r="N14" s="1"/>
      <c r="O14" s="1"/>
      <c r="P14" s="1"/>
      <c r="Q14" s="1"/>
      <c r="R14" s="1"/>
      <c r="S14" s="1"/>
      <c r="T14" s="1"/>
      <c r="U14" s="1"/>
      <c r="V14" s="1"/>
      <c r="W14" s="1"/>
      <c r="X14" s="1"/>
      <c r="Y14" s="1"/>
      <c r="Z14" s="1"/>
    </row>
    <row r="15" spans="1:26" ht="14.25" customHeight="1">
      <c r="A15" s="1"/>
      <c r="B15" s="4"/>
      <c r="C15" s="37" t="s">
        <v>10</v>
      </c>
      <c r="D15" s="38"/>
      <c r="E15" s="38"/>
      <c r="F15" s="38"/>
      <c r="G15" s="39"/>
      <c r="H15" s="4"/>
      <c r="I15" s="1"/>
      <c r="J15" s="1"/>
      <c r="K15" s="1"/>
      <c r="L15" s="1"/>
      <c r="M15" s="1"/>
      <c r="N15" s="1"/>
      <c r="O15" s="1"/>
      <c r="P15" s="1"/>
      <c r="Q15" s="1"/>
      <c r="R15" s="1"/>
      <c r="S15" s="1"/>
      <c r="T15" s="1"/>
      <c r="U15" s="1"/>
      <c r="V15" s="1"/>
      <c r="W15" s="1"/>
      <c r="X15" s="1"/>
      <c r="Y15" s="1"/>
      <c r="Z15" s="1"/>
    </row>
    <row r="16" spans="1:26" ht="14.25" customHeight="1">
      <c r="A16" s="1"/>
      <c r="B16" s="4"/>
      <c r="C16" s="5" t="s">
        <v>11</v>
      </c>
      <c r="D16" s="6" t="s">
        <v>12</v>
      </c>
      <c r="E16" s="7" t="s">
        <v>13</v>
      </c>
      <c r="F16" s="40" t="s">
        <v>14</v>
      </c>
      <c r="G16" s="41"/>
      <c r="H16" s="4"/>
      <c r="I16" s="1"/>
      <c r="J16" s="1"/>
      <c r="K16" s="1"/>
      <c r="L16" s="1"/>
      <c r="M16" s="1"/>
      <c r="N16" s="1"/>
      <c r="O16" s="1"/>
      <c r="P16" s="1"/>
      <c r="Q16" s="1"/>
      <c r="R16" s="1"/>
      <c r="S16" s="1"/>
      <c r="T16" s="1"/>
      <c r="U16" s="1"/>
      <c r="V16" s="1"/>
      <c r="W16" s="1"/>
      <c r="X16" s="1"/>
      <c r="Y16" s="1"/>
      <c r="Z16" s="1"/>
    </row>
    <row r="17" spans="1:26" ht="14.25" customHeight="1">
      <c r="A17" s="1"/>
      <c r="B17" s="4"/>
      <c r="C17" s="8" t="s">
        <v>15</v>
      </c>
      <c r="D17" s="9"/>
      <c r="E17" s="9"/>
      <c r="F17" s="42" t="str">
        <f>IF(OR($C$17="Click to Select",BOY_agg="",EOY_agg=""), "",pt_calculations!$Q$2)</f>
        <v/>
      </c>
      <c r="G17" s="39"/>
      <c r="H17" s="4"/>
      <c r="I17" s="1"/>
      <c r="J17" s="1"/>
      <c r="K17" s="1"/>
      <c r="L17" s="1"/>
      <c r="M17" s="1"/>
      <c r="N17" s="1"/>
      <c r="O17" s="1"/>
      <c r="P17" s="1"/>
      <c r="Q17" s="1"/>
      <c r="R17" s="1"/>
      <c r="S17" s="1"/>
      <c r="T17" s="1"/>
      <c r="U17" s="1"/>
      <c r="V17" s="1"/>
      <c r="W17" s="1"/>
      <c r="X17" s="1"/>
      <c r="Y17" s="1"/>
      <c r="Z17" s="1"/>
    </row>
    <row r="18" spans="1:26" ht="14.25" customHeight="1">
      <c r="A18" s="1"/>
      <c r="B18" s="4"/>
      <c r="C18" s="4"/>
      <c r="D18" s="4"/>
      <c r="E18" s="4"/>
      <c r="F18" s="4"/>
      <c r="G18" s="4"/>
      <c r="H18" s="4"/>
      <c r="I18" s="1"/>
      <c r="J18" s="1"/>
      <c r="K18" s="1"/>
      <c r="L18" s="1"/>
      <c r="M18" s="1"/>
      <c r="N18" s="1"/>
      <c r="O18" s="1"/>
      <c r="P18" s="1"/>
      <c r="Q18" s="1"/>
      <c r="R18" s="1"/>
      <c r="S18" s="1"/>
      <c r="T18" s="1"/>
      <c r="U18" s="1"/>
      <c r="V18" s="1"/>
      <c r="W18" s="1"/>
      <c r="X18" s="1"/>
      <c r="Y18" s="1"/>
      <c r="Z18" s="1"/>
    </row>
    <row r="19" spans="1:26" ht="14.25" customHeight="1">
      <c r="A19" s="1"/>
      <c r="B19" s="4"/>
      <c r="C19" s="37" t="s">
        <v>16</v>
      </c>
      <c r="D19" s="38"/>
      <c r="E19" s="38"/>
      <c r="F19" s="38"/>
      <c r="G19" s="39"/>
      <c r="H19" s="4"/>
      <c r="I19" s="1"/>
      <c r="J19" s="1"/>
      <c r="K19" s="1"/>
      <c r="L19" s="1"/>
      <c r="M19" s="1"/>
      <c r="N19" s="1"/>
      <c r="O19" s="1"/>
      <c r="P19" s="1"/>
      <c r="Q19" s="1"/>
      <c r="R19" s="1"/>
      <c r="S19" s="1"/>
      <c r="T19" s="1"/>
      <c r="U19" s="1"/>
      <c r="V19" s="1"/>
      <c r="W19" s="1"/>
      <c r="X19" s="1"/>
      <c r="Y19" s="1"/>
      <c r="Z19" s="1"/>
    </row>
    <row r="20" spans="1:26" ht="14.25" customHeight="1">
      <c r="A20" s="1"/>
      <c r="B20" s="4"/>
      <c r="C20" s="5" t="s">
        <v>17</v>
      </c>
      <c r="D20" s="7" t="s">
        <v>12</v>
      </c>
      <c r="E20" s="7" t="s">
        <v>13</v>
      </c>
      <c r="F20" s="40" t="s">
        <v>14</v>
      </c>
      <c r="G20" s="41"/>
      <c r="H20" s="4"/>
      <c r="I20" s="1"/>
      <c r="J20" s="1"/>
      <c r="K20" s="1"/>
      <c r="L20" s="1"/>
      <c r="M20" s="1"/>
      <c r="N20" s="1"/>
      <c r="O20" s="1"/>
      <c r="P20" s="1"/>
      <c r="Q20" s="1"/>
      <c r="R20" s="1"/>
      <c r="S20" s="1"/>
      <c r="T20" s="1"/>
      <c r="U20" s="1"/>
      <c r="V20" s="1"/>
      <c r="W20" s="1"/>
      <c r="X20" s="1"/>
      <c r="Y20" s="1"/>
      <c r="Z20" s="1"/>
    </row>
    <row r="21" spans="1:26" ht="14.25" customHeight="1">
      <c r="A21" s="1"/>
      <c r="B21" s="4"/>
      <c r="C21" s="10" t="s">
        <v>18</v>
      </c>
      <c r="D21" s="9"/>
      <c r="E21" s="9"/>
      <c r="F21" s="42" t="str">
        <f>IF(OR(BOY_K="", EOY_K=""), "", pt_calculations!$Q$3)</f>
        <v/>
      </c>
      <c r="G21" s="39"/>
      <c r="H21" s="4"/>
      <c r="I21" s="1"/>
      <c r="J21" s="1"/>
      <c r="K21" s="1"/>
      <c r="L21" s="1"/>
      <c r="M21" s="1"/>
      <c r="N21" s="1"/>
      <c r="O21" s="1"/>
      <c r="P21" s="1"/>
      <c r="Q21" s="1"/>
      <c r="R21" s="1"/>
      <c r="S21" s="1"/>
      <c r="T21" s="1"/>
      <c r="U21" s="1"/>
      <c r="V21" s="1"/>
      <c r="W21" s="1"/>
      <c r="X21" s="1"/>
      <c r="Y21" s="1"/>
      <c r="Z21" s="1"/>
    </row>
    <row r="22" spans="1:26" ht="14.25" customHeight="1">
      <c r="A22" s="1"/>
      <c r="B22" s="4"/>
      <c r="C22" s="10" t="s">
        <v>19</v>
      </c>
      <c r="D22" s="9"/>
      <c r="E22" s="9"/>
      <c r="F22" s="42" t="str">
        <f>IF(OR(BOY_1="", EOY_1=""), "", pt_calculations!$Q$4)</f>
        <v/>
      </c>
      <c r="G22" s="39"/>
      <c r="H22" s="4"/>
      <c r="I22" s="1"/>
      <c r="J22" s="1"/>
      <c r="K22" s="1"/>
      <c r="L22" s="1"/>
      <c r="M22" s="1"/>
      <c r="N22" s="1"/>
      <c r="O22" s="1"/>
      <c r="P22" s="1"/>
      <c r="Q22" s="1"/>
      <c r="R22" s="1"/>
      <c r="S22" s="1"/>
      <c r="T22" s="1"/>
      <c r="U22" s="1"/>
      <c r="V22" s="1"/>
      <c r="W22" s="1"/>
      <c r="X22" s="1"/>
      <c r="Y22" s="1"/>
      <c r="Z22" s="1"/>
    </row>
    <row r="23" spans="1:26" ht="14.25" customHeight="1">
      <c r="A23" s="1"/>
      <c r="B23" s="4"/>
      <c r="C23" s="10" t="s">
        <v>20</v>
      </c>
      <c r="D23" s="9"/>
      <c r="E23" s="9"/>
      <c r="F23" s="42" t="str">
        <f>IF(OR(BOY_2="", EOY_2=""), "", pt_calculations!$Q$5)</f>
        <v/>
      </c>
      <c r="G23" s="39"/>
      <c r="H23" s="4"/>
      <c r="I23" s="1"/>
      <c r="J23" s="1"/>
      <c r="K23" s="1"/>
      <c r="L23" s="1"/>
      <c r="M23" s="1"/>
      <c r="N23" s="1"/>
      <c r="O23" s="1"/>
      <c r="P23" s="1"/>
      <c r="Q23" s="1"/>
      <c r="R23" s="1"/>
      <c r="S23" s="1"/>
      <c r="T23" s="1"/>
      <c r="U23" s="1"/>
      <c r="V23" s="1"/>
      <c r="W23" s="1"/>
      <c r="X23" s="1"/>
      <c r="Y23" s="1"/>
      <c r="Z23" s="1"/>
    </row>
    <row r="24" spans="1:26" ht="14.25" customHeight="1">
      <c r="A24" s="1"/>
      <c r="B24" s="4"/>
      <c r="C24" s="10" t="s">
        <v>21</v>
      </c>
      <c r="D24" s="9"/>
      <c r="E24" s="9"/>
      <c r="F24" s="42" t="str">
        <f>IF(OR(BOY_3="", EOY_3=""), "", pt_calculations!$Q$6)</f>
        <v/>
      </c>
      <c r="G24" s="39"/>
      <c r="H24" s="4"/>
      <c r="I24" s="1"/>
      <c r="J24" s="1"/>
      <c r="K24" s="1"/>
      <c r="L24" s="1"/>
      <c r="M24" s="1"/>
      <c r="N24" s="1"/>
      <c r="O24" s="1"/>
      <c r="P24" s="1"/>
      <c r="Q24" s="1"/>
      <c r="R24" s="1"/>
      <c r="S24" s="1"/>
      <c r="T24" s="1"/>
      <c r="U24" s="1"/>
      <c r="V24" s="1"/>
      <c r="W24" s="1"/>
      <c r="X24" s="1"/>
      <c r="Y24" s="1"/>
      <c r="Z24" s="1"/>
    </row>
    <row r="25" spans="1:26" ht="14.25" customHeight="1">
      <c r="A25" s="1"/>
      <c r="B25" s="4"/>
      <c r="C25" s="10" t="s">
        <v>22</v>
      </c>
      <c r="D25" s="9"/>
      <c r="E25" s="9"/>
      <c r="F25" s="42" t="str">
        <f>IF(OR(BOY_4="", EOY_4=""), "", pt_calculations!$Q$7)</f>
        <v/>
      </c>
      <c r="G25" s="39"/>
      <c r="H25" s="4"/>
      <c r="I25" s="1"/>
      <c r="J25" s="1"/>
      <c r="K25" s="1"/>
      <c r="L25" s="1"/>
      <c r="M25" s="1"/>
      <c r="N25" s="1"/>
      <c r="O25" s="1"/>
      <c r="P25" s="1"/>
      <c r="Q25" s="1"/>
      <c r="R25" s="1"/>
      <c r="S25" s="1"/>
      <c r="T25" s="1"/>
      <c r="U25" s="1"/>
      <c r="V25" s="1"/>
      <c r="W25" s="1"/>
      <c r="X25" s="1"/>
      <c r="Y25" s="1"/>
      <c r="Z25" s="1"/>
    </row>
    <row r="26" spans="1:26" ht="14.25" customHeight="1">
      <c r="A26" s="1"/>
      <c r="B26" s="4"/>
      <c r="C26" s="10" t="s">
        <v>23</v>
      </c>
      <c r="D26" s="9"/>
      <c r="E26" s="9"/>
      <c r="F26" s="42" t="str">
        <f>IF(OR(BOY_5="", EOY_5=""), "", pt_calculations!$Q$8)</f>
        <v/>
      </c>
      <c r="G26" s="39"/>
      <c r="H26" s="4"/>
      <c r="I26" s="1"/>
      <c r="J26" s="1"/>
      <c r="K26" s="1"/>
      <c r="L26" s="1"/>
      <c r="M26" s="1"/>
      <c r="N26" s="1"/>
      <c r="O26" s="1"/>
      <c r="P26" s="1"/>
      <c r="Q26" s="1"/>
      <c r="R26" s="1"/>
      <c r="S26" s="1"/>
      <c r="T26" s="1"/>
      <c r="U26" s="1"/>
      <c r="V26" s="1"/>
      <c r="W26" s="1"/>
      <c r="X26" s="1"/>
      <c r="Y26" s="1"/>
      <c r="Z26" s="1"/>
    </row>
    <row r="27" spans="1:26" ht="14.25" customHeight="1">
      <c r="A27" s="1"/>
      <c r="B27" s="4"/>
      <c r="C27" s="4"/>
      <c r="D27" s="4"/>
      <c r="E27" s="4"/>
      <c r="F27" s="4"/>
      <c r="G27" s="4"/>
      <c r="H27" s="4"/>
      <c r="I27" s="1"/>
      <c r="J27" s="1"/>
      <c r="K27" s="1"/>
      <c r="L27" s="1"/>
      <c r="M27" s="1"/>
      <c r="N27" s="1"/>
      <c r="O27" s="1"/>
      <c r="P27" s="1"/>
      <c r="Q27" s="1"/>
      <c r="R27" s="1"/>
      <c r="S27" s="1"/>
      <c r="T27" s="1"/>
      <c r="U27" s="1"/>
      <c r="V27" s="1"/>
      <c r="W27" s="1"/>
      <c r="X27" s="1"/>
      <c r="Y27" s="1"/>
      <c r="Z27" s="1"/>
    </row>
    <row r="28" spans="1:26" ht="15" customHeight="1">
      <c r="A28" s="1"/>
      <c r="B28" s="35" t="s">
        <v>24</v>
      </c>
      <c r="C28" s="32"/>
      <c r="D28" s="32"/>
      <c r="E28" s="32"/>
      <c r="F28" s="32"/>
      <c r="G28" s="32"/>
      <c r="H28" s="33"/>
      <c r="I28" s="1"/>
      <c r="J28" s="1"/>
      <c r="K28" s="1"/>
      <c r="L28" s="1"/>
      <c r="M28" s="1"/>
      <c r="N28" s="1"/>
      <c r="O28" s="1"/>
      <c r="P28" s="1"/>
      <c r="Q28" s="1"/>
      <c r="R28" s="1"/>
      <c r="S28" s="1"/>
      <c r="T28" s="1"/>
      <c r="U28" s="1"/>
      <c r="V28" s="1"/>
      <c r="W28" s="1"/>
      <c r="X28" s="1"/>
      <c r="Y28" s="1"/>
      <c r="Z28" s="1"/>
    </row>
    <row r="29" spans="1:26" ht="65.25" customHeight="1">
      <c r="A29" s="1"/>
      <c r="B29" s="36" t="s">
        <v>25</v>
      </c>
      <c r="C29" s="32"/>
      <c r="D29" s="32"/>
      <c r="E29" s="32"/>
      <c r="F29" s="32"/>
      <c r="G29" s="32"/>
      <c r="H29" s="33"/>
      <c r="I29" s="1"/>
      <c r="J29" s="1"/>
      <c r="K29" s="1"/>
      <c r="L29" s="1"/>
      <c r="M29" s="1"/>
      <c r="N29" s="1"/>
      <c r="O29" s="1"/>
      <c r="P29" s="1"/>
      <c r="Q29" s="1"/>
      <c r="R29" s="1"/>
      <c r="S29" s="1"/>
      <c r="T29" s="1"/>
      <c r="U29" s="1"/>
      <c r="V29" s="1"/>
      <c r="W29" s="1"/>
      <c r="X29" s="1"/>
      <c r="Y29" s="1"/>
      <c r="Z29" s="1"/>
    </row>
    <row r="30" spans="1:26" ht="15.75" customHeight="1">
      <c r="A30" s="1"/>
      <c r="B30" s="4"/>
      <c r="C30" s="4"/>
      <c r="D30" s="4"/>
      <c r="E30" s="4"/>
      <c r="F30" s="4"/>
      <c r="G30" s="4"/>
      <c r="H30" s="4"/>
      <c r="I30" s="1"/>
      <c r="J30" s="1"/>
      <c r="K30" s="1"/>
      <c r="L30" s="1"/>
      <c r="M30" s="1"/>
      <c r="N30" s="1"/>
      <c r="O30" s="1"/>
      <c r="P30" s="1"/>
      <c r="Q30" s="1"/>
      <c r="R30" s="1"/>
      <c r="S30" s="1"/>
      <c r="T30" s="1"/>
      <c r="U30" s="1"/>
      <c r="V30" s="1"/>
      <c r="W30" s="1"/>
      <c r="X30" s="1"/>
      <c r="Y30" s="1"/>
      <c r="Z30" s="1"/>
    </row>
    <row r="31" spans="1:26" ht="14.25" customHeight="1">
      <c r="A31" s="1"/>
      <c r="B31" s="4"/>
      <c r="C31" s="37" t="s">
        <v>26</v>
      </c>
      <c r="D31" s="38"/>
      <c r="E31" s="38"/>
      <c r="F31" s="38"/>
      <c r="G31" s="43"/>
      <c r="H31" s="4"/>
      <c r="I31" s="1"/>
      <c r="J31" s="1"/>
      <c r="K31" s="1"/>
      <c r="L31" s="1"/>
      <c r="M31" s="1"/>
      <c r="N31" s="1"/>
      <c r="O31" s="1"/>
      <c r="P31" s="1"/>
      <c r="Q31" s="1"/>
      <c r="R31" s="1"/>
      <c r="S31" s="1"/>
      <c r="T31" s="1"/>
      <c r="U31" s="1"/>
      <c r="V31" s="1"/>
      <c r="W31" s="1"/>
      <c r="X31" s="1"/>
      <c r="Y31" s="1"/>
      <c r="Z31" s="1"/>
    </row>
    <row r="32" spans="1:26" ht="14.25" customHeight="1">
      <c r="A32" s="1"/>
      <c r="B32" s="4"/>
      <c r="C32" s="5" t="s">
        <v>11</v>
      </c>
      <c r="D32" s="5" t="s">
        <v>27</v>
      </c>
      <c r="E32" s="11" t="s">
        <v>28</v>
      </c>
      <c r="F32" s="12" t="s">
        <v>29</v>
      </c>
      <c r="G32" s="12" t="s">
        <v>30</v>
      </c>
      <c r="H32" s="4"/>
      <c r="I32" s="1"/>
      <c r="J32" s="1"/>
      <c r="K32" s="1"/>
      <c r="L32" s="1"/>
      <c r="M32" s="1"/>
      <c r="N32" s="1"/>
      <c r="O32" s="1"/>
      <c r="P32" s="1"/>
      <c r="Q32" s="1"/>
      <c r="R32" s="1"/>
      <c r="S32" s="1"/>
      <c r="T32" s="1"/>
      <c r="U32" s="1"/>
      <c r="V32" s="1"/>
      <c r="W32" s="1"/>
      <c r="X32" s="1"/>
      <c r="Y32" s="1"/>
      <c r="Z32" s="1"/>
    </row>
    <row r="33" spans="1:26" ht="14.25" customHeight="1">
      <c r="A33" s="1"/>
      <c r="B33" s="4"/>
      <c r="C33" s="8" t="s">
        <v>15</v>
      </c>
      <c r="D33" s="8" t="s">
        <v>15</v>
      </c>
      <c r="E33" s="13"/>
      <c r="F33" s="10" t="str">
        <f>IF(OR($C$33="Click to Select",goal_agg="Click to Select",goal_BOY_agg=""),"",pt_calculations!$Q$9)</f>
        <v/>
      </c>
      <c r="G33" s="10" t="str">
        <f>IF(OR($C$33="Click to Select",goal_agg="Click to Select",goal_BOY_agg=""),"",pt_calculations!$Q$16)</f>
        <v/>
      </c>
      <c r="H33" s="4"/>
      <c r="I33" s="1"/>
      <c r="J33" s="1"/>
      <c r="K33" s="1"/>
      <c r="L33" s="1"/>
      <c r="M33" s="1"/>
      <c r="N33" s="1"/>
      <c r="O33" s="1"/>
      <c r="P33" s="1"/>
      <c r="Q33" s="1"/>
      <c r="R33" s="1"/>
      <c r="S33" s="1"/>
      <c r="T33" s="1"/>
      <c r="U33" s="1"/>
      <c r="V33" s="1"/>
      <c r="W33" s="1"/>
      <c r="X33" s="1"/>
      <c r="Y33" s="1"/>
      <c r="Z33" s="1"/>
    </row>
    <row r="34" spans="1:26" ht="14.25" customHeight="1">
      <c r="A34" s="1"/>
      <c r="B34" s="4"/>
      <c r="C34" s="4"/>
      <c r="D34" s="4"/>
      <c r="E34" s="4"/>
      <c r="F34" s="4"/>
      <c r="G34" s="4"/>
      <c r="H34" s="4"/>
      <c r="I34" s="1"/>
      <c r="J34" s="1"/>
      <c r="K34" s="1"/>
      <c r="L34" s="1"/>
      <c r="M34" s="1"/>
      <c r="N34" s="1"/>
      <c r="O34" s="1"/>
      <c r="P34" s="1"/>
      <c r="Q34" s="1"/>
      <c r="R34" s="1"/>
      <c r="S34" s="1"/>
      <c r="T34" s="1"/>
      <c r="U34" s="1"/>
      <c r="V34" s="1"/>
      <c r="W34" s="1"/>
      <c r="X34" s="1"/>
      <c r="Y34" s="1"/>
      <c r="Z34" s="1"/>
    </row>
    <row r="35" spans="1:26" ht="14.25" customHeight="1">
      <c r="A35" s="1"/>
      <c r="B35" s="4"/>
      <c r="C35" s="37" t="s">
        <v>31</v>
      </c>
      <c r="D35" s="38"/>
      <c r="E35" s="38"/>
      <c r="F35" s="38"/>
      <c r="G35" s="39"/>
      <c r="H35" s="4"/>
      <c r="I35" s="1"/>
      <c r="J35" s="1"/>
      <c r="K35" s="1"/>
      <c r="L35" s="1"/>
      <c r="M35" s="1"/>
      <c r="N35" s="1"/>
      <c r="O35" s="1"/>
      <c r="P35" s="1"/>
      <c r="Q35" s="1"/>
      <c r="R35" s="1"/>
      <c r="S35" s="1"/>
      <c r="T35" s="1"/>
      <c r="U35" s="1"/>
      <c r="V35" s="1"/>
      <c r="W35" s="1"/>
      <c r="X35" s="1"/>
      <c r="Y35" s="1"/>
      <c r="Z35" s="1"/>
    </row>
    <row r="36" spans="1:26" ht="14.25" customHeight="1">
      <c r="A36" s="1"/>
      <c r="B36" s="4"/>
      <c r="C36" s="5" t="s">
        <v>17</v>
      </c>
      <c r="D36" s="5" t="s">
        <v>27</v>
      </c>
      <c r="E36" s="11" t="s">
        <v>28</v>
      </c>
      <c r="F36" s="12" t="s">
        <v>29</v>
      </c>
      <c r="G36" s="12" t="s">
        <v>30</v>
      </c>
      <c r="H36" s="4"/>
      <c r="I36" s="1"/>
      <c r="J36" s="1"/>
      <c r="K36" s="1"/>
      <c r="L36" s="1"/>
      <c r="M36" s="1"/>
      <c r="N36" s="1"/>
      <c r="O36" s="1"/>
      <c r="P36" s="1"/>
      <c r="Q36" s="1"/>
      <c r="R36" s="1"/>
      <c r="S36" s="1"/>
      <c r="T36" s="1"/>
      <c r="U36" s="1"/>
      <c r="V36" s="1"/>
      <c r="W36" s="1"/>
      <c r="X36" s="1"/>
      <c r="Y36" s="1"/>
      <c r="Z36" s="1"/>
    </row>
    <row r="37" spans="1:26" ht="14.25" customHeight="1">
      <c r="A37" s="1"/>
      <c r="B37" s="4"/>
      <c r="C37" s="10" t="s">
        <v>18</v>
      </c>
      <c r="D37" s="10" t="s">
        <v>15</v>
      </c>
      <c r="E37" s="13"/>
      <c r="F37" s="10" t="str">
        <f>IF(OR(goal_K="Click to Select",goal_BOY_K=""),"",pt_calculations!$Q$10)</f>
        <v/>
      </c>
      <c r="G37" s="10" t="str">
        <f>IF(OR(goal_K="Click to Select",goal_BOY_K=""),"",pt_calculations!$Q$17)</f>
        <v/>
      </c>
      <c r="H37" s="4"/>
      <c r="I37" s="1"/>
      <c r="J37" s="1"/>
      <c r="K37" s="1"/>
      <c r="L37" s="1"/>
      <c r="M37" s="1"/>
      <c r="N37" s="1"/>
      <c r="O37" s="1"/>
      <c r="P37" s="1"/>
      <c r="Q37" s="1"/>
      <c r="R37" s="1"/>
      <c r="S37" s="1"/>
      <c r="T37" s="1"/>
      <c r="U37" s="1"/>
      <c r="V37" s="1"/>
      <c r="W37" s="1"/>
      <c r="X37" s="1"/>
      <c r="Y37" s="1"/>
      <c r="Z37" s="1"/>
    </row>
    <row r="38" spans="1:26" ht="14.25" customHeight="1">
      <c r="A38" s="1"/>
      <c r="B38" s="4"/>
      <c r="C38" s="10" t="s">
        <v>19</v>
      </c>
      <c r="D38" s="10" t="s">
        <v>15</v>
      </c>
      <c r="E38" s="13"/>
      <c r="F38" s="10" t="str">
        <f>IF(OR(goal_1="Click to Select",goal_BOY_1=""),"",pt_calculations!$Q$11)</f>
        <v/>
      </c>
      <c r="G38" s="10" t="str">
        <f>IF(OR(goal_1="Click to Select",goal_BOY_1=""),"",pt_calculations!$Q$18)</f>
        <v/>
      </c>
      <c r="H38" s="4"/>
      <c r="I38" s="1"/>
      <c r="J38" s="1"/>
      <c r="K38" s="1"/>
      <c r="L38" s="1"/>
      <c r="M38" s="1"/>
      <c r="N38" s="1"/>
      <c r="O38" s="1"/>
      <c r="P38" s="1"/>
      <c r="Q38" s="1"/>
      <c r="R38" s="1"/>
      <c r="S38" s="1"/>
      <c r="T38" s="1"/>
      <c r="U38" s="1"/>
      <c r="V38" s="1"/>
      <c r="W38" s="1"/>
      <c r="X38" s="1"/>
      <c r="Y38" s="1"/>
      <c r="Z38" s="1"/>
    </row>
    <row r="39" spans="1:26" ht="14.25" customHeight="1">
      <c r="A39" s="1"/>
      <c r="B39" s="4"/>
      <c r="C39" s="10" t="s">
        <v>20</v>
      </c>
      <c r="D39" s="10" t="s">
        <v>15</v>
      </c>
      <c r="E39" s="13"/>
      <c r="F39" s="10" t="str">
        <f>IF(OR(goal_2="Click to Select",goal_BOY_2=""),"",pt_calculations!$Q$12)</f>
        <v/>
      </c>
      <c r="G39" s="10" t="str">
        <f>IF(OR(goal_2="Click to Select",goal_BOY_2=""),"",pt_calculations!$Q$19)</f>
        <v/>
      </c>
      <c r="H39" s="4"/>
      <c r="I39" s="1"/>
      <c r="J39" s="1"/>
      <c r="K39" s="1"/>
      <c r="L39" s="1"/>
      <c r="M39" s="1"/>
      <c r="N39" s="1"/>
      <c r="O39" s="1"/>
      <c r="P39" s="1"/>
      <c r="Q39" s="1"/>
      <c r="R39" s="1"/>
      <c r="S39" s="1"/>
      <c r="T39" s="1"/>
      <c r="U39" s="1"/>
      <c r="V39" s="1"/>
      <c r="W39" s="1"/>
      <c r="X39" s="1"/>
      <c r="Y39" s="1"/>
      <c r="Z39" s="1"/>
    </row>
    <row r="40" spans="1:26" ht="14.25" customHeight="1">
      <c r="A40" s="1"/>
      <c r="B40" s="4"/>
      <c r="C40" s="10" t="s">
        <v>21</v>
      </c>
      <c r="D40" s="10" t="s">
        <v>15</v>
      </c>
      <c r="E40" s="13"/>
      <c r="F40" s="10" t="str">
        <f>IF(OR(goal_3="Click to Select",goal_BOY_3=""),"",pt_calculations!$Q$13)</f>
        <v/>
      </c>
      <c r="G40" s="10" t="str">
        <f>IF(OR(goal_3="Click to Select",goal_BOY_3=""),"",pt_calculations!$Q$20)</f>
        <v/>
      </c>
      <c r="H40" s="4"/>
      <c r="I40" s="1"/>
      <c r="J40" s="1"/>
      <c r="K40" s="1"/>
      <c r="L40" s="1"/>
      <c r="M40" s="1"/>
      <c r="N40" s="1"/>
      <c r="O40" s="1"/>
      <c r="P40" s="1"/>
      <c r="Q40" s="1"/>
      <c r="R40" s="1"/>
      <c r="S40" s="1"/>
      <c r="T40" s="1"/>
      <c r="U40" s="1"/>
      <c r="V40" s="1"/>
      <c r="W40" s="1"/>
      <c r="X40" s="1"/>
      <c r="Y40" s="1"/>
      <c r="Z40" s="1"/>
    </row>
    <row r="41" spans="1:26" ht="14.25" customHeight="1">
      <c r="A41" s="1"/>
      <c r="B41" s="4"/>
      <c r="C41" s="10" t="s">
        <v>22</v>
      </c>
      <c r="D41" s="10" t="s">
        <v>15</v>
      </c>
      <c r="E41" s="9"/>
      <c r="F41" s="10" t="str">
        <f>IF(OR(goal_4="Click to Select",goal_BOY_4=""),"",pt_calculations!$Q$14)</f>
        <v/>
      </c>
      <c r="G41" s="10" t="str">
        <f>IF(OR(goal_4="Click to Select",goal_BOY_4=""),"",pt_calculations!$Q$21)</f>
        <v/>
      </c>
      <c r="H41" s="4"/>
      <c r="I41" s="1"/>
      <c r="J41" s="1"/>
      <c r="K41" s="1"/>
      <c r="L41" s="1"/>
      <c r="M41" s="1"/>
      <c r="N41" s="1"/>
      <c r="O41" s="1"/>
      <c r="P41" s="1"/>
      <c r="Q41" s="1"/>
      <c r="R41" s="1"/>
      <c r="S41" s="1"/>
      <c r="T41" s="1"/>
      <c r="U41" s="1"/>
      <c r="V41" s="1"/>
      <c r="W41" s="1"/>
      <c r="X41" s="1"/>
      <c r="Y41" s="1"/>
      <c r="Z41" s="1"/>
    </row>
    <row r="42" spans="1:26" ht="14.25" customHeight="1">
      <c r="A42" s="1"/>
      <c r="B42" s="4"/>
      <c r="C42" s="10" t="s">
        <v>23</v>
      </c>
      <c r="D42" s="10" t="s">
        <v>15</v>
      </c>
      <c r="E42" s="9"/>
      <c r="F42" s="10" t="str">
        <f>IF(OR(goal_5="Click to Select",goal_BOY_5=""),"",pt_calculations!$Q$15)</f>
        <v/>
      </c>
      <c r="G42" s="10" t="str">
        <f>IF(OR(goal_5="Click to Select",goal_BOY_5=""),"",pt_calculations!$Q$22)</f>
        <v/>
      </c>
      <c r="H42" s="4"/>
      <c r="I42" s="1"/>
      <c r="J42" s="1"/>
      <c r="K42" s="1"/>
      <c r="L42" s="1"/>
      <c r="M42" s="1"/>
      <c r="N42" s="1"/>
      <c r="O42" s="1"/>
      <c r="P42" s="1"/>
      <c r="Q42" s="1"/>
      <c r="R42" s="1"/>
      <c r="S42" s="1"/>
      <c r="T42" s="1"/>
      <c r="U42" s="1"/>
      <c r="V42" s="1"/>
      <c r="W42" s="1"/>
      <c r="X42" s="1"/>
      <c r="Y42" s="1"/>
      <c r="Z42" s="1"/>
    </row>
    <row r="43" spans="1:26" ht="14.25" customHeight="1">
      <c r="A43" s="1"/>
      <c r="B43" s="4"/>
      <c r="C43" s="4"/>
      <c r="D43" s="4"/>
      <c r="E43" s="4"/>
      <c r="F43" s="4"/>
      <c r="G43" s="4"/>
      <c r="H43" s="4"/>
      <c r="I43" s="1"/>
      <c r="J43" s="1"/>
      <c r="K43" s="1"/>
      <c r="L43" s="1"/>
      <c r="M43" s="1"/>
      <c r="N43" s="1"/>
      <c r="O43" s="1"/>
      <c r="P43" s="1"/>
      <c r="Q43" s="1"/>
      <c r="R43" s="1"/>
      <c r="S43" s="1"/>
      <c r="T43" s="1"/>
      <c r="U43" s="1"/>
      <c r="V43" s="1"/>
      <c r="W43" s="1"/>
      <c r="X43" s="1"/>
      <c r="Y43" s="1"/>
      <c r="Z43" s="1"/>
    </row>
    <row r="44" spans="1:26" ht="14.25" customHeight="1">
      <c r="A44" s="1"/>
      <c r="B44" s="14"/>
      <c r="C44" s="44" t="s">
        <v>32</v>
      </c>
      <c r="D44" s="32"/>
      <c r="E44" s="32"/>
      <c r="F44" s="32"/>
      <c r="G44" s="33"/>
      <c r="H44" s="14"/>
      <c r="I44" s="1"/>
      <c r="J44" s="1"/>
      <c r="K44" s="1"/>
      <c r="L44" s="1"/>
      <c r="M44" s="1"/>
      <c r="N44" s="1"/>
      <c r="O44" s="1"/>
      <c r="P44" s="1"/>
      <c r="Q44" s="1"/>
      <c r="R44" s="1"/>
      <c r="S44" s="1"/>
      <c r="T44" s="1"/>
      <c r="U44" s="1"/>
      <c r="V44" s="1"/>
      <c r="W44" s="1"/>
      <c r="X44" s="1"/>
      <c r="Y44" s="1"/>
      <c r="Z44" s="1"/>
    </row>
    <row r="45" spans="1:26" ht="14.25" customHeight="1">
      <c r="A45" s="1"/>
      <c r="B45" s="14"/>
      <c r="C45" s="14"/>
      <c r="D45" s="14"/>
      <c r="E45" s="14"/>
      <c r="F45" s="14"/>
      <c r="G45" s="14"/>
      <c r="H45" s="14"/>
      <c r="I45" s="1"/>
      <c r="J45" s="1"/>
      <c r="K45" s="1"/>
      <c r="L45" s="1"/>
      <c r="M45" s="1"/>
      <c r="N45" s="1"/>
      <c r="O45" s="1"/>
      <c r="P45" s="1"/>
      <c r="Q45" s="1"/>
      <c r="R45" s="1"/>
      <c r="S45" s="1"/>
      <c r="T45" s="1"/>
      <c r="U45" s="1"/>
      <c r="V45" s="1"/>
      <c r="W45" s="1"/>
      <c r="X45" s="1"/>
      <c r="Y45" s="1"/>
      <c r="Z45" s="1"/>
    </row>
    <row r="46" spans="1:26" ht="14.25" customHeight="1">
      <c r="A46" s="1"/>
      <c r="B46" s="15"/>
      <c r="C46" s="15"/>
      <c r="D46" s="15"/>
      <c r="E46" s="15"/>
      <c r="F46" s="15"/>
      <c r="G46" s="15"/>
      <c r="H46" s="15"/>
      <c r="I46" s="1"/>
      <c r="J46" s="1"/>
      <c r="K46" s="1"/>
      <c r="L46" s="1"/>
      <c r="M46" s="1"/>
      <c r="N46" s="1"/>
      <c r="O46" s="1"/>
      <c r="P46" s="1"/>
      <c r="Q46" s="1"/>
      <c r="R46" s="1"/>
      <c r="S46" s="1"/>
      <c r="T46" s="1"/>
      <c r="U46" s="1"/>
      <c r="V46" s="1"/>
      <c r="W46" s="1"/>
      <c r="X46" s="1"/>
      <c r="Y46" s="1"/>
      <c r="Z46" s="1"/>
    </row>
    <row r="47" spans="1:26" ht="14.25" customHeight="1">
      <c r="A47" s="1"/>
      <c r="B47" s="15"/>
      <c r="C47" s="15"/>
      <c r="D47" s="15"/>
      <c r="E47" s="15"/>
      <c r="F47" s="15"/>
      <c r="G47" s="15"/>
      <c r="H47" s="15"/>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6">
    <mergeCell ref="B29:H29"/>
    <mergeCell ref="C31:G31"/>
    <mergeCell ref="C35:G35"/>
    <mergeCell ref="C44:G44"/>
    <mergeCell ref="F20:G20"/>
    <mergeCell ref="F21:G21"/>
    <mergeCell ref="F22:G22"/>
    <mergeCell ref="F23:G23"/>
    <mergeCell ref="F24:G24"/>
    <mergeCell ref="F25:G25"/>
    <mergeCell ref="F26:G26"/>
    <mergeCell ref="C15:G15"/>
    <mergeCell ref="F16:G16"/>
    <mergeCell ref="F17:G17"/>
    <mergeCell ref="C19:G19"/>
    <mergeCell ref="B28:H28"/>
    <mergeCell ref="B8:H8"/>
    <mergeCell ref="B9:H9"/>
    <mergeCell ref="B10:H10"/>
    <mergeCell ref="B12:H12"/>
    <mergeCell ref="B13:H13"/>
    <mergeCell ref="B1:H1"/>
    <mergeCell ref="B2:H2"/>
    <mergeCell ref="B4:H4"/>
    <mergeCell ref="B5:H5"/>
    <mergeCell ref="B7:H7"/>
  </mergeCells>
  <conditionalFormatting sqref="D33 D37:D42 F17:G17 F21:G26">
    <cfRule type="expression" dxfId="16" priority="3">
      <formula>D17="Above Average Progress"</formula>
    </cfRule>
  </conditionalFormatting>
  <conditionalFormatting sqref="D33 D37:D42">
    <cfRule type="expression" dxfId="15" priority="2">
      <formula>D33="Click to Select"</formula>
    </cfRule>
  </conditionalFormatting>
  <conditionalFormatting sqref="F17:G17 F21:G26 D33 D37:D42">
    <cfRule type="expression" dxfId="14" priority="1">
      <formula>D17="Well Above Average Progress"</formula>
    </cfRule>
    <cfRule type="expression" dxfId="13" priority="4">
      <formula>D17="Average progress"</formula>
    </cfRule>
    <cfRule type="expression" dxfId="12" priority="5">
      <formula>D17="Below average progress"</formula>
    </cfRule>
    <cfRule type="expression" dxfId="11" priority="6">
      <formula>D17="Well Below Average Progress"</formula>
    </cfRule>
  </conditionalFormatting>
  <printOptions horizontalCentered="1" verticalCentered="1"/>
  <pageMargins left="0.5" right="0.5" top="0.75" bottom="0.75" header="0" footer="0"/>
  <pageSetup orientation="portrait"/>
  <extLst>
    <ext xmlns:x14="http://schemas.microsoft.com/office/spreadsheetml/2009/9/main" uri="{CCE6A557-97BC-4b89-ADB6-D9C93CAAB3DF}">
      <x14:dataValidations xmlns:xm="http://schemas.microsoft.com/office/excel/2006/main" count="2">
        <x14:dataValidation type="list" allowBlank="1" showErrorMessage="1" xr:uid="{00000000-0002-0000-0000-000000000000}">
          <x14:formula1>
            <xm:f>data_validation!$C$1:$C$4</xm:f>
          </x14:formula1>
          <xm:sqref>D33 D37:D42</xm:sqref>
        </x14:dataValidation>
        <x14:dataValidation type="list" allowBlank="1" showErrorMessage="1" xr:uid="{00000000-0002-0000-0000-000001000000}">
          <x14:formula1>
            <xm:f>data_validation!$A$1:$A$5</xm:f>
          </x14:formula1>
          <xm:sqref>C17 C33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1000"/>
  <sheetViews>
    <sheetView tabSelected="1" topLeftCell="A26" workbookViewId="0">
      <selection activeCell="F42" sqref="F42"/>
    </sheetView>
  </sheetViews>
  <sheetFormatPr defaultColWidth="14.453125" defaultRowHeight="15" customHeight="1"/>
  <cols>
    <col min="1" max="2" width="6.453125" customWidth="1"/>
    <col min="3" max="13" width="12.26953125" customWidth="1"/>
    <col min="14" max="14" width="6.453125" customWidth="1"/>
    <col min="15" max="26" width="10.7265625" customWidth="1"/>
  </cols>
  <sheetData>
    <row r="1" spans="1:26" ht="14.25" customHeight="1">
      <c r="A1" s="1"/>
      <c r="B1" s="31" t="s">
        <v>0</v>
      </c>
      <c r="C1" s="32"/>
      <c r="D1" s="32"/>
      <c r="E1" s="32"/>
      <c r="F1" s="32"/>
      <c r="G1" s="32"/>
      <c r="H1" s="32"/>
      <c r="I1" s="32"/>
      <c r="J1" s="32"/>
      <c r="K1" s="32"/>
      <c r="L1" s="32"/>
      <c r="M1" s="32"/>
      <c r="N1" s="33"/>
      <c r="O1" s="1"/>
      <c r="P1" s="1"/>
      <c r="Q1" s="1"/>
      <c r="R1" s="1"/>
      <c r="S1" s="1"/>
      <c r="T1" s="1"/>
      <c r="U1" s="1"/>
      <c r="V1" s="1"/>
      <c r="W1" s="1"/>
      <c r="X1" s="1"/>
      <c r="Y1" s="1"/>
      <c r="Z1" s="1"/>
    </row>
    <row r="2" spans="1:26" ht="14.25" customHeight="1">
      <c r="A2" s="1"/>
      <c r="B2" s="34" t="s">
        <v>1</v>
      </c>
      <c r="C2" s="32"/>
      <c r="D2" s="32"/>
      <c r="E2" s="32"/>
      <c r="F2" s="32"/>
      <c r="G2" s="32"/>
      <c r="H2" s="32"/>
      <c r="I2" s="32"/>
      <c r="J2" s="32"/>
      <c r="K2" s="32"/>
      <c r="L2" s="32"/>
      <c r="M2" s="32"/>
      <c r="N2" s="33"/>
      <c r="O2" s="1"/>
      <c r="P2" s="1"/>
      <c r="Q2" s="1"/>
      <c r="R2" s="1"/>
      <c r="S2" s="1"/>
      <c r="T2" s="1"/>
      <c r="U2" s="1"/>
      <c r="V2" s="1"/>
      <c r="W2" s="1"/>
      <c r="X2" s="1"/>
      <c r="Y2" s="1"/>
      <c r="Z2" s="1"/>
    </row>
    <row r="3" spans="1:26" ht="16.5" customHeight="1">
      <c r="A3" s="1"/>
      <c r="B3" s="2"/>
      <c r="C3" s="2"/>
      <c r="D3" s="2"/>
      <c r="E3" s="2"/>
      <c r="F3" s="2"/>
      <c r="G3" s="2"/>
      <c r="H3" s="2"/>
      <c r="I3" s="2"/>
      <c r="J3" s="2"/>
      <c r="K3" s="2"/>
      <c r="L3" s="2"/>
      <c r="M3" s="2"/>
      <c r="N3" s="2"/>
      <c r="O3" s="1"/>
      <c r="P3" s="1"/>
      <c r="Q3" s="1"/>
      <c r="R3" s="1"/>
      <c r="S3" s="1"/>
      <c r="T3" s="1"/>
      <c r="U3" s="1"/>
      <c r="V3" s="1"/>
      <c r="W3" s="1"/>
      <c r="X3" s="1"/>
      <c r="Y3" s="1"/>
      <c r="Z3" s="1"/>
    </row>
    <row r="4" spans="1:26" ht="47.25" customHeight="1">
      <c r="A4" s="1"/>
      <c r="B4" s="36" t="s">
        <v>33</v>
      </c>
      <c r="C4" s="32"/>
      <c r="D4" s="32"/>
      <c r="E4" s="32"/>
      <c r="F4" s="32"/>
      <c r="G4" s="32"/>
      <c r="H4" s="32"/>
      <c r="I4" s="32"/>
      <c r="J4" s="32"/>
      <c r="K4" s="32"/>
      <c r="L4" s="32"/>
      <c r="M4" s="32"/>
      <c r="N4" s="33"/>
      <c r="O4" s="1"/>
      <c r="P4" s="1"/>
      <c r="Q4" s="1"/>
      <c r="R4" s="1"/>
      <c r="S4" s="1"/>
      <c r="T4" s="1"/>
      <c r="U4" s="1"/>
      <c r="V4" s="1"/>
      <c r="W4" s="1"/>
      <c r="X4" s="1"/>
      <c r="Y4" s="1"/>
      <c r="Z4" s="1"/>
    </row>
    <row r="5" spans="1:26" ht="12.75" customHeight="1">
      <c r="A5" s="1"/>
      <c r="B5" s="36"/>
      <c r="C5" s="32"/>
      <c r="D5" s="32"/>
      <c r="E5" s="32"/>
      <c r="F5" s="32"/>
      <c r="G5" s="32"/>
      <c r="H5" s="32"/>
      <c r="I5" s="32"/>
      <c r="J5" s="32"/>
      <c r="K5" s="32"/>
      <c r="L5" s="32"/>
      <c r="M5" s="32"/>
      <c r="N5" s="33"/>
      <c r="O5" s="1"/>
      <c r="P5" s="1"/>
      <c r="Q5" s="1"/>
      <c r="R5" s="1"/>
      <c r="S5" s="1"/>
      <c r="T5" s="1"/>
      <c r="U5" s="1"/>
      <c r="V5" s="1"/>
      <c r="W5" s="1"/>
      <c r="X5" s="1"/>
      <c r="Y5" s="1"/>
      <c r="Z5" s="1"/>
    </row>
    <row r="6" spans="1:26" ht="15" customHeight="1">
      <c r="A6" s="1"/>
      <c r="B6" s="35" t="s">
        <v>34</v>
      </c>
      <c r="C6" s="32"/>
      <c r="D6" s="32"/>
      <c r="E6" s="32"/>
      <c r="F6" s="32"/>
      <c r="G6" s="32"/>
      <c r="H6" s="32"/>
      <c r="I6" s="32"/>
      <c r="J6" s="32"/>
      <c r="K6" s="32"/>
      <c r="L6" s="32"/>
      <c r="M6" s="32"/>
      <c r="N6" s="33"/>
      <c r="O6" s="1"/>
      <c r="P6" s="1"/>
      <c r="Q6" s="1"/>
      <c r="R6" s="1"/>
      <c r="S6" s="1"/>
      <c r="T6" s="1"/>
      <c r="U6" s="1"/>
      <c r="V6" s="1"/>
      <c r="W6" s="1"/>
      <c r="X6" s="1"/>
      <c r="Y6" s="1"/>
      <c r="Z6" s="1"/>
    </row>
    <row r="7" spans="1:26" ht="74.25" customHeight="1">
      <c r="A7" s="1"/>
      <c r="B7" s="36" t="s">
        <v>35</v>
      </c>
      <c r="C7" s="32"/>
      <c r="D7" s="32"/>
      <c r="E7" s="32"/>
      <c r="F7" s="32"/>
      <c r="G7" s="32"/>
      <c r="H7" s="32"/>
      <c r="I7" s="32"/>
      <c r="J7" s="32"/>
      <c r="K7" s="32"/>
      <c r="L7" s="32"/>
      <c r="M7" s="32"/>
      <c r="N7" s="33"/>
      <c r="O7" s="1"/>
      <c r="P7" s="1"/>
      <c r="Q7" s="1"/>
      <c r="R7" s="1"/>
      <c r="S7" s="1"/>
      <c r="T7" s="1"/>
      <c r="U7" s="1"/>
      <c r="V7" s="1"/>
      <c r="W7" s="1"/>
      <c r="X7" s="1"/>
      <c r="Y7" s="1"/>
      <c r="Z7" s="1"/>
    </row>
    <row r="8" spans="1:26" ht="13.5" customHeight="1">
      <c r="A8" s="1"/>
      <c r="B8" s="3"/>
      <c r="C8" s="3"/>
      <c r="D8" s="3"/>
      <c r="E8" s="3"/>
      <c r="F8" s="3"/>
      <c r="G8" s="3"/>
      <c r="H8" s="3"/>
      <c r="I8" s="3"/>
      <c r="J8" s="3"/>
      <c r="K8" s="3"/>
      <c r="L8" s="3"/>
      <c r="M8" s="3"/>
      <c r="N8" s="3"/>
      <c r="O8" s="1"/>
      <c r="P8" s="1"/>
      <c r="Q8" s="1"/>
      <c r="R8" s="1"/>
      <c r="S8" s="1"/>
      <c r="T8" s="1"/>
      <c r="U8" s="1"/>
      <c r="V8" s="1"/>
      <c r="W8" s="1"/>
      <c r="X8" s="1"/>
      <c r="Y8" s="1"/>
      <c r="Z8" s="1"/>
    </row>
    <row r="9" spans="1:26" ht="14.25" customHeight="1">
      <c r="A9" s="1"/>
      <c r="B9" s="35" t="s">
        <v>36</v>
      </c>
      <c r="C9" s="32"/>
      <c r="D9" s="32"/>
      <c r="E9" s="32"/>
      <c r="F9" s="32"/>
      <c r="G9" s="32"/>
      <c r="H9" s="32"/>
      <c r="I9" s="32"/>
      <c r="J9" s="32"/>
      <c r="K9" s="32"/>
      <c r="L9" s="32"/>
      <c r="M9" s="32"/>
      <c r="N9" s="33"/>
      <c r="O9" s="1"/>
      <c r="P9" s="1"/>
      <c r="Q9" s="1"/>
      <c r="R9" s="1"/>
      <c r="S9" s="1"/>
      <c r="T9" s="1"/>
      <c r="U9" s="1"/>
      <c r="V9" s="1"/>
      <c r="W9" s="1"/>
      <c r="X9" s="1"/>
      <c r="Y9" s="1"/>
      <c r="Z9" s="1"/>
    </row>
    <row r="10" spans="1:26" ht="79.5" customHeight="1">
      <c r="A10" s="1"/>
      <c r="B10" s="36" t="s">
        <v>37</v>
      </c>
      <c r="C10" s="32"/>
      <c r="D10" s="32"/>
      <c r="E10" s="32"/>
      <c r="F10" s="32"/>
      <c r="G10" s="32"/>
      <c r="H10" s="32"/>
      <c r="I10" s="32"/>
      <c r="J10" s="32"/>
      <c r="K10" s="32"/>
      <c r="L10" s="32"/>
      <c r="M10" s="32"/>
      <c r="N10" s="33"/>
      <c r="O10" s="1"/>
      <c r="P10" s="1"/>
      <c r="Q10" s="1"/>
      <c r="R10" s="1"/>
      <c r="S10" s="1"/>
      <c r="T10" s="1"/>
      <c r="U10" s="1"/>
      <c r="V10" s="1"/>
      <c r="W10" s="1"/>
      <c r="X10" s="1"/>
      <c r="Y10" s="1"/>
      <c r="Z10" s="1"/>
    </row>
    <row r="11" spans="1:26" ht="14.25" customHeight="1">
      <c r="A11" s="1"/>
      <c r="B11" s="16"/>
      <c r="C11" s="4"/>
      <c r="D11" s="4"/>
      <c r="E11" s="4"/>
      <c r="F11" s="4"/>
      <c r="G11" s="4"/>
      <c r="H11" s="4"/>
      <c r="I11" s="4"/>
      <c r="J11" s="4"/>
      <c r="K11" s="4"/>
      <c r="L11" s="4"/>
      <c r="M11" s="4"/>
      <c r="N11" s="4"/>
      <c r="O11" s="1"/>
      <c r="P11" s="1"/>
      <c r="Q11" s="1"/>
      <c r="R11" s="1"/>
      <c r="S11" s="1"/>
      <c r="T11" s="1"/>
      <c r="U11" s="1"/>
      <c r="V11" s="1"/>
      <c r="W11" s="1"/>
      <c r="X11" s="1"/>
      <c r="Y11" s="1"/>
      <c r="Z11" s="1"/>
    </row>
    <row r="12" spans="1:26" ht="14.25" customHeight="1">
      <c r="A12" s="1"/>
      <c r="B12" s="16"/>
      <c r="C12" s="17" t="s">
        <v>11</v>
      </c>
      <c r="D12" s="18" t="s">
        <v>15</v>
      </c>
      <c r="E12" s="19"/>
      <c r="F12" s="17" t="s">
        <v>38</v>
      </c>
      <c r="G12" s="18" t="s">
        <v>15</v>
      </c>
      <c r="H12" s="20"/>
      <c r="I12" s="19"/>
      <c r="J12" s="19"/>
      <c r="K12" s="19"/>
      <c r="L12" s="45"/>
      <c r="M12" s="33"/>
      <c r="N12" s="4"/>
      <c r="O12" s="1"/>
      <c r="P12" s="1"/>
      <c r="Q12" s="1"/>
      <c r="R12" s="1"/>
      <c r="S12" s="1"/>
      <c r="T12" s="1"/>
      <c r="U12" s="1"/>
      <c r="V12" s="1"/>
      <c r="W12" s="1"/>
      <c r="X12" s="1"/>
      <c r="Y12" s="1"/>
      <c r="Z12" s="1"/>
    </row>
    <row r="13" spans="1:26" ht="14.25" customHeight="1">
      <c r="A13" s="1"/>
      <c r="B13" s="4"/>
      <c r="C13" s="21"/>
      <c r="D13" s="21"/>
      <c r="E13" s="19"/>
      <c r="F13" s="19"/>
      <c r="G13" s="19"/>
      <c r="H13" s="19"/>
      <c r="I13" s="19"/>
      <c r="J13" s="19"/>
      <c r="K13" s="19"/>
      <c r="L13" s="20"/>
      <c r="M13" s="20"/>
      <c r="N13" s="4"/>
      <c r="O13" s="1"/>
      <c r="P13" s="1"/>
      <c r="Q13" s="1"/>
      <c r="R13" s="1"/>
      <c r="S13" s="1"/>
      <c r="T13" s="1"/>
      <c r="U13" s="1"/>
      <c r="V13" s="1"/>
      <c r="W13" s="1"/>
      <c r="X13" s="1"/>
      <c r="Y13" s="1"/>
      <c r="Z13" s="1"/>
    </row>
    <row r="14" spans="1:26" ht="14.25" customHeight="1">
      <c r="A14" s="1"/>
      <c r="B14" s="4"/>
      <c r="C14" s="46" t="s">
        <v>39</v>
      </c>
      <c r="D14" s="37" t="s">
        <v>40</v>
      </c>
      <c r="E14" s="38"/>
      <c r="F14" s="38"/>
      <c r="G14" s="38"/>
      <c r="H14" s="43"/>
      <c r="I14" s="37" t="s">
        <v>41</v>
      </c>
      <c r="J14" s="38"/>
      <c r="K14" s="38"/>
      <c r="L14" s="38"/>
      <c r="M14" s="39"/>
      <c r="N14" s="4"/>
      <c r="O14" s="1"/>
      <c r="P14" s="1"/>
      <c r="Q14" s="1"/>
      <c r="R14" s="1"/>
      <c r="S14" s="1"/>
      <c r="T14" s="1"/>
      <c r="U14" s="1"/>
      <c r="V14" s="1"/>
      <c r="W14" s="1"/>
      <c r="X14" s="1"/>
      <c r="Y14" s="1"/>
      <c r="Z14" s="1"/>
    </row>
    <row r="15" spans="1:26" ht="48" customHeight="1">
      <c r="A15" s="1"/>
      <c r="B15" s="4"/>
      <c r="C15" s="47"/>
      <c r="D15" s="22" t="s">
        <v>42</v>
      </c>
      <c r="E15" s="22" t="s">
        <v>43</v>
      </c>
      <c r="F15" s="23" t="s">
        <v>44</v>
      </c>
      <c r="G15" s="23" t="s">
        <v>45</v>
      </c>
      <c r="H15" s="17" t="s">
        <v>46</v>
      </c>
      <c r="I15" s="22" t="s">
        <v>42</v>
      </c>
      <c r="J15" s="22" t="s">
        <v>43</v>
      </c>
      <c r="K15" s="23" t="s">
        <v>44</v>
      </c>
      <c r="L15" s="23" t="s">
        <v>45</v>
      </c>
      <c r="M15" s="17" t="s">
        <v>46</v>
      </c>
      <c r="N15" s="4"/>
      <c r="O15" s="1"/>
      <c r="P15" s="1"/>
      <c r="Q15" s="1"/>
      <c r="R15" s="1"/>
      <c r="S15" s="1"/>
      <c r="T15" s="1"/>
      <c r="U15" s="1"/>
      <c r="V15" s="1"/>
      <c r="W15" s="1"/>
      <c r="X15" s="1"/>
      <c r="Y15" s="1"/>
      <c r="Z15" s="1"/>
    </row>
    <row r="16" spans="1:26" ht="14.25" customHeight="1">
      <c r="A16" s="1"/>
      <c r="B16" s="4"/>
      <c r="C16" s="24" t="str">
        <f>pr_calculations!U3</f>
        <v/>
      </c>
      <c r="D16" s="24" t="str">
        <f>pr_calculations!V3</f>
        <v/>
      </c>
      <c r="E16" s="24" t="str">
        <f>pr_calculations!W3</f>
        <v/>
      </c>
      <c r="F16" s="24" t="str">
        <f>pr_calculations!X3</f>
        <v/>
      </c>
      <c r="G16" s="24" t="str">
        <f>pr_calculations!Y3</f>
        <v/>
      </c>
      <c r="H16" s="24" t="str">
        <f>pr_calculations!Z3</f>
        <v/>
      </c>
      <c r="I16" s="24" t="str">
        <f>pr_calculations!AA3</f>
        <v/>
      </c>
      <c r="J16" s="24" t="str">
        <f>pr_calculations!AB3</f>
        <v/>
      </c>
      <c r="K16" s="24" t="str">
        <f>pr_calculations!AC3</f>
        <v/>
      </c>
      <c r="L16" s="24" t="str">
        <f>pr_calculations!AD3</f>
        <v/>
      </c>
      <c r="M16" s="24" t="str">
        <f>pr_calculations!AE3</f>
        <v/>
      </c>
      <c r="N16" s="4"/>
      <c r="O16" s="1"/>
      <c r="P16" s="1"/>
      <c r="Q16" s="1"/>
      <c r="R16" s="1"/>
      <c r="S16" s="1"/>
      <c r="T16" s="1"/>
      <c r="U16" s="1"/>
      <c r="V16" s="1"/>
      <c r="W16" s="1"/>
      <c r="X16" s="1"/>
      <c r="Y16" s="1"/>
      <c r="Z16" s="1"/>
    </row>
    <row r="17" spans="1:26" ht="14.25" customHeight="1">
      <c r="A17" s="1"/>
      <c r="B17" s="4"/>
      <c r="C17" s="24" t="str">
        <f>pr_calculations!U4</f>
        <v/>
      </c>
      <c r="D17" s="24" t="str">
        <f>pr_calculations!V4</f>
        <v/>
      </c>
      <c r="E17" s="24" t="str">
        <f>pr_calculations!W4</f>
        <v/>
      </c>
      <c r="F17" s="24" t="str">
        <f>pr_calculations!X4</f>
        <v/>
      </c>
      <c r="G17" s="24" t="str">
        <f>pr_calculations!Y4</f>
        <v/>
      </c>
      <c r="H17" s="24" t="str">
        <f>pr_calculations!Z4</f>
        <v/>
      </c>
      <c r="I17" s="24" t="str">
        <f>pr_calculations!AA4</f>
        <v/>
      </c>
      <c r="J17" s="24" t="str">
        <f>pr_calculations!AB4</f>
        <v/>
      </c>
      <c r="K17" s="24" t="str">
        <f>pr_calculations!AC4</f>
        <v/>
      </c>
      <c r="L17" s="24" t="str">
        <f>pr_calculations!AD4</f>
        <v/>
      </c>
      <c r="M17" s="24" t="str">
        <f>pr_calculations!AE4</f>
        <v/>
      </c>
      <c r="N17" s="4"/>
      <c r="O17" s="1"/>
      <c r="P17" s="1"/>
      <c r="Q17" s="1"/>
      <c r="R17" s="1"/>
      <c r="S17" s="1"/>
      <c r="T17" s="1"/>
      <c r="U17" s="1"/>
      <c r="V17" s="1"/>
      <c r="W17" s="1"/>
      <c r="X17" s="1"/>
      <c r="Y17" s="1"/>
      <c r="Z17" s="1"/>
    </row>
    <row r="18" spans="1:26" ht="14.25" customHeight="1">
      <c r="A18" s="1"/>
      <c r="B18" s="4"/>
      <c r="C18" s="24" t="str">
        <f>pr_calculations!U5</f>
        <v/>
      </c>
      <c r="D18" s="24" t="str">
        <f>pr_calculations!V5</f>
        <v/>
      </c>
      <c r="E18" s="24" t="str">
        <f>pr_calculations!W5</f>
        <v/>
      </c>
      <c r="F18" s="24" t="str">
        <f>pr_calculations!X5</f>
        <v/>
      </c>
      <c r="G18" s="24" t="str">
        <f>pr_calculations!Y5</f>
        <v/>
      </c>
      <c r="H18" s="24" t="str">
        <f>pr_calculations!Z5</f>
        <v/>
      </c>
      <c r="I18" s="24" t="str">
        <f>pr_calculations!AA5</f>
        <v/>
      </c>
      <c r="J18" s="24" t="str">
        <f>pr_calculations!AB5</f>
        <v/>
      </c>
      <c r="K18" s="24" t="str">
        <f>pr_calculations!AC5</f>
        <v/>
      </c>
      <c r="L18" s="24" t="str">
        <f>pr_calculations!AD5</f>
        <v/>
      </c>
      <c r="M18" s="24" t="str">
        <f>pr_calculations!AE5</f>
        <v/>
      </c>
      <c r="N18" s="4"/>
      <c r="O18" s="1"/>
      <c r="P18" s="1"/>
      <c r="Q18" s="1"/>
      <c r="R18" s="1"/>
      <c r="S18" s="1"/>
      <c r="T18" s="1"/>
      <c r="U18" s="1"/>
      <c r="V18" s="1"/>
      <c r="W18" s="1"/>
      <c r="X18" s="1"/>
      <c r="Y18" s="1"/>
      <c r="Z18" s="1"/>
    </row>
    <row r="19" spans="1:26" ht="14.25" customHeight="1">
      <c r="A19" s="1"/>
      <c r="B19" s="4"/>
      <c r="C19" s="24" t="str">
        <f>pr_calculations!U6</f>
        <v/>
      </c>
      <c r="D19" s="24" t="str">
        <f>pr_calculations!V6</f>
        <v/>
      </c>
      <c r="E19" s="24" t="str">
        <f>pr_calculations!W6</f>
        <v/>
      </c>
      <c r="F19" s="24" t="str">
        <f>pr_calculations!X6</f>
        <v/>
      </c>
      <c r="G19" s="24" t="str">
        <f>pr_calculations!Y6</f>
        <v/>
      </c>
      <c r="H19" s="24" t="str">
        <f>pr_calculations!Z6</f>
        <v/>
      </c>
      <c r="I19" s="24" t="str">
        <f>pr_calculations!AA6</f>
        <v/>
      </c>
      <c r="J19" s="24" t="str">
        <f>pr_calculations!AB6</f>
        <v/>
      </c>
      <c r="K19" s="24" t="str">
        <f>pr_calculations!AC6</f>
        <v/>
      </c>
      <c r="L19" s="24" t="str">
        <f>pr_calculations!AD6</f>
        <v/>
      </c>
      <c r="M19" s="24" t="str">
        <f>pr_calculations!AE6</f>
        <v/>
      </c>
      <c r="N19" s="4"/>
      <c r="O19" s="1"/>
      <c r="P19" s="1"/>
      <c r="Q19" s="1"/>
      <c r="R19" s="1"/>
      <c r="S19" s="1"/>
      <c r="T19" s="1"/>
      <c r="U19" s="1"/>
      <c r="V19" s="1"/>
      <c r="W19" s="1"/>
      <c r="X19" s="1"/>
      <c r="Y19" s="1"/>
      <c r="Z19" s="1"/>
    </row>
    <row r="20" spans="1:26" ht="14.25" customHeight="1">
      <c r="A20" s="1"/>
      <c r="B20" s="4"/>
      <c r="C20" s="24" t="str">
        <f>pr_calculations!U7</f>
        <v/>
      </c>
      <c r="D20" s="24" t="str">
        <f>pr_calculations!V7</f>
        <v/>
      </c>
      <c r="E20" s="24" t="str">
        <f>pr_calculations!W7</f>
        <v/>
      </c>
      <c r="F20" s="24" t="str">
        <f>pr_calculations!X7</f>
        <v/>
      </c>
      <c r="G20" s="24" t="str">
        <f>pr_calculations!Y7</f>
        <v/>
      </c>
      <c r="H20" s="24" t="str">
        <f>pr_calculations!Z7</f>
        <v/>
      </c>
      <c r="I20" s="24" t="str">
        <f>pr_calculations!AA7</f>
        <v/>
      </c>
      <c r="J20" s="24" t="str">
        <f>pr_calculations!AB7</f>
        <v/>
      </c>
      <c r="K20" s="24" t="str">
        <f>pr_calculations!AC7</f>
        <v/>
      </c>
      <c r="L20" s="24" t="str">
        <f>pr_calculations!AD7</f>
        <v/>
      </c>
      <c r="M20" s="24" t="str">
        <f>pr_calculations!AE7</f>
        <v/>
      </c>
      <c r="N20" s="4"/>
      <c r="O20" s="1"/>
      <c r="P20" s="1"/>
      <c r="Q20" s="1"/>
      <c r="R20" s="1"/>
      <c r="S20" s="1"/>
      <c r="T20" s="1"/>
      <c r="U20" s="1"/>
      <c r="V20" s="1"/>
      <c r="W20" s="1"/>
      <c r="X20" s="1"/>
      <c r="Y20" s="1"/>
      <c r="Z20" s="1"/>
    </row>
    <row r="21" spans="1:26" ht="14.25" customHeight="1">
      <c r="A21" s="1"/>
      <c r="B21" s="4"/>
      <c r="C21" s="24" t="str">
        <f>pr_calculations!U8</f>
        <v/>
      </c>
      <c r="D21" s="24" t="str">
        <f>pr_calculations!V8</f>
        <v/>
      </c>
      <c r="E21" s="24" t="str">
        <f>pr_calculations!W8</f>
        <v/>
      </c>
      <c r="F21" s="24" t="str">
        <f>pr_calculations!X8</f>
        <v/>
      </c>
      <c r="G21" s="24" t="str">
        <f>pr_calculations!Y8</f>
        <v/>
      </c>
      <c r="H21" s="24" t="str">
        <f>pr_calculations!Z8</f>
        <v/>
      </c>
      <c r="I21" s="24" t="str">
        <f>pr_calculations!AA8</f>
        <v/>
      </c>
      <c r="J21" s="24" t="str">
        <f>pr_calculations!AB8</f>
        <v/>
      </c>
      <c r="K21" s="24" t="str">
        <f>pr_calculations!AC8</f>
        <v/>
      </c>
      <c r="L21" s="24" t="str">
        <f>pr_calculations!AD8</f>
        <v/>
      </c>
      <c r="M21" s="24" t="str">
        <f>pr_calculations!AE8</f>
        <v/>
      </c>
      <c r="N21" s="4"/>
      <c r="O21" s="1"/>
      <c r="P21" s="1"/>
      <c r="Q21" s="1"/>
      <c r="R21" s="1"/>
      <c r="S21" s="1"/>
      <c r="T21" s="1"/>
      <c r="U21" s="1"/>
      <c r="V21" s="1"/>
      <c r="W21" s="1"/>
      <c r="X21" s="1"/>
      <c r="Y21" s="1"/>
      <c r="Z21" s="1"/>
    </row>
    <row r="22" spans="1:26" ht="14.25" customHeight="1">
      <c r="A22" s="1"/>
      <c r="B22" s="4"/>
      <c r="C22" s="24" t="str">
        <f>pr_calculations!U9</f>
        <v/>
      </c>
      <c r="D22" s="24" t="str">
        <f>pr_calculations!V9</f>
        <v/>
      </c>
      <c r="E22" s="24" t="str">
        <f>pr_calculations!W9</f>
        <v/>
      </c>
      <c r="F22" s="24" t="str">
        <f>pr_calculations!X9</f>
        <v/>
      </c>
      <c r="G22" s="24" t="str">
        <f>pr_calculations!Y9</f>
        <v/>
      </c>
      <c r="H22" s="24" t="str">
        <f>pr_calculations!Z9</f>
        <v/>
      </c>
      <c r="I22" s="24" t="str">
        <f>pr_calculations!AA9</f>
        <v/>
      </c>
      <c r="J22" s="24" t="str">
        <f>pr_calculations!AB9</f>
        <v/>
      </c>
      <c r="K22" s="24" t="str">
        <f>pr_calculations!AC9</f>
        <v/>
      </c>
      <c r="L22" s="24" t="str">
        <f>pr_calculations!AD9</f>
        <v/>
      </c>
      <c r="M22" s="24" t="str">
        <f>pr_calculations!AE9</f>
        <v/>
      </c>
      <c r="N22" s="4"/>
      <c r="O22" s="1"/>
      <c r="P22" s="1"/>
      <c r="Q22" s="1"/>
      <c r="R22" s="1"/>
      <c r="S22" s="1"/>
      <c r="T22" s="1"/>
      <c r="U22" s="1"/>
      <c r="V22" s="1"/>
      <c r="W22" s="1"/>
      <c r="X22" s="1"/>
      <c r="Y22" s="1"/>
      <c r="Z22" s="1"/>
    </row>
    <row r="23" spans="1:26" ht="14.25" customHeight="1">
      <c r="A23" s="1"/>
      <c r="B23" s="4"/>
      <c r="C23" s="24" t="str">
        <f>pr_calculations!U10</f>
        <v/>
      </c>
      <c r="D23" s="24" t="str">
        <f>pr_calculations!V10</f>
        <v/>
      </c>
      <c r="E23" s="24" t="str">
        <f>pr_calculations!W10</f>
        <v/>
      </c>
      <c r="F23" s="24" t="str">
        <f>pr_calculations!X10</f>
        <v/>
      </c>
      <c r="G23" s="24" t="str">
        <f>pr_calculations!Y10</f>
        <v/>
      </c>
      <c r="H23" s="24" t="str">
        <f>pr_calculations!Z10</f>
        <v/>
      </c>
      <c r="I23" s="24" t="str">
        <f>pr_calculations!AA10</f>
        <v/>
      </c>
      <c r="J23" s="24" t="str">
        <f>pr_calculations!AB10</f>
        <v/>
      </c>
      <c r="K23" s="24" t="str">
        <f>pr_calculations!AC10</f>
        <v/>
      </c>
      <c r="L23" s="24" t="str">
        <f>pr_calculations!AD10</f>
        <v/>
      </c>
      <c r="M23" s="24" t="str">
        <f>pr_calculations!AE10</f>
        <v/>
      </c>
      <c r="N23" s="4"/>
      <c r="O23" s="1"/>
      <c r="P23" s="1"/>
      <c r="Q23" s="1"/>
      <c r="R23" s="1"/>
      <c r="S23" s="1"/>
      <c r="T23" s="1"/>
      <c r="U23" s="1"/>
      <c r="V23" s="1"/>
      <c r="W23" s="1"/>
      <c r="X23" s="1"/>
      <c r="Y23" s="1"/>
      <c r="Z23" s="1"/>
    </row>
    <row r="24" spans="1:26" ht="14.25" customHeight="1">
      <c r="A24" s="1"/>
      <c r="B24" s="4"/>
      <c r="C24" s="24" t="str">
        <f>pr_calculations!U11</f>
        <v/>
      </c>
      <c r="D24" s="24" t="str">
        <f>pr_calculations!V11</f>
        <v/>
      </c>
      <c r="E24" s="24" t="str">
        <f>pr_calculations!W11</f>
        <v/>
      </c>
      <c r="F24" s="24" t="str">
        <f>pr_calculations!X11</f>
        <v/>
      </c>
      <c r="G24" s="24" t="str">
        <f>pr_calculations!Y11</f>
        <v/>
      </c>
      <c r="H24" s="24" t="str">
        <f>pr_calculations!Z11</f>
        <v/>
      </c>
      <c r="I24" s="24" t="str">
        <f>pr_calculations!AA11</f>
        <v/>
      </c>
      <c r="J24" s="24" t="str">
        <f>pr_calculations!AB11</f>
        <v/>
      </c>
      <c r="K24" s="24" t="str">
        <f>pr_calculations!AC11</f>
        <v/>
      </c>
      <c r="L24" s="24" t="str">
        <f>pr_calculations!AD11</f>
        <v/>
      </c>
      <c r="M24" s="24" t="str">
        <f>pr_calculations!AE11</f>
        <v/>
      </c>
      <c r="N24" s="4"/>
      <c r="O24" s="1"/>
      <c r="P24" s="1"/>
      <c r="Q24" s="1"/>
      <c r="R24" s="1"/>
      <c r="S24" s="1"/>
      <c r="T24" s="1"/>
      <c r="U24" s="1"/>
      <c r="V24" s="1"/>
      <c r="W24" s="1"/>
      <c r="X24" s="1"/>
      <c r="Y24" s="1"/>
      <c r="Z24" s="1"/>
    </row>
    <row r="25" spans="1:26" ht="14.25" customHeight="1">
      <c r="A25" s="1"/>
      <c r="B25" s="4"/>
      <c r="C25" s="24" t="str">
        <f>pr_calculations!U12</f>
        <v/>
      </c>
      <c r="D25" s="24" t="str">
        <f>pr_calculations!V12</f>
        <v/>
      </c>
      <c r="E25" s="24" t="str">
        <f>pr_calculations!W12</f>
        <v/>
      </c>
      <c r="F25" s="24" t="str">
        <f>pr_calculations!X12</f>
        <v/>
      </c>
      <c r="G25" s="24" t="str">
        <f>pr_calculations!Y12</f>
        <v/>
      </c>
      <c r="H25" s="24" t="str">
        <f>pr_calculations!Z12</f>
        <v/>
      </c>
      <c r="I25" s="24" t="str">
        <f>pr_calculations!AA12</f>
        <v/>
      </c>
      <c r="J25" s="24" t="str">
        <f>pr_calculations!AB12</f>
        <v/>
      </c>
      <c r="K25" s="24" t="str">
        <f>pr_calculations!AC12</f>
        <v/>
      </c>
      <c r="L25" s="24" t="str">
        <f>pr_calculations!AD12</f>
        <v/>
      </c>
      <c r="M25" s="24" t="str">
        <f>pr_calculations!AE12</f>
        <v/>
      </c>
      <c r="N25" s="4"/>
      <c r="O25" s="1"/>
      <c r="P25" s="1"/>
      <c r="Q25" s="1"/>
      <c r="R25" s="1"/>
      <c r="S25" s="1"/>
      <c r="T25" s="1"/>
      <c r="U25" s="1"/>
      <c r="V25" s="1"/>
      <c r="W25" s="1"/>
      <c r="X25" s="1"/>
      <c r="Y25" s="1"/>
      <c r="Z25" s="1"/>
    </row>
    <row r="26" spans="1:26" ht="14.25" customHeight="1">
      <c r="A26" s="1"/>
      <c r="B26" s="4"/>
      <c r="C26" s="24" t="str">
        <f>pr_calculations!U13</f>
        <v/>
      </c>
      <c r="D26" s="24" t="str">
        <f>pr_calculations!V13</f>
        <v/>
      </c>
      <c r="E26" s="24" t="str">
        <f>pr_calculations!W13</f>
        <v/>
      </c>
      <c r="F26" s="24" t="str">
        <f>pr_calculations!X13</f>
        <v/>
      </c>
      <c r="G26" s="24" t="str">
        <f>pr_calculations!Y13</f>
        <v/>
      </c>
      <c r="H26" s="24" t="str">
        <f>pr_calculations!Z13</f>
        <v/>
      </c>
      <c r="I26" s="24" t="str">
        <f>pr_calculations!AA13</f>
        <v/>
      </c>
      <c r="J26" s="24" t="str">
        <f>pr_calculations!AB13</f>
        <v/>
      </c>
      <c r="K26" s="24" t="str">
        <f>pr_calculations!AC13</f>
        <v/>
      </c>
      <c r="L26" s="24" t="str">
        <f>pr_calculations!AD13</f>
        <v/>
      </c>
      <c r="M26" s="24" t="str">
        <f>pr_calculations!AE13</f>
        <v/>
      </c>
      <c r="N26" s="4"/>
      <c r="O26" s="1"/>
      <c r="P26" s="1"/>
      <c r="Q26" s="1"/>
      <c r="R26" s="1"/>
      <c r="S26" s="1"/>
      <c r="T26" s="1"/>
      <c r="U26" s="1"/>
      <c r="V26" s="1"/>
      <c r="W26" s="1"/>
      <c r="X26" s="1"/>
      <c r="Y26" s="1"/>
      <c r="Z26" s="1"/>
    </row>
    <row r="27" spans="1:26" ht="14.25" customHeight="1">
      <c r="A27" s="1"/>
      <c r="B27" s="4"/>
      <c r="C27" s="24" t="str">
        <f>pr_calculations!U14</f>
        <v/>
      </c>
      <c r="D27" s="24" t="str">
        <f>pr_calculations!V14</f>
        <v/>
      </c>
      <c r="E27" s="24" t="str">
        <f>pr_calculations!W14</f>
        <v/>
      </c>
      <c r="F27" s="24" t="str">
        <f>pr_calculations!X14</f>
        <v/>
      </c>
      <c r="G27" s="24" t="str">
        <f>pr_calculations!Y14</f>
        <v/>
      </c>
      <c r="H27" s="24" t="str">
        <f>pr_calculations!Z14</f>
        <v/>
      </c>
      <c r="I27" s="24" t="str">
        <f>pr_calculations!AA14</f>
        <v/>
      </c>
      <c r="J27" s="24" t="str">
        <f>pr_calculations!AB14</f>
        <v/>
      </c>
      <c r="K27" s="24" t="str">
        <f>pr_calculations!AC14</f>
        <v/>
      </c>
      <c r="L27" s="24" t="str">
        <f>pr_calculations!AD14</f>
        <v/>
      </c>
      <c r="M27" s="24" t="str">
        <f>pr_calculations!AE14</f>
        <v/>
      </c>
      <c r="N27" s="4"/>
      <c r="O27" s="1"/>
      <c r="P27" s="1"/>
      <c r="Q27" s="1"/>
      <c r="R27" s="1"/>
      <c r="S27" s="1"/>
      <c r="T27" s="1"/>
      <c r="U27" s="1"/>
      <c r="V27" s="1"/>
      <c r="W27" s="1"/>
      <c r="X27" s="1"/>
      <c r="Y27" s="1"/>
      <c r="Z27" s="1"/>
    </row>
    <row r="28" spans="1:26" ht="14.25" customHeight="1">
      <c r="A28" s="1"/>
      <c r="B28" s="4"/>
      <c r="C28" s="24" t="str">
        <f>pr_calculations!U15</f>
        <v/>
      </c>
      <c r="D28" s="24" t="str">
        <f>pr_calculations!V15</f>
        <v/>
      </c>
      <c r="E28" s="24" t="str">
        <f>pr_calculations!W15</f>
        <v/>
      </c>
      <c r="F28" s="24" t="str">
        <f>pr_calculations!X15</f>
        <v/>
      </c>
      <c r="G28" s="24" t="str">
        <f>pr_calculations!Y15</f>
        <v/>
      </c>
      <c r="H28" s="24" t="str">
        <f>pr_calculations!Z15</f>
        <v/>
      </c>
      <c r="I28" s="24" t="str">
        <f>pr_calculations!AA15</f>
        <v/>
      </c>
      <c r="J28" s="24" t="str">
        <f>pr_calculations!AB15</f>
        <v/>
      </c>
      <c r="K28" s="24" t="str">
        <f>pr_calculations!AC15</f>
        <v/>
      </c>
      <c r="L28" s="24" t="str">
        <f>pr_calculations!AD15</f>
        <v/>
      </c>
      <c r="M28" s="24" t="str">
        <f>pr_calculations!AE15</f>
        <v/>
      </c>
      <c r="N28" s="4"/>
      <c r="O28" s="1"/>
      <c r="P28" s="1"/>
      <c r="Q28" s="1"/>
      <c r="R28" s="1"/>
      <c r="S28" s="1"/>
      <c r="T28" s="1"/>
      <c r="U28" s="1"/>
      <c r="V28" s="1"/>
      <c r="W28" s="1"/>
      <c r="X28" s="1"/>
      <c r="Y28" s="1"/>
      <c r="Z28" s="1"/>
    </row>
    <row r="29" spans="1:26" ht="14.25" customHeight="1">
      <c r="A29" s="1"/>
      <c r="B29" s="4"/>
      <c r="C29" s="24" t="str">
        <f>pr_calculations!U16</f>
        <v/>
      </c>
      <c r="D29" s="24" t="str">
        <f>pr_calculations!V16</f>
        <v/>
      </c>
      <c r="E29" s="24" t="str">
        <f>pr_calculations!W16</f>
        <v/>
      </c>
      <c r="F29" s="24" t="str">
        <f>pr_calculations!X16</f>
        <v/>
      </c>
      <c r="G29" s="24" t="str">
        <f>pr_calculations!Y16</f>
        <v/>
      </c>
      <c r="H29" s="24" t="str">
        <f>pr_calculations!Z16</f>
        <v/>
      </c>
      <c r="I29" s="24" t="str">
        <f>pr_calculations!AA16</f>
        <v/>
      </c>
      <c r="J29" s="24" t="str">
        <f>pr_calculations!AB16</f>
        <v/>
      </c>
      <c r="K29" s="24" t="str">
        <f>pr_calculations!AC16</f>
        <v/>
      </c>
      <c r="L29" s="24" t="str">
        <f>pr_calculations!AD16</f>
        <v/>
      </c>
      <c r="M29" s="24" t="str">
        <f>pr_calculations!AE16</f>
        <v/>
      </c>
      <c r="N29" s="4"/>
      <c r="O29" s="1"/>
      <c r="P29" s="1"/>
      <c r="Q29" s="1"/>
      <c r="R29" s="1"/>
      <c r="S29" s="1"/>
      <c r="T29" s="1"/>
      <c r="U29" s="1"/>
      <c r="V29" s="1"/>
      <c r="W29" s="1"/>
      <c r="X29" s="1"/>
      <c r="Y29" s="1"/>
      <c r="Z29" s="1"/>
    </row>
    <row r="30" spans="1:26" ht="14.25" customHeight="1">
      <c r="A30" s="1"/>
      <c r="B30" s="4"/>
      <c r="C30" s="24" t="str">
        <f>pr_calculations!U17</f>
        <v/>
      </c>
      <c r="D30" s="24" t="str">
        <f>pr_calculations!V17</f>
        <v/>
      </c>
      <c r="E30" s="24" t="str">
        <f>pr_calculations!W17</f>
        <v/>
      </c>
      <c r="F30" s="24" t="str">
        <f>pr_calculations!X17</f>
        <v/>
      </c>
      <c r="G30" s="24" t="str">
        <f>pr_calculations!Y17</f>
        <v/>
      </c>
      <c r="H30" s="24" t="str">
        <f>pr_calculations!Z17</f>
        <v/>
      </c>
      <c r="I30" s="24" t="str">
        <f>pr_calculations!AA17</f>
        <v/>
      </c>
      <c r="J30" s="24" t="str">
        <f>pr_calculations!AB17</f>
        <v/>
      </c>
      <c r="K30" s="24" t="str">
        <f>pr_calculations!AC17</f>
        <v/>
      </c>
      <c r="L30" s="24" t="str">
        <f>pr_calculations!AD17</f>
        <v/>
      </c>
      <c r="M30" s="24" t="str">
        <f>pr_calculations!AE17</f>
        <v/>
      </c>
      <c r="N30" s="4"/>
      <c r="O30" s="1"/>
      <c r="P30" s="1"/>
      <c r="Q30" s="1"/>
      <c r="R30" s="1"/>
      <c r="S30" s="1"/>
      <c r="T30" s="1"/>
      <c r="U30" s="1"/>
      <c r="V30" s="1"/>
      <c r="W30" s="1"/>
      <c r="X30" s="1"/>
      <c r="Y30" s="1"/>
      <c r="Z30" s="1"/>
    </row>
    <row r="31" spans="1:26" ht="14.25" customHeight="1">
      <c r="A31" s="1"/>
      <c r="B31" s="4"/>
      <c r="C31" s="24" t="str">
        <f>pr_calculations!U18</f>
        <v/>
      </c>
      <c r="D31" s="24" t="str">
        <f>pr_calculations!V18</f>
        <v/>
      </c>
      <c r="E31" s="24" t="str">
        <f>pr_calculations!W18</f>
        <v/>
      </c>
      <c r="F31" s="24" t="str">
        <f>pr_calculations!X18</f>
        <v/>
      </c>
      <c r="G31" s="24" t="str">
        <f>pr_calculations!Y18</f>
        <v/>
      </c>
      <c r="H31" s="24" t="str">
        <f>pr_calculations!Z18</f>
        <v/>
      </c>
      <c r="I31" s="24" t="str">
        <f>pr_calculations!AA18</f>
        <v/>
      </c>
      <c r="J31" s="24" t="str">
        <f>pr_calculations!AB18</f>
        <v/>
      </c>
      <c r="K31" s="24" t="str">
        <f>pr_calculations!AC18</f>
        <v/>
      </c>
      <c r="L31" s="24" t="str">
        <f>pr_calculations!AD18</f>
        <v/>
      </c>
      <c r="M31" s="24" t="str">
        <f>pr_calculations!AE18</f>
        <v/>
      </c>
      <c r="N31" s="4"/>
      <c r="O31" s="1"/>
      <c r="P31" s="1"/>
      <c r="Q31" s="1"/>
      <c r="R31" s="1"/>
      <c r="S31" s="1"/>
      <c r="T31" s="1"/>
      <c r="U31" s="1"/>
      <c r="V31" s="1"/>
      <c r="W31" s="1"/>
      <c r="X31" s="1"/>
      <c r="Y31" s="1"/>
      <c r="Z31" s="1"/>
    </row>
    <row r="32" spans="1:26" ht="14.25" customHeight="1">
      <c r="A32" s="1"/>
      <c r="B32" s="4"/>
      <c r="C32" s="24" t="str">
        <f>pr_calculations!U19</f>
        <v/>
      </c>
      <c r="D32" s="24" t="str">
        <f>pr_calculations!V19</f>
        <v/>
      </c>
      <c r="E32" s="24" t="str">
        <f>pr_calculations!W19</f>
        <v/>
      </c>
      <c r="F32" s="24" t="str">
        <f>pr_calculations!X19</f>
        <v/>
      </c>
      <c r="G32" s="24" t="str">
        <f>pr_calculations!Y19</f>
        <v/>
      </c>
      <c r="H32" s="24" t="str">
        <f>pr_calculations!Z19</f>
        <v/>
      </c>
      <c r="I32" s="24" t="str">
        <f>pr_calculations!AA19</f>
        <v/>
      </c>
      <c r="J32" s="24" t="str">
        <f>pr_calculations!AB19</f>
        <v/>
      </c>
      <c r="K32" s="24" t="str">
        <f>pr_calculations!AC19</f>
        <v/>
      </c>
      <c r="L32" s="24" t="str">
        <f>pr_calculations!AD19</f>
        <v/>
      </c>
      <c r="M32" s="24" t="str">
        <f>pr_calculations!AE19</f>
        <v/>
      </c>
      <c r="N32" s="4"/>
      <c r="O32" s="1"/>
      <c r="P32" s="1"/>
      <c r="Q32" s="1"/>
      <c r="R32" s="1"/>
      <c r="S32" s="1"/>
      <c r="T32" s="1"/>
      <c r="U32" s="1"/>
      <c r="V32" s="1"/>
      <c r="W32" s="1"/>
      <c r="X32" s="1"/>
      <c r="Y32" s="1"/>
      <c r="Z32" s="1"/>
    </row>
    <row r="33" spans="1:26" ht="14.25" customHeight="1">
      <c r="A33" s="1"/>
      <c r="B33" s="4"/>
      <c r="C33" s="24" t="str">
        <f>pr_calculations!U20</f>
        <v/>
      </c>
      <c r="D33" s="24" t="str">
        <f>pr_calculations!V20</f>
        <v/>
      </c>
      <c r="E33" s="24" t="str">
        <f>pr_calculations!W20</f>
        <v/>
      </c>
      <c r="F33" s="24" t="str">
        <f>pr_calculations!X20</f>
        <v/>
      </c>
      <c r="G33" s="24" t="str">
        <f>pr_calculations!Y20</f>
        <v/>
      </c>
      <c r="H33" s="24" t="str">
        <f>pr_calculations!Z20</f>
        <v/>
      </c>
      <c r="I33" s="24" t="str">
        <f>pr_calculations!AA20</f>
        <v/>
      </c>
      <c r="J33" s="24" t="str">
        <f>pr_calculations!AB20</f>
        <v/>
      </c>
      <c r="K33" s="24" t="str">
        <f>pr_calculations!AC20</f>
        <v/>
      </c>
      <c r="L33" s="24" t="str">
        <f>pr_calculations!AD20</f>
        <v/>
      </c>
      <c r="M33" s="24" t="str">
        <f>pr_calculations!AE20</f>
        <v/>
      </c>
      <c r="N33" s="4"/>
      <c r="O33" s="1"/>
      <c r="P33" s="1"/>
      <c r="Q33" s="1"/>
      <c r="R33" s="1"/>
      <c r="S33" s="1"/>
      <c r="T33" s="1"/>
      <c r="U33" s="1"/>
      <c r="V33" s="1"/>
      <c r="W33" s="1"/>
      <c r="X33" s="1"/>
      <c r="Y33" s="1"/>
      <c r="Z33" s="1"/>
    </row>
    <row r="34" spans="1:26" ht="14.25" customHeight="1">
      <c r="A34" s="1"/>
      <c r="B34" s="4"/>
      <c r="C34" s="24" t="str">
        <f>pr_calculations!U21</f>
        <v/>
      </c>
      <c r="D34" s="24" t="str">
        <f>pr_calculations!V21</f>
        <v/>
      </c>
      <c r="E34" s="24" t="str">
        <f>pr_calculations!W21</f>
        <v/>
      </c>
      <c r="F34" s="24" t="str">
        <f>pr_calculations!X21</f>
        <v/>
      </c>
      <c r="G34" s="24" t="str">
        <f>pr_calculations!Y21</f>
        <v/>
      </c>
      <c r="H34" s="24" t="str">
        <f>pr_calculations!Z21</f>
        <v/>
      </c>
      <c r="I34" s="24" t="str">
        <f>pr_calculations!AA21</f>
        <v/>
      </c>
      <c r="J34" s="24" t="str">
        <f>pr_calculations!AB21</f>
        <v/>
      </c>
      <c r="K34" s="24" t="str">
        <f>pr_calculations!AC21</f>
        <v/>
      </c>
      <c r="L34" s="24" t="str">
        <f>pr_calculations!AD21</f>
        <v/>
      </c>
      <c r="M34" s="24" t="str">
        <f>pr_calculations!AE21</f>
        <v/>
      </c>
      <c r="N34" s="4"/>
      <c r="O34" s="1"/>
      <c r="P34" s="1"/>
      <c r="Q34" s="1"/>
      <c r="R34" s="1"/>
      <c r="S34" s="1"/>
      <c r="T34" s="1"/>
      <c r="U34" s="1"/>
      <c r="V34" s="1"/>
      <c r="W34" s="1"/>
      <c r="X34" s="1"/>
      <c r="Y34" s="1"/>
      <c r="Z34" s="1"/>
    </row>
    <row r="35" spans="1:26" ht="14.25" customHeight="1">
      <c r="A35" s="1"/>
      <c r="B35" s="4"/>
      <c r="C35" s="24" t="str">
        <f>pr_calculations!U22</f>
        <v/>
      </c>
      <c r="D35" s="24" t="str">
        <f>pr_calculations!V22</f>
        <v/>
      </c>
      <c r="E35" s="24" t="str">
        <f>pr_calculations!W22</f>
        <v/>
      </c>
      <c r="F35" s="24" t="str">
        <f>pr_calculations!X22</f>
        <v/>
      </c>
      <c r="G35" s="24" t="str">
        <f>pr_calculations!Y22</f>
        <v/>
      </c>
      <c r="H35" s="24" t="str">
        <f>pr_calculations!Z22</f>
        <v/>
      </c>
      <c r="I35" s="24" t="str">
        <f>pr_calculations!AA22</f>
        <v/>
      </c>
      <c r="J35" s="24" t="str">
        <f>pr_calculations!AB22</f>
        <v/>
      </c>
      <c r="K35" s="24" t="str">
        <f>pr_calculations!AC22</f>
        <v/>
      </c>
      <c r="L35" s="24" t="str">
        <f>pr_calculations!AD22</f>
        <v/>
      </c>
      <c r="M35" s="24" t="str">
        <f>pr_calculations!AE22</f>
        <v/>
      </c>
      <c r="N35" s="4"/>
      <c r="O35" s="1"/>
      <c r="P35" s="1"/>
      <c r="Q35" s="1"/>
      <c r="R35" s="1"/>
      <c r="S35" s="1"/>
      <c r="T35" s="1"/>
      <c r="U35" s="1"/>
      <c r="V35" s="1"/>
      <c r="W35" s="1"/>
      <c r="X35" s="1"/>
      <c r="Y35" s="1"/>
      <c r="Z35" s="1"/>
    </row>
    <row r="36" spans="1:26" ht="14.25" customHeight="1">
      <c r="A36" s="1"/>
      <c r="B36" s="4"/>
      <c r="C36" s="24" t="str">
        <f>pr_calculations!U23</f>
        <v/>
      </c>
      <c r="D36" s="24" t="str">
        <f>pr_calculations!V23</f>
        <v/>
      </c>
      <c r="E36" s="24" t="str">
        <f>pr_calculations!W23</f>
        <v/>
      </c>
      <c r="F36" s="24" t="str">
        <f>pr_calculations!X23</f>
        <v/>
      </c>
      <c r="G36" s="24" t="str">
        <f>pr_calculations!Y23</f>
        <v/>
      </c>
      <c r="H36" s="24" t="str">
        <f>pr_calculations!Z23</f>
        <v/>
      </c>
      <c r="I36" s="24" t="str">
        <f>pr_calculations!AA23</f>
        <v/>
      </c>
      <c r="J36" s="24" t="str">
        <f>pr_calculations!AB23</f>
        <v/>
      </c>
      <c r="K36" s="24" t="str">
        <f>pr_calculations!AC23</f>
        <v/>
      </c>
      <c r="L36" s="24" t="str">
        <f>pr_calculations!AD23</f>
        <v/>
      </c>
      <c r="M36" s="24" t="str">
        <f>pr_calculations!AE23</f>
        <v/>
      </c>
      <c r="N36" s="4"/>
      <c r="O36" s="1"/>
      <c r="P36" s="1"/>
      <c r="Q36" s="1"/>
      <c r="R36" s="1"/>
      <c r="S36" s="1"/>
      <c r="T36" s="1"/>
      <c r="U36" s="1"/>
      <c r="V36" s="1"/>
      <c r="W36" s="1"/>
      <c r="X36" s="1"/>
      <c r="Y36" s="1"/>
      <c r="Z36" s="1"/>
    </row>
    <row r="37" spans="1:26" ht="30" customHeight="1">
      <c r="A37" s="1"/>
      <c r="B37" s="4"/>
      <c r="C37" s="50" t="s">
        <v>47</v>
      </c>
      <c r="D37" s="48"/>
      <c r="E37" s="48"/>
      <c r="F37" s="48"/>
      <c r="G37" s="48"/>
      <c r="H37" s="48"/>
      <c r="I37" s="48"/>
      <c r="J37" s="48"/>
      <c r="K37" s="48"/>
      <c r="L37" s="48"/>
      <c r="M37" s="49"/>
      <c r="N37" s="4"/>
      <c r="O37" s="1"/>
      <c r="P37" s="1"/>
      <c r="Q37" s="1"/>
      <c r="R37" s="1"/>
      <c r="S37" s="1"/>
      <c r="T37" s="1"/>
      <c r="U37" s="1"/>
      <c r="V37" s="1"/>
      <c r="W37" s="1"/>
      <c r="X37" s="1"/>
      <c r="Y37" s="1"/>
      <c r="Z37" s="1"/>
    </row>
    <row r="38" spans="1:26" ht="35.25" customHeight="1">
      <c r="A38" s="1"/>
      <c r="B38" s="4"/>
      <c r="C38" s="50" t="s">
        <v>48</v>
      </c>
      <c r="D38" s="48"/>
      <c r="E38" s="48"/>
      <c r="F38" s="48"/>
      <c r="G38" s="48"/>
      <c r="H38" s="48"/>
      <c r="I38" s="48"/>
      <c r="J38" s="48"/>
      <c r="K38" s="48"/>
      <c r="L38" s="48"/>
      <c r="M38" s="49"/>
      <c r="N38" s="4"/>
      <c r="O38" s="1"/>
      <c r="P38" s="1"/>
      <c r="Q38" s="1"/>
      <c r="R38" s="1"/>
      <c r="S38" s="1"/>
      <c r="T38" s="1"/>
      <c r="U38" s="1"/>
      <c r="V38" s="1"/>
      <c r="W38" s="1"/>
      <c r="X38" s="1"/>
      <c r="Y38" s="1"/>
      <c r="Z38" s="1"/>
    </row>
    <row r="39" spans="1:26" ht="14.25" customHeight="1">
      <c r="A39" s="1"/>
      <c r="B39" s="4"/>
      <c r="C39" s="25"/>
      <c r="D39" s="26"/>
      <c r="E39" s="26"/>
      <c r="F39" s="26"/>
      <c r="G39" s="26"/>
      <c r="H39" s="26"/>
      <c r="I39" s="26"/>
      <c r="J39" s="26"/>
      <c r="K39" s="26"/>
      <c r="L39" s="26"/>
      <c r="M39" s="26"/>
      <c r="N39" s="4"/>
      <c r="O39" s="1"/>
      <c r="P39" s="1"/>
      <c r="Q39" s="1"/>
      <c r="R39" s="1"/>
      <c r="S39" s="1"/>
      <c r="T39" s="1"/>
      <c r="U39" s="1"/>
      <c r="V39" s="1"/>
      <c r="W39" s="1"/>
      <c r="X39" s="1"/>
      <c r="Y39" s="1"/>
      <c r="Z39" s="1"/>
    </row>
    <row r="40" spans="1:26" ht="14.25" customHeight="1">
      <c r="A40" s="1"/>
      <c r="B40" s="14"/>
      <c r="C40" s="44" t="s">
        <v>32</v>
      </c>
      <c r="D40" s="32"/>
      <c r="E40" s="32"/>
      <c r="F40" s="32"/>
      <c r="G40" s="32"/>
      <c r="H40" s="32"/>
      <c r="I40" s="32"/>
      <c r="J40" s="32"/>
      <c r="K40" s="32"/>
      <c r="L40" s="32"/>
      <c r="M40" s="33"/>
      <c r="N40" s="14"/>
      <c r="O40" s="1"/>
      <c r="P40" s="1"/>
      <c r="Q40" s="1"/>
      <c r="R40" s="1"/>
      <c r="S40" s="1"/>
      <c r="T40" s="1"/>
      <c r="U40" s="1"/>
      <c r="V40" s="1"/>
      <c r="W40" s="1"/>
      <c r="X40" s="1"/>
      <c r="Y40" s="1"/>
      <c r="Z40" s="1"/>
    </row>
    <row r="41" spans="1:26" ht="14.25" customHeight="1">
      <c r="A41" s="1"/>
      <c r="B41" s="14"/>
      <c r="C41" s="14"/>
      <c r="D41" s="14"/>
      <c r="E41" s="14"/>
      <c r="F41" s="14"/>
      <c r="G41" s="14"/>
      <c r="H41" s="14"/>
      <c r="I41" s="14"/>
      <c r="J41" s="14"/>
      <c r="K41" s="14"/>
      <c r="L41" s="14"/>
      <c r="M41" s="14"/>
      <c r="N41" s="14"/>
      <c r="O41" s="1"/>
      <c r="P41" s="1"/>
      <c r="Q41" s="1"/>
      <c r="R41" s="1"/>
      <c r="S41" s="1"/>
      <c r="T41" s="1"/>
      <c r="U41" s="1"/>
      <c r="V41" s="1"/>
      <c r="W41" s="1"/>
      <c r="X41" s="1"/>
      <c r="Y41" s="1"/>
      <c r="Z41" s="1"/>
    </row>
    <row r="42" spans="1:26" ht="14.25" customHeight="1">
      <c r="A42" s="1"/>
      <c r="B42" s="15"/>
      <c r="C42" s="15"/>
      <c r="D42" s="15"/>
      <c r="E42" s="15"/>
      <c r="F42" s="15"/>
      <c r="G42" s="15"/>
      <c r="H42" s="15"/>
      <c r="I42" s="15"/>
      <c r="J42" s="15"/>
      <c r="K42" s="15"/>
      <c r="L42" s="15"/>
      <c r="M42" s="15"/>
      <c r="N42" s="15"/>
      <c r="O42" s="1"/>
      <c r="P42" s="1"/>
      <c r="Q42" s="1"/>
      <c r="R42" s="1"/>
      <c r="S42" s="1"/>
      <c r="T42" s="1"/>
      <c r="U42" s="1"/>
      <c r="V42" s="1"/>
      <c r="W42" s="1"/>
      <c r="X42" s="1"/>
      <c r="Y42" s="1"/>
      <c r="Z42" s="1"/>
    </row>
    <row r="43" spans="1:26" ht="14.25" customHeight="1">
      <c r="A43" s="1"/>
      <c r="B43" s="15"/>
      <c r="C43" s="15"/>
      <c r="D43" s="15"/>
      <c r="E43" s="15"/>
      <c r="F43" s="15"/>
      <c r="G43" s="15"/>
      <c r="H43" s="15"/>
      <c r="I43" s="15"/>
      <c r="J43" s="15"/>
      <c r="K43" s="15"/>
      <c r="L43" s="15"/>
      <c r="M43" s="15"/>
      <c r="N43" s="15"/>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3">
    <mergeCell ref="C40:M40"/>
    <mergeCell ref="B1:N1"/>
    <mergeCell ref="B2:N2"/>
    <mergeCell ref="B4:N4"/>
    <mergeCell ref="B5:N5"/>
    <mergeCell ref="B6:N6"/>
    <mergeCell ref="B7:N7"/>
    <mergeCell ref="B9:N9"/>
    <mergeCell ref="B10:N10"/>
    <mergeCell ref="L12:M12"/>
    <mergeCell ref="C14:C15"/>
    <mergeCell ref="D14:H14"/>
    <mergeCell ref="I14:M14"/>
  </mergeCells>
  <conditionalFormatting sqref="C16:C36">
    <cfRule type="notContainsBlanks" dxfId="10" priority="1">
      <formula>LEN(TRIM(C16))&gt;0</formula>
    </cfRule>
  </conditionalFormatting>
  <conditionalFormatting sqref="D15:D36">
    <cfRule type="notContainsBlanks" dxfId="9" priority="2">
      <formula>LEN(TRIM(D15))&gt;0</formula>
    </cfRule>
  </conditionalFormatting>
  <conditionalFormatting sqref="E15:E36">
    <cfRule type="notContainsBlanks" dxfId="8" priority="3">
      <formula>LEN(TRIM(E15))&gt;0</formula>
    </cfRule>
  </conditionalFormatting>
  <conditionalFormatting sqref="F15:F36">
    <cfRule type="notContainsBlanks" dxfId="7" priority="4">
      <formula>LEN(TRIM(F15))&gt;0</formula>
    </cfRule>
  </conditionalFormatting>
  <conditionalFormatting sqref="G15:G36">
    <cfRule type="notContainsBlanks" dxfId="6" priority="5">
      <formula>LEN(TRIM(G15))&gt;0</formula>
    </cfRule>
  </conditionalFormatting>
  <conditionalFormatting sqref="H15:H36">
    <cfRule type="notContainsBlanks" dxfId="5" priority="6">
      <formula>LEN(TRIM(H15))&gt;0</formula>
    </cfRule>
  </conditionalFormatting>
  <conditionalFormatting sqref="I15:I36">
    <cfRule type="notContainsBlanks" dxfId="4" priority="7">
      <formula>LEN(TRIM(I15))&gt;0</formula>
    </cfRule>
  </conditionalFormatting>
  <conditionalFormatting sqref="J15:J36">
    <cfRule type="notContainsBlanks" dxfId="3" priority="8">
      <formula>LEN(TRIM(J15))&gt;0</formula>
    </cfRule>
  </conditionalFormatting>
  <conditionalFormatting sqref="K15:K36">
    <cfRule type="notContainsBlanks" dxfId="2" priority="9">
      <formula>LEN(TRIM(K15))&gt;0</formula>
    </cfRule>
  </conditionalFormatting>
  <conditionalFormatting sqref="L15:L36">
    <cfRule type="notContainsBlanks" dxfId="1" priority="10">
      <formula>LEN(TRIM(L15))&gt;0</formula>
    </cfRule>
  </conditionalFormatting>
  <conditionalFormatting sqref="M15:M36">
    <cfRule type="notContainsBlanks" dxfId="0" priority="11">
      <formula>LEN(TRIM(M15))&gt;0</formula>
    </cfRule>
  </conditionalFormatting>
  <printOptions horizontalCentered="1" verticalCentered="1"/>
  <pageMargins left="0.5" right="0.5" top="0.75" bottom="0.75" header="0" footer="0"/>
  <pageSetup orientation="portrait"/>
  <extLst>
    <ext xmlns:x14="http://schemas.microsoft.com/office/spreadsheetml/2009/9/main" uri="{CCE6A557-97BC-4b89-ADB6-D9C93CAAB3DF}">
      <x14:dataValidations xmlns:xm="http://schemas.microsoft.com/office/excel/2006/main" count="2">
        <x14:dataValidation type="list" allowBlank="1" showErrorMessage="1" xr:uid="{00000000-0002-0000-0100-000000000000}">
          <x14:formula1>
            <xm:f>data_validation!$A$1:$A$11</xm:f>
          </x14:formula1>
          <xm:sqref>D12</xm:sqref>
        </x14:dataValidation>
        <x14:dataValidation type="list" allowBlank="1" showErrorMessage="1" xr:uid="{00000000-0002-0000-0100-000001000000}">
          <x14:formula1>
            <xm:f>data_validation!$D$1:$D$3</xm:f>
          </x14:formula1>
          <xm:sqref>G12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Q1000"/>
  <sheetViews>
    <sheetView workbookViewId="0"/>
  </sheetViews>
  <sheetFormatPr defaultColWidth="14.453125" defaultRowHeight="15" customHeight="1"/>
  <cols>
    <col min="1" max="2" width="11.54296875" customWidth="1"/>
    <col min="3" max="3" width="38" customWidth="1"/>
    <col min="4" max="6" width="16" customWidth="1"/>
    <col min="7" max="26" width="11.54296875" customWidth="1"/>
  </cols>
  <sheetData>
    <row r="1" spans="2:17" ht="14.25" customHeight="1">
      <c r="B1" s="27" t="s">
        <v>49</v>
      </c>
      <c r="C1" s="27" t="s">
        <v>50</v>
      </c>
      <c r="D1" s="27" t="s">
        <v>51</v>
      </c>
      <c r="E1" s="27" t="s">
        <v>52</v>
      </c>
      <c r="F1" s="27" t="s">
        <v>53</v>
      </c>
      <c r="G1" s="27" t="s">
        <v>54</v>
      </c>
      <c r="H1" s="27" t="s">
        <v>55</v>
      </c>
      <c r="I1" s="27" t="s">
        <v>56</v>
      </c>
      <c r="J1" s="27" t="s">
        <v>57</v>
      </c>
      <c r="K1" s="27" t="s">
        <v>42</v>
      </c>
      <c r="L1" s="27" t="s">
        <v>43</v>
      </c>
      <c r="M1" s="27" t="s">
        <v>44</v>
      </c>
      <c r="N1" s="27" t="s">
        <v>45</v>
      </c>
      <c r="O1" s="27" t="s">
        <v>46</v>
      </c>
      <c r="P1" s="27" t="s">
        <v>58</v>
      </c>
      <c r="Q1" s="27" t="s">
        <v>59</v>
      </c>
    </row>
    <row r="2" spans="2:17" ht="14.25" customHeight="1">
      <c r="B2" s="27" t="e">
        <f t="shared" ref="B2:B22" si="0">$D2&amp;$G2&amp;$E2&amp;$J2</f>
        <v>#N/A</v>
      </c>
      <c r="C2" s="27" t="str">
        <f>'Progress Planning Tool'!$C$15</f>
        <v>2024-25 BOY to EOY Progress - All Grades</v>
      </c>
      <c r="D2" s="27">
        <f t="shared" ref="D2:D22" si="1">RIGHT(LEFT(C2,4),2)-2</f>
        <v>22</v>
      </c>
      <c r="E2" s="27" t="s">
        <v>60</v>
      </c>
      <c r="F2" s="27" t="str">
        <f>'Progress Planning Tool'!$C$17</f>
        <v>Click to Select</v>
      </c>
      <c r="G2" s="28" t="str">
        <f t="array" ref="G2">IFERROR(INDEX(data_validation!$B$2:$B$11,MATCH(pt_calculations!$F2,data_validation!$A$2:$A$11,0)),"")</f>
        <v/>
      </c>
      <c r="H2" s="29">
        <f>BOY_agg</f>
        <v>0</v>
      </c>
      <c r="I2" s="29">
        <f>IF(EOY_agg = 1, 0.999,EOY_agg)</f>
        <v>0</v>
      </c>
      <c r="J2" s="27" t="e">
        <f t="array" ref="J2">INDEX(raw_data!$G:$G,MATCH(1,($D2=raw_data!$B:$B)*($E2=raw_data!$F:$F)*($G2=raw_data!$D:$D)*($H2&lt;=raw_data!$G:$G),0),1)</f>
        <v>#N/A</v>
      </c>
      <c r="K2" s="27">
        <v>0</v>
      </c>
      <c r="L2" s="27" t="e">
        <f t="array" ref="L2">INDEX(raw_data!$I:$L,MATCH($B2,raw_data!$P:$P,0),1)</f>
        <v>#N/A</v>
      </c>
      <c r="M2" s="27" t="e">
        <f t="array" ref="M2">INDEX(raw_data!$I:$L,MATCH($B2,raw_data!$P:$P,0),2)</f>
        <v>#N/A</v>
      </c>
      <c r="N2" s="27" t="e">
        <f t="array" ref="N2">INDEX(raw_data!$I:$L,MATCH($B2,raw_data!$P:$P,0),3)</f>
        <v>#N/A</v>
      </c>
      <c r="O2" s="27" t="e">
        <f t="array" ref="O2">INDEX(raw_data!$I:$L,MATCH($B2,raw_data!$P:$P,0),4)</f>
        <v>#N/A</v>
      </c>
      <c r="P2" s="27">
        <v>1</v>
      </c>
      <c r="Q2" s="27" t="e">
        <f t="array" aca="1" ref="Q2" ca="1">OFFSET($A$1,0,SUMPRODUCT((K2:O2&lt;=$I2)*(L2:P2&gt;$I2),COLUMN(J2:N2)))</f>
        <v>#N/A</v>
      </c>
    </row>
    <row r="3" spans="2:17" ht="14.25" customHeight="1">
      <c r="B3" s="27" t="str">
        <f t="shared" si="0"/>
        <v>22KEOY0.05</v>
      </c>
      <c r="C3" s="27" t="str">
        <f>'Progress Planning Tool'!$C$19</f>
        <v>2024-25 BOY to EOY Progress - Individual Grades</v>
      </c>
      <c r="D3" s="27">
        <f t="shared" si="1"/>
        <v>22</v>
      </c>
      <c r="E3" s="27" t="s">
        <v>60</v>
      </c>
      <c r="F3" s="27" t="s">
        <v>18</v>
      </c>
      <c r="G3" s="28" t="s">
        <v>61</v>
      </c>
      <c r="H3" s="29">
        <f>BOY_K</f>
        <v>0</v>
      </c>
      <c r="I3" s="29">
        <f>IF(EOY_K = 1, 0.999, EOY_K)</f>
        <v>0</v>
      </c>
      <c r="J3" s="27">
        <f t="array" ref="J3">INDEX(raw_data!$G:$G,MATCH(1,($D3=raw_data!$B:$B)*($E3=raw_data!$F:$F)*($G3=raw_data!$D:$D)*($H3&lt;=raw_data!$G:$G),0),1)</f>
        <v>0.05</v>
      </c>
      <c r="K3" s="27">
        <v>0</v>
      </c>
      <c r="L3" s="27">
        <f t="array" ref="L3">INDEX(raw_data!$I:$L,MATCH($B3,raw_data!$P:$P,0),1)</f>
        <v>0</v>
      </c>
      <c r="M3" s="27">
        <f t="array" ref="M3">INDEX(raw_data!$I:$L,MATCH($B3,raw_data!$P:$P,0),2)</f>
        <v>1.7857000000000001E-2</v>
      </c>
      <c r="N3" s="27">
        <f t="array" ref="N3">INDEX(raw_data!$I:$L,MATCH($B3,raw_data!$P:$P,0),3)</f>
        <v>3.2258000000000002E-2</v>
      </c>
      <c r="O3" s="27">
        <f t="array" ref="O3">INDEX(raw_data!$I:$L,MATCH($B3,raw_data!$P:$P,0),4)</f>
        <v>0.06</v>
      </c>
      <c r="P3" s="27">
        <v>1</v>
      </c>
      <c r="Q3" s="27" t="str">
        <f t="array" aca="1" ref="Q3" ca="1">OFFSET($A$1,0,SUMPRODUCT((K3:O3&lt;=$I3)*(L3:P3&gt;$I3),COLUMN(J3:N3)))</f>
        <v>Above Average Progress</v>
      </c>
    </row>
    <row r="4" spans="2:17" ht="14.25" customHeight="1">
      <c r="B4" s="27" t="str">
        <f t="shared" si="0"/>
        <v>221EOY0.05</v>
      </c>
      <c r="C4" s="27" t="str">
        <f>'Progress Planning Tool'!$C$19</f>
        <v>2024-25 BOY to EOY Progress - Individual Grades</v>
      </c>
      <c r="D4" s="27">
        <f t="shared" si="1"/>
        <v>22</v>
      </c>
      <c r="E4" s="27" t="s">
        <v>60</v>
      </c>
      <c r="F4" s="27" t="s">
        <v>19</v>
      </c>
      <c r="G4" s="28">
        <v>1</v>
      </c>
      <c r="H4" s="29">
        <f>BOY_1</f>
        <v>0</v>
      </c>
      <c r="I4" s="29">
        <f>IF(EOY_1 = 1, 0.999, EOY_1)</f>
        <v>0</v>
      </c>
      <c r="J4" s="27">
        <f t="array" ref="J4">INDEX(raw_data!$G:$G,MATCH(1,($D4=raw_data!$B:$B)*($E4=raw_data!$F:$F)*($G4=raw_data!$D:$D)*($H4&lt;=raw_data!$G:$G),0),1)</f>
        <v>0.05</v>
      </c>
      <c r="K4" s="27">
        <v>0</v>
      </c>
      <c r="L4" s="27">
        <f t="array" ref="L4">INDEX(raw_data!$I:$L,MATCH($B4,raw_data!$P:$P,0),1)</f>
        <v>0</v>
      </c>
      <c r="M4" s="27">
        <f t="array" ref="M4">INDEX(raw_data!$I:$L,MATCH($B4,raw_data!$P:$P,0),2)</f>
        <v>1.4493000000000001E-2</v>
      </c>
      <c r="N4" s="27">
        <f t="array" ref="N4">INDEX(raw_data!$I:$L,MATCH($B4,raw_data!$P:$P,0),3)</f>
        <v>2.5000000000000001E-2</v>
      </c>
      <c r="O4" s="27">
        <f t="array" ref="O4">INDEX(raw_data!$I:$L,MATCH($B4,raw_data!$P:$P,0),4)</f>
        <v>4.3478000000000003E-2</v>
      </c>
      <c r="P4" s="27">
        <v>1</v>
      </c>
      <c r="Q4" s="27" t="str">
        <f t="array" aca="1" ref="Q4" ca="1">OFFSET($A$1,0,SUMPRODUCT((K4:O4&lt;=$I4)*(L4:P4&gt;$I4),COLUMN(J4:N4)))</f>
        <v>Above Average Progress</v>
      </c>
    </row>
    <row r="5" spans="2:17" ht="14.25" customHeight="1">
      <c r="B5" s="27" t="str">
        <f t="shared" si="0"/>
        <v>222EOY0.05</v>
      </c>
      <c r="C5" s="27" t="str">
        <f>'Progress Planning Tool'!$C$19</f>
        <v>2024-25 BOY to EOY Progress - Individual Grades</v>
      </c>
      <c r="D5" s="27">
        <f t="shared" si="1"/>
        <v>22</v>
      </c>
      <c r="E5" s="27" t="s">
        <v>60</v>
      </c>
      <c r="F5" s="27" t="s">
        <v>20</v>
      </c>
      <c r="G5" s="28">
        <v>2</v>
      </c>
      <c r="H5" s="29">
        <f>BOY_2</f>
        <v>0</v>
      </c>
      <c r="I5" s="29">
        <f>IF(EOY_2 = 1, 0.999, EOY_2)</f>
        <v>0</v>
      </c>
      <c r="J5" s="27">
        <f t="array" ref="J5">INDEX(raw_data!$G:$G,MATCH(1,($D5=raw_data!$B:$B)*($E5=raw_data!$F:$F)*($G5=raw_data!$D:$D)*($H5&lt;=raw_data!$G:$G),0),1)</f>
        <v>0.05</v>
      </c>
      <c r="K5" s="27">
        <v>0</v>
      </c>
      <c r="L5" s="27">
        <f t="array" ref="L5">INDEX(raw_data!$I:$L,MATCH($B5,raw_data!$P:$P,0),1)</f>
        <v>1.1794199999999999E-2</v>
      </c>
      <c r="M5" s="27">
        <f t="array" ref="M5">INDEX(raw_data!$I:$L,MATCH($B5,raw_data!$P:$P,0),2)</f>
        <v>2.1190199999999999E-2</v>
      </c>
      <c r="N5" s="27">
        <f t="array" ref="N5">INDEX(raw_data!$I:$L,MATCH($B5,raw_data!$P:$P,0),3)</f>
        <v>2.81462E-2</v>
      </c>
      <c r="O5" s="27">
        <f t="array" ref="O5">INDEX(raw_data!$I:$L,MATCH($B5,raw_data!$P:$P,0),4)</f>
        <v>4.1667000000000003E-2</v>
      </c>
      <c r="P5" s="27">
        <v>1</v>
      </c>
      <c r="Q5" s="27" t="str">
        <f t="array" aca="1" ref="Q5" ca="1">OFFSET($A$1,0,SUMPRODUCT((K5:O5&lt;=$I5)*(L5:P5&gt;$I5),COLUMN(J5:N5)))</f>
        <v>Well Above Average Progress</v>
      </c>
    </row>
    <row r="6" spans="2:17" ht="14.25" customHeight="1">
      <c r="B6" s="27" t="str">
        <f t="shared" si="0"/>
        <v>223EOY0.05</v>
      </c>
      <c r="C6" s="27" t="str">
        <f>'Progress Planning Tool'!$C$19</f>
        <v>2024-25 BOY to EOY Progress - Individual Grades</v>
      </c>
      <c r="D6" s="27">
        <f t="shared" si="1"/>
        <v>22</v>
      </c>
      <c r="E6" s="27" t="s">
        <v>60</v>
      </c>
      <c r="F6" s="27" t="s">
        <v>21</v>
      </c>
      <c r="G6" s="28">
        <v>3</v>
      </c>
      <c r="H6" s="29">
        <f>BOY_3</f>
        <v>0</v>
      </c>
      <c r="I6" s="29">
        <f>IF(EOY_3 = 1, 0.999, EOY_3)</f>
        <v>0</v>
      </c>
      <c r="J6" s="27">
        <f t="array" ref="J6">INDEX(raw_data!$G:$G,MATCH(1,($D6=raw_data!$B:$B)*($E6=raw_data!$F:$F)*($G6=raw_data!$D:$D)*($H6&lt;=raw_data!$G:$G),0),1)</f>
        <v>0.05</v>
      </c>
      <c r="K6" s="27">
        <v>0</v>
      </c>
      <c r="L6" s="27">
        <f t="array" ref="L6">INDEX(raw_data!$I:$L,MATCH($B6,raw_data!$P:$P,0),1)</f>
        <v>1.65842E-2</v>
      </c>
      <c r="M6" s="27">
        <f t="array" ref="M6">INDEX(raw_data!$I:$L,MATCH($B6,raw_data!$P:$P,0),2)</f>
        <v>2.7778000000000001E-2</v>
      </c>
      <c r="N6" s="27">
        <f t="array" ref="N6">INDEX(raw_data!$I:$L,MATCH($B6,raw_data!$P:$P,0),3)</f>
        <v>3.9168799999999997E-2</v>
      </c>
      <c r="O6" s="27">
        <f t="array" ref="O6">INDEX(raw_data!$I:$L,MATCH($B6,raw_data!$P:$P,0),4)</f>
        <v>6.0243999999999999E-2</v>
      </c>
      <c r="P6" s="27">
        <v>1</v>
      </c>
      <c r="Q6" s="27" t="str">
        <f t="array" aca="1" ref="Q6" ca="1">OFFSET($A$1,0,SUMPRODUCT((K6:O6&lt;=$I6)*(L6:P6&gt;$I6),COLUMN(J6:N6)))</f>
        <v>Well Above Average Progress</v>
      </c>
    </row>
    <row r="7" spans="2:17" ht="14.25" customHeight="1">
      <c r="B7" s="27" t="str">
        <f t="shared" si="0"/>
        <v>224EOY0.05</v>
      </c>
      <c r="C7" s="27" t="str">
        <f>'Progress Planning Tool'!$C$19</f>
        <v>2024-25 BOY to EOY Progress - Individual Grades</v>
      </c>
      <c r="D7" s="27">
        <f t="shared" si="1"/>
        <v>22</v>
      </c>
      <c r="E7" s="27" t="s">
        <v>60</v>
      </c>
      <c r="F7" s="27" t="s">
        <v>22</v>
      </c>
      <c r="G7" s="28">
        <v>4</v>
      </c>
      <c r="H7" s="29">
        <f>BOY_4</f>
        <v>0</v>
      </c>
      <c r="I7" s="29">
        <f>IF(EOY_4 = 1, 0.999, EOY_4)</f>
        <v>0</v>
      </c>
      <c r="J7" s="27">
        <f t="array" ref="J7">INDEX(raw_data!$G:$G,MATCH(1,($D7=raw_data!$B:$B)*($E7=raw_data!$F:$F)*($G7=raw_data!$D:$D)*($H7&lt;=raw_data!$G:$G),0),1)</f>
        <v>0.05</v>
      </c>
      <c r="K7" s="27">
        <v>0</v>
      </c>
      <c r="L7" s="27">
        <f t="array" ref="L7">INDEX(raw_data!$I:$L,MATCH($B7,raw_data!$P:$P,0),1)</f>
        <v>2.4462399999999999E-2</v>
      </c>
      <c r="M7" s="27">
        <f t="array" ref="M7">INDEX(raw_data!$I:$L,MATCH($B7,raw_data!$P:$P,0),2)</f>
        <v>4.2198600000000003E-2</v>
      </c>
      <c r="N7" s="27">
        <f t="array" ref="N7">INDEX(raw_data!$I:$L,MATCH($B7,raw_data!$P:$P,0),3)</f>
        <v>5.8824000000000001E-2</v>
      </c>
      <c r="O7" s="27">
        <f t="array" ref="O7">INDEX(raw_data!$I:$L,MATCH($B7,raw_data!$P:$P,0),4)</f>
        <v>7.6923000000000005E-2</v>
      </c>
      <c r="P7" s="27">
        <v>1</v>
      </c>
      <c r="Q7" s="27" t="str">
        <f t="array" aca="1" ref="Q7" ca="1">OFFSET($A$1,0,SUMPRODUCT((K7:O7&lt;=$I7)*(L7:P7&gt;$I7),COLUMN(J7:N7)))</f>
        <v>Well Above Average Progress</v>
      </c>
    </row>
    <row r="8" spans="2:17" ht="14.25" customHeight="1">
      <c r="B8" s="27" t="str">
        <f t="shared" si="0"/>
        <v>225EOY0.05</v>
      </c>
      <c r="C8" s="27" t="str">
        <f>'Progress Planning Tool'!$C$19</f>
        <v>2024-25 BOY to EOY Progress - Individual Grades</v>
      </c>
      <c r="D8" s="27">
        <f t="shared" si="1"/>
        <v>22</v>
      </c>
      <c r="E8" s="27" t="s">
        <v>60</v>
      </c>
      <c r="F8" s="27" t="s">
        <v>23</v>
      </c>
      <c r="G8" s="28">
        <v>5</v>
      </c>
      <c r="H8" s="29">
        <f>BOY_5</f>
        <v>0</v>
      </c>
      <c r="I8" s="29">
        <f>IF(EOY_5 = 1, 0.999, EOY_5)</f>
        <v>0</v>
      </c>
      <c r="J8" s="27">
        <f t="array" ref="J8">INDEX(raw_data!$G:$G,MATCH(1,($D8=raw_data!$B:$B)*($E8=raw_data!$F:$F)*($G8=raw_data!$D:$D)*($H8&lt;=raw_data!$G:$G),0),1)</f>
        <v>0.05</v>
      </c>
      <c r="K8" s="27">
        <v>0</v>
      </c>
      <c r="L8" s="27">
        <f t="array" ref="L8">INDEX(raw_data!$I:$L,MATCH($B8,raw_data!$P:$P,0),1)</f>
        <v>3.6144999999999997E-2</v>
      </c>
      <c r="M8" s="27">
        <f t="array" ref="M8">INDEX(raw_data!$I:$L,MATCH($B8,raw_data!$P:$P,0),2)</f>
        <v>4.6511999999999998E-2</v>
      </c>
      <c r="N8" s="27">
        <f t="array" ref="N8">INDEX(raw_data!$I:$L,MATCH($B8,raw_data!$P:$P,0),3)</f>
        <v>7.7419000000000002E-2</v>
      </c>
      <c r="O8" s="27">
        <f t="array" ref="O8">INDEX(raw_data!$I:$L,MATCH($B8,raw_data!$P:$P,0),4)</f>
        <v>0.105882</v>
      </c>
      <c r="P8" s="27">
        <v>1</v>
      </c>
      <c r="Q8" s="27" t="str">
        <f t="array" aca="1" ref="Q8" ca="1">OFFSET($A$1,0,SUMPRODUCT((K8:O8&lt;=$I8)*(L8:P8&gt;$I8),COLUMN(J8:N8)))</f>
        <v>Well Above Average Progress</v>
      </c>
    </row>
    <row r="9" spans="2:17" ht="14.25" customHeight="1">
      <c r="B9" s="27" t="e">
        <f t="shared" si="0"/>
        <v>#N/A</v>
      </c>
      <c r="C9" s="27" t="str">
        <f>'Progress Planning Tool'!$C$31</f>
        <v>2025-26 Goal Setting - All Grades</v>
      </c>
      <c r="D9" s="27">
        <f t="shared" si="1"/>
        <v>23</v>
      </c>
      <c r="E9" s="27" t="s">
        <v>62</v>
      </c>
      <c r="F9" s="27" t="str">
        <f>'Progress Planning Tool'!$C$33</f>
        <v>Click to Select</v>
      </c>
      <c r="G9" s="28" t="str">
        <f t="array" ref="G9">IFERROR(INDEX(data_validation!$B$2:$B$11,MATCH(pt_calculations!$F9,data_validation!$A$2:$A$11,0)),"")</f>
        <v/>
      </c>
      <c r="H9" s="29">
        <f>goal_BOY_agg</f>
        <v>0</v>
      </c>
      <c r="I9" s="27" t="str">
        <f>goal_agg</f>
        <v>Click to Select</v>
      </c>
      <c r="J9" s="27" t="e">
        <f t="array" ref="J9">INDEX(raw_data!$G:$G,MATCH(1,($D9=raw_data!$B:$B)*($E9=raw_data!$F:$F)*($G9=raw_data!$D:$D)*($H9&lt;=raw_data!$G:$G),0),1)</f>
        <v>#N/A</v>
      </c>
      <c r="K9" s="27">
        <v>0</v>
      </c>
      <c r="L9" s="27" t="e">
        <f t="array" ref="L9">INDEX(raw_data!$I:$L,MATCH($B9,raw_data!$P:$P,0),1)</f>
        <v>#N/A</v>
      </c>
      <c r="M9" s="27" t="e">
        <f t="array" ref="M9">INDEX(raw_data!$I:$L,MATCH($B9,raw_data!$P:$P,0),2)</f>
        <v>#N/A</v>
      </c>
      <c r="N9" s="27" t="e">
        <f t="array" ref="N9">INDEX(raw_data!$I:$L,MATCH($B9,raw_data!$P:$P,0),3)</f>
        <v>#N/A</v>
      </c>
      <c r="O9" s="27" t="e">
        <f t="array" ref="O9">INDEX(raw_data!$I:$L,MATCH($B9,raw_data!$P:$P,0),4)</f>
        <v>#N/A</v>
      </c>
      <c r="P9" s="27">
        <v>1</v>
      </c>
      <c r="Q9" s="27" t="str">
        <f t="shared" ref="Q9:Q22" ca="1" si="2">IFERROR(CONCATENATE(
TEXT(ROUND(OFFSET($J9,0,MATCH($I9,$K$1:$O$1,0)),2)*100,"0"),
" - ",
TEXT(ROUND(OFFSET($K9,0,MATCH($I9,$K$1:$O$1,0)),2)*100,"0"),
"%"),"")</f>
        <v/>
      </c>
    </row>
    <row r="10" spans="2:17" ht="14.25" customHeight="1">
      <c r="B10" s="27" t="str">
        <f t="shared" si="0"/>
        <v>23KMOY0.05</v>
      </c>
      <c r="C10" s="27" t="str">
        <f>'Progress Planning Tool'!$C$35</f>
        <v>2025-26 Goal Setting - Individual Grades</v>
      </c>
      <c r="D10" s="27">
        <f t="shared" si="1"/>
        <v>23</v>
      </c>
      <c r="E10" s="27" t="s">
        <v>62</v>
      </c>
      <c r="F10" s="27" t="s">
        <v>18</v>
      </c>
      <c r="G10" s="28" t="s">
        <v>61</v>
      </c>
      <c r="H10" s="29">
        <f>goal_BOY_K</f>
        <v>0</v>
      </c>
      <c r="I10" s="27" t="str">
        <f>goal_K</f>
        <v>Click to Select</v>
      </c>
      <c r="J10" s="27">
        <f t="array" ref="J10">INDEX(raw_data!$G:$G,MATCH(1,($D10=raw_data!$B:$B)*($E10=raw_data!$F:$F)*($G10=raw_data!$D:$D)*($H10&lt;=raw_data!$G:$G),0),1)</f>
        <v>0.05</v>
      </c>
      <c r="K10" s="27">
        <v>0</v>
      </c>
      <c r="L10" s="27">
        <f t="array" ref="L10">INDEX(raw_data!$I:$L,MATCH($B10,raw_data!$P:$P,0),1)</f>
        <v>1.3158E-2</v>
      </c>
      <c r="M10" s="27">
        <f t="array" ref="M10">INDEX(raw_data!$I:$L,MATCH($B10,raw_data!$P:$P,0),2)</f>
        <v>4.1667000000000003E-2</v>
      </c>
      <c r="N10" s="27">
        <f t="array" ref="N10">INDEX(raw_data!$I:$L,MATCH($B10,raw_data!$P:$P,0),3)</f>
        <v>5.5556000000000001E-2</v>
      </c>
      <c r="O10" s="27">
        <f t="array" ref="O10">INDEX(raw_data!$I:$L,MATCH($B10,raw_data!$P:$P,0),4)</f>
        <v>7.4999999999999997E-2</v>
      </c>
      <c r="P10" s="27">
        <v>1</v>
      </c>
      <c r="Q10" s="27" t="str">
        <f t="shared" ca="1" si="2"/>
        <v/>
      </c>
    </row>
    <row r="11" spans="2:17" ht="14.25" customHeight="1">
      <c r="B11" s="27" t="str">
        <f t="shared" si="0"/>
        <v>231MOY0.05</v>
      </c>
      <c r="C11" s="27" t="str">
        <f>'Progress Planning Tool'!$C$35</f>
        <v>2025-26 Goal Setting - Individual Grades</v>
      </c>
      <c r="D11" s="27">
        <f t="shared" si="1"/>
        <v>23</v>
      </c>
      <c r="E11" s="27" t="s">
        <v>62</v>
      </c>
      <c r="F11" s="27" t="s">
        <v>19</v>
      </c>
      <c r="G11" s="28">
        <v>1</v>
      </c>
      <c r="H11" s="29">
        <f>goal_BOY_1</f>
        <v>0</v>
      </c>
      <c r="I11" s="27" t="str">
        <f>goal_1</f>
        <v>Click to Select</v>
      </c>
      <c r="J11" s="27">
        <f t="array" ref="J11">INDEX(raw_data!$G:$G,MATCH(1,($D11=raw_data!$B:$B)*($E11=raw_data!$F:$F)*($G11=raw_data!$D:$D)*($H11&lt;=raw_data!$G:$G),0),1)</f>
        <v>0.05</v>
      </c>
      <c r="K11" s="27">
        <v>0</v>
      </c>
      <c r="L11" s="27">
        <f t="array" ref="L11">INDEX(raw_data!$I:$L,MATCH($B11,raw_data!$P:$P,0),1)</f>
        <v>1.8519000000000001E-2</v>
      </c>
      <c r="M11" s="27">
        <f t="array" ref="M11">INDEX(raw_data!$I:$L,MATCH($B11,raw_data!$P:$P,0),2)</f>
        <v>3.5714000000000003E-2</v>
      </c>
      <c r="N11" s="27">
        <f t="array" ref="N11">INDEX(raw_data!$I:$L,MATCH($B11,raw_data!$P:$P,0),3)</f>
        <v>5.2631999999999998E-2</v>
      </c>
      <c r="O11" s="27">
        <f t="array" ref="O11">INDEX(raw_data!$I:$L,MATCH($B11,raw_data!$P:$P,0),4)</f>
        <v>8.0842600000000001E-2</v>
      </c>
      <c r="P11" s="27">
        <v>1</v>
      </c>
      <c r="Q11" s="27" t="str">
        <f t="shared" ca="1" si="2"/>
        <v/>
      </c>
    </row>
    <row r="12" spans="2:17" ht="14.25" customHeight="1">
      <c r="B12" s="27" t="str">
        <f t="shared" si="0"/>
        <v>232MOY0.05</v>
      </c>
      <c r="C12" s="27" t="str">
        <f>'Progress Planning Tool'!$C$35</f>
        <v>2025-26 Goal Setting - Individual Grades</v>
      </c>
      <c r="D12" s="27">
        <f t="shared" si="1"/>
        <v>23</v>
      </c>
      <c r="E12" s="27" t="s">
        <v>62</v>
      </c>
      <c r="F12" s="27" t="s">
        <v>20</v>
      </c>
      <c r="G12" s="28">
        <v>2</v>
      </c>
      <c r="H12" s="29">
        <f>goal_BOY_2</f>
        <v>0</v>
      </c>
      <c r="I12" s="27" t="str">
        <f>goal_2</f>
        <v>Click to Select</v>
      </c>
      <c r="J12" s="27">
        <f t="array" ref="J12">INDEX(raw_data!$G:$G,MATCH(1,($D12=raw_data!$B:$B)*($E12=raw_data!$F:$F)*($G12=raw_data!$D:$D)*($H12&lt;=raw_data!$G:$G),0),1)</f>
        <v>0.05</v>
      </c>
      <c r="K12" s="27">
        <v>0</v>
      </c>
      <c r="L12" s="27">
        <f t="array" ref="L12">INDEX(raw_data!$I:$L,MATCH($B12,raw_data!$P:$P,0),1)</f>
        <v>1.4286E-2</v>
      </c>
      <c r="M12" s="27">
        <f t="array" ref="M12">INDEX(raw_data!$I:$L,MATCH($B12,raw_data!$P:$P,0),2)</f>
        <v>2.3255999999999999E-2</v>
      </c>
      <c r="N12" s="27">
        <f t="array" ref="N12">INDEX(raw_data!$I:$L,MATCH($B12,raw_data!$P:$P,0),3)</f>
        <v>3.3333000000000002E-2</v>
      </c>
      <c r="O12" s="27">
        <f t="array" ref="O12">INDEX(raw_data!$I:$L,MATCH($B12,raw_data!$P:$P,0),4)</f>
        <v>4.9020000000000001E-2</v>
      </c>
      <c r="P12" s="27">
        <v>1</v>
      </c>
      <c r="Q12" s="27" t="str">
        <f t="shared" ca="1" si="2"/>
        <v/>
      </c>
    </row>
    <row r="13" spans="2:17" ht="14.25" customHeight="1">
      <c r="B13" s="27" t="str">
        <f t="shared" si="0"/>
        <v>233MOY0.05</v>
      </c>
      <c r="C13" s="27" t="str">
        <f>'Progress Planning Tool'!$C$35</f>
        <v>2025-26 Goal Setting - Individual Grades</v>
      </c>
      <c r="D13" s="27">
        <f t="shared" si="1"/>
        <v>23</v>
      </c>
      <c r="E13" s="27" t="s">
        <v>62</v>
      </c>
      <c r="F13" s="27" t="s">
        <v>21</v>
      </c>
      <c r="G13" s="28">
        <v>3</v>
      </c>
      <c r="H13" s="29">
        <f>goal_BOY_3</f>
        <v>0</v>
      </c>
      <c r="I13" s="27" t="str">
        <f>goal_3</f>
        <v>Click to Select</v>
      </c>
      <c r="J13" s="27">
        <f t="array" ref="J13">INDEX(raw_data!$G:$G,MATCH(1,($D13=raw_data!$B:$B)*($E13=raw_data!$F:$F)*($G13=raw_data!$D:$D)*($H13&lt;=raw_data!$G:$G),0),1)</f>
        <v>0.05</v>
      </c>
      <c r="K13" s="27">
        <v>0</v>
      </c>
      <c r="L13" s="27">
        <f t="array" ref="L13">INDEX(raw_data!$I:$L,MATCH($B13,raw_data!$P:$P,0),1)</f>
        <v>2.4691000000000001E-2</v>
      </c>
      <c r="M13" s="27">
        <f t="array" ref="M13">INDEX(raw_data!$I:$L,MATCH($B13,raw_data!$P:$P,0),2)</f>
        <v>4.0541000000000001E-2</v>
      </c>
      <c r="N13" s="27">
        <f t="array" ref="N13">INDEX(raw_data!$I:$L,MATCH($B13,raw_data!$P:$P,0),3)</f>
        <v>5.4348E-2</v>
      </c>
      <c r="O13" s="27">
        <f t="array" ref="O13">INDEX(raw_data!$I:$L,MATCH($B13,raw_data!$P:$P,0),4)</f>
        <v>7.4999999999999997E-2</v>
      </c>
      <c r="P13" s="27">
        <v>1</v>
      </c>
      <c r="Q13" s="27" t="str">
        <f t="shared" ca="1" si="2"/>
        <v/>
      </c>
    </row>
    <row r="14" spans="2:17" ht="14.25" customHeight="1">
      <c r="B14" s="27" t="str">
        <f t="shared" si="0"/>
        <v>234MOY0.05</v>
      </c>
      <c r="C14" s="27" t="str">
        <f>'Progress Planning Tool'!$C$35</f>
        <v>2025-26 Goal Setting - Individual Grades</v>
      </c>
      <c r="D14" s="27">
        <f t="shared" si="1"/>
        <v>23</v>
      </c>
      <c r="E14" s="27" t="s">
        <v>62</v>
      </c>
      <c r="F14" s="27" t="s">
        <v>22</v>
      </c>
      <c r="G14" s="28">
        <v>4</v>
      </c>
      <c r="H14" s="29">
        <f>goal_BOY_4</f>
        <v>0</v>
      </c>
      <c r="I14" s="27" t="str">
        <f>goal_4</f>
        <v>Click to Select</v>
      </c>
      <c r="J14" s="27">
        <f t="array" ref="J14">INDEX(raw_data!$G:$G,MATCH(1,($D14=raw_data!$B:$B)*($E14=raw_data!$F:$F)*($G14=raw_data!$D:$D)*($H14&lt;=raw_data!$G:$G),0),1)</f>
        <v>0.05</v>
      </c>
      <c r="K14" s="27">
        <v>0</v>
      </c>
      <c r="L14" s="27">
        <f t="array" ref="L14">INDEX(raw_data!$I:$L,MATCH($B14,raw_data!$P:$P,0),1)</f>
        <v>2.30478E-2</v>
      </c>
      <c r="M14" s="27">
        <f t="array" ref="M14">INDEX(raw_data!$I:$L,MATCH($B14,raw_data!$P:$P,0),2)</f>
        <v>3.9164999999999998E-2</v>
      </c>
      <c r="N14" s="27">
        <f t="array" ref="N14">INDEX(raw_data!$I:$L,MATCH($B14,raw_data!$P:$P,0),3)</f>
        <v>5.3626E-2</v>
      </c>
      <c r="O14" s="27">
        <f t="array" ref="O14">INDEX(raw_data!$I:$L,MATCH($B14,raw_data!$P:$P,0),4)</f>
        <v>7.34958E-2</v>
      </c>
      <c r="P14" s="27">
        <v>1</v>
      </c>
      <c r="Q14" s="27" t="str">
        <f t="shared" ca="1" si="2"/>
        <v/>
      </c>
    </row>
    <row r="15" spans="2:17" ht="14.25" customHeight="1">
      <c r="B15" s="27" t="str">
        <f t="shared" si="0"/>
        <v>235MOY0.05</v>
      </c>
      <c r="C15" s="27" t="str">
        <f>'Progress Planning Tool'!$C$35</f>
        <v>2025-26 Goal Setting - Individual Grades</v>
      </c>
      <c r="D15" s="27">
        <f t="shared" si="1"/>
        <v>23</v>
      </c>
      <c r="E15" s="27" t="s">
        <v>62</v>
      </c>
      <c r="F15" s="27" t="s">
        <v>23</v>
      </c>
      <c r="G15" s="28">
        <v>5</v>
      </c>
      <c r="H15" s="29">
        <f>goal_BOY_5</f>
        <v>0</v>
      </c>
      <c r="I15" s="27" t="str">
        <f>goal_5</f>
        <v>Click to Select</v>
      </c>
      <c r="J15" s="27">
        <f t="array" ref="J15">INDEX(raw_data!$G:$G,MATCH(1,($D15=raw_data!$B:$B)*($E15=raw_data!$F:$F)*($G15=raw_data!$D:$D)*($H15&lt;=raw_data!$G:$G),0),1)</f>
        <v>0.05</v>
      </c>
      <c r="K15" s="27">
        <v>0</v>
      </c>
      <c r="L15" s="27">
        <f t="array" ref="L15">INDEX(raw_data!$I:$L,MATCH($B15,raw_data!$P:$P,0),1)</f>
        <v>3.8462000000000003E-2</v>
      </c>
      <c r="M15" s="27">
        <f t="array" ref="M15">INDEX(raw_data!$I:$L,MATCH($B15,raw_data!$P:$P,0),2)</f>
        <v>5.0251999999999998E-2</v>
      </c>
      <c r="N15" s="27">
        <f t="array" ref="N15">INDEX(raw_data!$I:$L,MATCH($B15,raw_data!$P:$P,0),3)</f>
        <v>6.4683599999999994E-2</v>
      </c>
      <c r="O15" s="27">
        <f t="array" ref="O15">INDEX(raw_data!$I:$L,MATCH($B15,raw_data!$P:$P,0),4)</f>
        <v>8.2240199999999999E-2</v>
      </c>
      <c r="P15" s="27">
        <v>1</v>
      </c>
      <c r="Q15" s="27" t="str">
        <f t="shared" ca="1" si="2"/>
        <v/>
      </c>
    </row>
    <row r="16" spans="2:17" ht="14.25" customHeight="1">
      <c r="B16" s="27" t="e">
        <f t="shared" si="0"/>
        <v>#N/A</v>
      </c>
      <c r="C16" s="27" t="str">
        <f>'Progress Planning Tool'!$C$31</f>
        <v>2025-26 Goal Setting - All Grades</v>
      </c>
      <c r="D16" s="27">
        <f t="shared" si="1"/>
        <v>23</v>
      </c>
      <c r="E16" s="27" t="s">
        <v>60</v>
      </c>
      <c r="F16" s="27" t="str">
        <f>'Progress Planning Tool'!$C$33</f>
        <v>Click to Select</v>
      </c>
      <c r="G16" s="28" t="str">
        <f t="array" ref="G16">IFERROR(INDEX(data_validation!$B$2:$B$11,MATCH(pt_calculations!$F16,data_validation!$A$2:$A$11,0)),"")</f>
        <v/>
      </c>
      <c r="H16" s="29">
        <f>goal_BOY_agg</f>
        <v>0</v>
      </c>
      <c r="I16" s="27" t="str">
        <f>goal_agg</f>
        <v>Click to Select</v>
      </c>
      <c r="J16" s="27" t="e">
        <f t="array" ref="J16">INDEX(raw_data!$G:$G,MATCH(1,($D16=raw_data!$B:$B)*($E16=raw_data!$F:$F)*($G16=raw_data!$D:$D)*($H16&lt;=raw_data!$G:$G),0),1)</f>
        <v>#N/A</v>
      </c>
      <c r="K16" s="27">
        <v>0</v>
      </c>
      <c r="L16" s="27" t="e">
        <f t="array" ref="L16">INDEX(raw_data!$I:$L,MATCH($B16,raw_data!$P:$P,0),1)</f>
        <v>#N/A</v>
      </c>
      <c r="M16" s="27" t="e">
        <f t="array" ref="M16">INDEX(raw_data!$I:$L,MATCH($B16,raw_data!$P:$P,0),2)</f>
        <v>#N/A</v>
      </c>
      <c r="N16" s="27" t="e">
        <f t="array" ref="N16">INDEX(raw_data!$I:$L,MATCH($B16,raw_data!$P:$P,0),3)</f>
        <v>#N/A</v>
      </c>
      <c r="O16" s="27" t="e">
        <f t="array" ref="O16">INDEX(raw_data!$I:$L,MATCH($B16,raw_data!$P:$P,0),4)</f>
        <v>#N/A</v>
      </c>
      <c r="P16" s="27">
        <v>1</v>
      </c>
      <c r="Q16" s="27" t="str">
        <f t="shared" ca="1" si="2"/>
        <v/>
      </c>
    </row>
    <row r="17" spans="2:17" ht="14.25" customHeight="1">
      <c r="B17" s="27" t="str">
        <f t="shared" si="0"/>
        <v>23KEOY0.05</v>
      </c>
      <c r="C17" s="27" t="str">
        <f>'Progress Planning Tool'!$C$35</f>
        <v>2025-26 Goal Setting - Individual Grades</v>
      </c>
      <c r="D17" s="27">
        <f t="shared" si="1"/>
        <v>23</v>
      </c>
      <c r="E17" s="27" t="s">
        <v>60</v>
      </c>
      <c r="F17" s="27" t="s">
        <v>18</v>
      </c>
      <c r="G17" s="28" t="s">
        <v>61</v>
      </c>
      <c r="H17" s="29">
        <f>goal_BOY_K</f>
        <v>0</v>
      </c>
      <c r="I17" s="27" t="str">
        <f>goal_K</f>
        <v>Click to Select</v>
      </c>
      <c r="J17" s="27">
        <f t="array" ref="J17">INDEX(raw_data!$G:$G,MATCH(1,($D17=raw_data!$B:$B)*($E17=raw_data!$F:$F)*($G17=raw_data!$D:$D)*($H17&lt;=raw_data!$G:$G),0),1)</f>
        <v>0.05</v>
      </c>
      <c r="K17" s="27">
        <v>0</v>
      </c>
      <c r="L17" s="27">
        <f t="array" ref="L17">INDEX(raw_data!$I:$L,MATCH($B17,raw_data!$P:$P,0),1)</f>
        <v>0</v>
      </c>
      <c r="M17" s="27">
        <f t="array" ref="M17">INDEX(raw_data!$I:$L,MATCH($B17,raw_data!$P:$P,0),2)</f>
        <v>2.4590000000000001E-2</v>
      </c>
      <c r="N17" s="27">
        <f t="array" ref="N17">INDEX(raw_data!$I:$L,MATCH($B17,raw_data!$P:$P,0),3)</f>
        <v>3.7499999999999999E-2</v>
      </c>
      <c r="O17" s="27">
        <f t="array" ref="O17">INDEX(raw_data!$I:$L,MATCH($B17,raw_data!$P:$P,0),4)</f>
        <v>5.6604000000000002E-2</v>
      </c>
      <c r="P17" s="27">
        <v>1</v>
      </c>
      <c r="Q17" s="27" t="str">
        <f t="shared" ca="1" si="2"/>
        <v/>
      </c>
    </row>
    <row r="18" spans="2:17" ht="14.25" customHeight="1">
      <c r="B18" s="27" t="str">
        <f t="shared" si="0"/>
        <v>231EOY0.05</v>
      </c>
      <c r="C18" s="27" t="str">
        <f>'Progress Planning Tool'!$C$35</f>
        <v>2025-26 Goal Setting - Individual Grades</v>
      </c>
      <c r="D18" s="27">
        <f t="shared" si="1"/>
        <v>23</v>
      </c>
      <c r="E18" s="27" t="s">
        <v>60</v>
      </c>
      <c r="F18" s="27" t="s">
        <v>19</v>
      </c>
      <c r="G18" s="28">
        <v>1</v>
      </c>
      <c r="H18" s="29">
        <f>goal_BOY_1</f>
        <v>0</v>
      </c>
      <c r="I18" s="27" t="str">
        <f>goal_1</f>
        <v>Click to Select</v>
      </c>
      <c r="J18" s="27">
        <f t="array" ref="J18">INDEX(raw_data!$G:$G,MATCH(1,($D18=raw_data!$B:$B)*($E18=raw_data!$F:$F)*($G18=raw_data!$D:$D)*($H18&lt;=raw_data!$G:$G),0),1)</f>
        <v>0.05</v>
      </c>
      <c r="K18" s="27">
        <v>0</v>
      </c>
      <c r="L18" s="27">
        <f t="array" ref="L18">INDEX(raw_data!$I:$L,MATCH($B18,raw_data!$P:$P,0),1)</f>
        <v>0</v>
      </c>
      <c r="M18" s="27">
        <f t="array" ref="M18">INDEX(raw_data!$I:$L,MATCH($B18,raw_data!$P:$P,0),2)</f>
        <v>1.4749200000000001E-2</v>
      </c>
      <c r="N18" s="27">
        <f t="array" ref="N18">INDEX(raw_data!$I:$L,MATCH($B18,raw_data!$P:$P,0),3)</f>
        <v>2.4389999999999998E-2</v>
      </c>
      <c r="O18" s="27">
        <f t="array" ref="O18">INDEX(raw_data!$I:$L,MATCH($B18,raw_data!$P:$P,0),4)</f>
        <v>4.1667000000000003E-2</v>
      </c>
      <c r="P18" s="27">
        <v>1</v>
      </c>
      <c r="Q18" s="27" t="str">
        <f t="shared" ca="1" si="2"/>
        <v/>
      </c>
    </row>
    <row r="19" spans="2:17" ht="14.25" customHeight="1">
      <c r="B19" s="27" t="str">
        <f t="shared" si="0"/>
        <v>232EOY0.05</v>
      </c>
      <c r="C19" s="27" t="str">
        <f>'Progress Planning Tool'!$C$35</f>
        <v>2025-26 Goal Setting - Individual Grades</v>
      </c>
      <c r="D19" s="27">
        <f t="shared" si="1"/>
        <v>23</v>
      </c>
      <c r="E19" s="27" t="s">
        <v>60</v>
      </c>
      <c r="F19" s="27" t="s">
        <v>20</v>
      </c>
      <c r="G19" s="28">
        <v>2</v>
      </c>
      <c r="H19" s="29">
        <f>goal_BOY_2</f>
        <v>0</v>
      </c>
      <c r="I19" s="27" t="str">
        <f>goal_2</f>
        <v>Click to Select</v>
      </c>
      <c r="J19" s="27">
        <f t="array" ref="J19">INDEX(raw_data!$G:$G,MATCH(1,($D19=raw_data!$B:$B)*($E19=raw_data!$F:$F)*($G19=raw_data!$D:$D)*($H19&lt;=raw_data!$G:$G),0),1)</f>
        <v>0.05</v>
      </c>
      <c r="K19" s="27">
        <v>0</v>
      </c>
      <c r="L19" s="27">
        <f t="array" ref="L19">INDEX(raw_data!$I:$L,MATCH($B19,raw_data!$P:$P,0),1)</f>
        <v>9.2589999999999999E-3</v>
      </c>
      <c r="M19" s="27">
        <f t="array" ref="M19">INDEX(raw_data!$I:$L,MATCH($B19,raw_data!$P:$P,0),2)</f>
        <v>1.8519000000000001E-2</v>
      </c>
      <c r="N19" s="27">
        <f t="array" ref="N19">INDEX(raw_data!$I:$L,MATCH($B19,raw_data!$P:$P,0),3)</f>
        <v>2.5000000000000001E-2</v>
      </c>
      <c r="O19" s="27">
        <f t="array" ref="O19">INDEX(raw_data!$I:$L,MATCH($B19,raw_data!$P:$P,0),4)</f>
        <v>4.0322999999999998E-2</v>
      </c>
      <c r="P19" s="27">
        <v>1</v>
      </c>
      <c r="Q19" s="27" t="str">
        <f t="shared" ca="1" si="2"/>
        <v/>
      </c>
    </row>
    <row r="20" spans="2:17" ht="14.25" customHeight="1">
      <c r="B20" s="27" t="str">
        <f t="shared" si="0"/>
        <v>233EOY0.05</v>
      </c>
      <c r="C20" s="27" t="str">
        <f>'Progress Planning Tool'!$C$35</f>
        <v>2025-26 Goal Setting - Individual Grades</v>
      </c>
      <c r="D20" s="27">
        <f t="shared" si="1"/>
        <v>23</v>
      </c>
      <c r="E20" s="27" t="s">
        <v>60</v>
      </c>
      <c r="F20" s="27" t="s">
        <v>21</v>
      </c>
      <c r="G20" s="28">
        <v>3</v>
      </c>
      <c r="H20" s="29">
        <f>goal_BOY_3</f>
        <v>0</v>
      </c>
      <c r="I20" s="27" t="str">
        <f>goal_3</f>
        <v>Click to Select</v>
      </c>
      <c r="J20" s="27">
        <f t="array" ref="J20">INDEX(raw_data!$G:$G,MATCH(1,($D20=raw_data!$B:$B)*($E20=raw_data!$F:$F)*($G20=raw_data!$D:$D)*($H20&lt;=raw_data!$G:$G),0),1)</f>
        <v>0.05</v>
      </c>
      <c r="K20" s="27">
        <v>0</v>
      </c>
      <c r="L20" s="27">
        <f t="array" ref="L20">INDEX(raw_data!$I:$L,MATCH($B20,raw_data!$P:$P,0),1)</f>
        <v>1.8182E-2</v>
      </c>
      <c r="M20" s="27">
        <f t="array" ref="M20">INDEX(raw_data!$I:$L,MATCH($B20,raw_data!$P:$P,0),2)</f>
        <v>2.8570999999999999E-2</v>
      </c>
      <c r="N20" s="27">
        <f t="array" ref="N20">INDEX(raw_data!$I:$L,MATCH($B20,raw_data!$P:$P,0),3)</f>
        <v>4.2553000000000001E-2</v>
      </c>
      <c r="O20" s="27">
        <f t="array" ref="O20">INDEX(raw_data!$I:$L,MATCH($B20,raw_data!$P:$P,0),4)</f>
        <v>5.8824000000000001E-2</v>
      </c>
      <c r="P20" s="27">
        <v>1</v>
      </c>
      <c r="Q20" s="27" t="str">
        <f t="shared" ca="1" si="2"/>
        <v/>
      </c>
    </row>
    <row r="21" spans="2:17" ht="14.25" customHeight="1">
      <c r="B21" s="27" t="str">
        <f t="shared" si="0"/>
        <v>234EOY0.05</v>
      </c>
      <c r="C21" s="27" t="str">
        <f>'Progress Planning Tool'!$C$35</f>
        <v>2025-26 Goal Setting - Individual Grades</v>
      </c>
      <c r="D21" s="27">
        <f t="shared" si="1"/>
        <v>23</v>
      </c>
      <c r="E21" s="27" t="s">
        <v>60</v>
      </c>
      <c r="F21" s="27" t="s">
        <v>22</v>
      </c>
      <c r="G21" s="28">
        <v>4</v>
      </c>
      <c r="H21" s="29">
        <f>goal_BOY_4</f>
        <v>0</v>
      </c>
      <c r="I21" s="27" t="str">
        <f>goal_4</f>
        <v>Click to Select</v>
      </c>
      <c r="J21" s="27">
        <f t="array" ref="J21">INDEX(raw_data!$G:$G,MATCH(1,($D21=raw_data!$B:$B)*($E21=raw_data!$F:$F)*($G21=raw_data!$D:$D)*($H21&lt;=raw_data!$G:$G),0),1)</f>
        <v>0.05</v>
      </c>
      <c r="K21" s="27">
        <v>0</v>
      </c>
      <c r="L21" s="27">
        <f t="array" ref="L21">INDEX(raw_data!$I:$L,MATCH($B21,raw_data!$P:$P,0),1)</f>
        <v>2.4814599999999999E-2</v>
      </c>
      <c r="M21" s="27">
        <f t="array" ref="M21">INDEX(raw_data!$I:$L,MATCH($B21,raw_data!$P:$P,0),2)</f>
        <v>4.3990000000000001E-2</v>
      </c>
      <c r="N21" s="27">
        <f t="array" ref="N21">INDEX(raw_data!$I:$L,MATCH($B21,raw_data!$P:$P,0),3)</f>
        <v>5.6391200000000002E-2</v>
      </c>
      <c r="O21" s="27">
        <f t="array" ref="O21">INDEX(raw_data!$I:$L,MATCH($B21,raw_data!$P:$P,0),4)</f>
        <v>7.7609600000000001E-2</v>
      </c>
      <c r="P21" s="27">
        <v>1</v>
      </c>
      <c r="Q21" s="27" t="str">
        <f t="shared" ca="1" si="2"/>
        <v/>
      </c>
    </row>
    <row r="22" spans="2:17" ht="14.25" customHeight="1">
      <c r="B22" s="27" t="str">
        <f t="shared" si="0"/>
        <v>235EOY0.05</v>
      </c>
      <c r="C22" s="27" t="str">
        <f>'Progress Planning Tool'!$C$35</f>
        <v>2025-26 Goal Setting - Individual Grades</v>
      </c>
      <c r="D22" s="27">
        <f t="shared" si="1"/>
        <v>23</v>
      </c>
      <c r="E22" s="27" t="s">
        <v>60</v>
      </c>
      <c r="F22" s="27" t="s">
        <v>23</v>
      </c>
      <c r="G22" s="28">
        <v>5</v>
      </c>
      <c r="H22" s="29">
        <f>goal_BOY_5</f>
        <v>0</v>
      </c>
      <c r="I22" s="27" t="str">
        <f>goal_5</f>
        <v>Click to Select</v>
      </c>
      <c r="J22" s="27">
        <f t="array" ref="J22">INDEX(raw_data!$G:$G,MATCH(1,($D22=raw_data!$B:$B)*($E22=raw_data!$F:$F)*($G22=raw_data!$D:$D)*($H22&lt;=raw_data!$G:$G),0),1)</f>
        <v>0.05</v>
      </c>
      <c r="K22" s="27">
        <v>0</v>
      </c>
      <c r="L22" s="27">
        <f t="array" ref="L22">INDEX(raw_data!$I:$L,MATCH($B22,raw_data!$P:$P,0),1)</f>
        <v>4.7619000000000002E-2</v>
      </c>
      <c r="M22" s="27">
        <f t="array" ref="M22">INDEX(raw_data!$I:$L,MATCH($B22,raw_data!$P:$P,0),2)</f>
        <v>5.8824000000000001E-2</v>
      </c>
      <c r="N22" s="27">
        <f t="array" ref="N22">INDEX(raw_data!$I:$L,MATCH($B22,raw_data!$P:$P,0),3)</f>
        <v>7.3788400000000004E-2</v>
      </c>
      <c r="O22" s="27">
        <f t="array" ref="O22">INDEX(raw_data!$I:$L,MATCH($B22,raw_data!$P:$P,0),4)</f>
        <v>9.3649200000000002E-2</v>
      </c>
      <c r="P22" s="27">
        <v>1</v>
      </c>
      <c r="Q22" s="27" t="str">
        <f t="shared" ca="1" si="2"/>
        <v/>
      </c>
    </row>
    <row r="23" spans="2:17" ht="14.25" customHeight="1"/>
    <row r="24" spans="2:17" ht="14.25" customHeight="1"/>
    <row r="25" spans="2:17" ht="14.25" customHeight="1"/>
    <row r="26" spans="2:17" ht="14.25" customHeight="1"/>
    <row r="27" spans="2:17" ht="14.25" customHeight="1"/>
    <row r="28" spans="2:17" ht="14.25" customHeight="1"/>
    <row r="29" spans="2:17" ht="14.25" customHeight="1"/>
    <row r="30" spans="2:17" ht="14.25" customHeight="1"/>
    <row r="31" spans="2:17" ht="14.25" customHeight="1"/>
    <row r="32" spans="2:17"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E1000"/>
  <sheetViews>
    <sheetView workbookViewId="0"/>
  </sheetViews>
  <sheetFormatPr defaultColWidth="14.453125" defaultRowHeight="15" customHeight="1"/>
  <cols>
    <col min="1" max="31" width="11.54296875" customWidth="1"/>
  </cols>
  <sheetData>
    <row r="1" spans="1:31" ht="16.5" customHeight="1">
      <c r="F1" s="27" t="s">
        <v>62</v>
      </c>
      <c r="G1" s="27" t="s">
        <v>60</v>
      </c>
      <c r="H1" s="27" t="e">
        <f t="array" ref="H1">INDEX(data_validation!$B$2:$B$11,MATCH('Progress Ranges'!$D$12,data_validation!$A$2:$A$11,0))</f>
        <v>#N/A</v>
      </c>
      <c r="I1" s="27" t="e">
        <f>RIGHT(LEFT('Progress Ranges'!$G$12,4),2)-2</f>
        <v>#VALUE!</v>
      </c>
      <c r="V1" s="27" t="s">
        <v>63</v>
      </c>
      <c r="AA1" s="27" t="s">
        <v>64</v>
      </c>
    </row>
    <row r="2" spans="1:31" ht="14.25" customHeight="1">
      <c r="A2" s="27" t="s">
        <v>65</v>
      </c>
      <c r="B2" s="27" t="s">
        <v>66</v>
      </c>
      <c r="C2" s="27" t="s">
        <v>67</v>
      </c>
      <c r="D2" s="27" t="s">
        <v>39</v>
      </c>
      <c r="G2" s="27" t="s">
        <v>42</v>
      </c>
      <c r="H2" s="27" t="s">
        <v>43</v>
      </c>
      <c r="I2" s="27" t="s">
        <v>44</v>
      </c>
      <c r="J2" s="27" t="s">
        <v>45</v>
      </c>
      <c r="K2" s="27" t="s">
        <v>46</v>
      </c>
      <c r="L2" s="27" t="s">
        <v>58</v>
      </c>
      <c r="N2" s="27" t="s">
        <v>42</v>
      </c>
      <c r="O2" s="27" t="s">
        <v>43</v>
      </c>
      <c r="P2" s="27" t="s">
        <v>44</v>
      </c>
      <c r="Q2" s="27" t="s">
        <v>45</v>
      </c>
      <c r="R2" s="27" t="s">
        <v>46</v>
      </c>
      <c r="S2" s="27" t="s">
        <v>58</v>
      </c>
      <c r="U2" s="27" t="s">
        <v>39</v>
      </c>
      <c r="V2" s="27" t="s">
        <v>42</v>
      </c>
      <c r="W2" s="27" t="s">
        <v>43</v>
      </c>
      <c r="X2" s="27" t="s">
        <v>44</v>
      </c>
      <c r="Y2" s="27" t="s">
        <v>45</v>
      </c>
      <c r="Z2" s="27" t="s">
        <v>46</v>
      </c>
      <c r="AA2" s="27" t="s">
        <v>42</v>
      </c>
      <c r="AB2" s="27" t="s">
        <v>43</v>
      </c>
      <c r="AC2" s="27" t="s">
        <v>44</v>
      </c>
      <c r="AD2" s="27" t="s">
        <v>45</v>
      </c>
      <c r="AE2" s="27" t="s">
        <v>46</v>
      </c>
    </row>
    <row r="3" spans="1:31" ht="14.25" customHeight="1">
      <c r="A3" s="27">
        <v>1</v>
      </c>
      <c r="B3" s="27" t="e">
        <f t="shared" ref="B3:B22" si="0">$I$1&amp;$H$1&amp;$F$1&amp;$A3</f>
        <v>#VALUE!</v>
      </c>
      <c r="C3" s="27" t="e">
        <f t="shared" ref="C3:C22" si="1">$I$1&amp;$H$1&amp;$G$1&amp;$A3</f>
        <v>#VALUE!</v>
      </c>
      <c r="D3" s="27">
        <v>0</v>
      </c>
      <c r="E3" s="27" t="str">
        <f t="array" ref="E3">IFERROR(INDEX(raw_data!$G:$G,MATCH($B3,raw_data!$Q:$Q,0),1),"")</f>
        <v/>
      </c>
      <c r="G3" s="27">
        <v>0</v>
      </c>
      <c r="H3" s="27" t="str">
        <f t="array" ref="H3">IFERROR(INDEX(raw_data!$I:$L,MATCH($B3,raw_data!$Q:$Q,0),1),"")</f>
        <v/>
      </c>
      <c r="I3" s="27" t="str">
        <f t="array" ref="I3">IFERROR(INDEX(raw_data!$I:$L,MATCH($B3,raw_data!$Q:$Q,0),2),"")</f>
        <v/>
      </c>
      <c r="J3" s="27" t="str">
        <f t="array" ref="J3">IFERROR(INDEX(raw_data!$I:$L,MATCH($B3,raw_data!$Q:$Q,0),3),"")</f>
        <v/>
      </c>
      <c r="K3" s="27" t="str">
        <f t="array" ref="K3">IFERROR(INDEX(raw_data!$I:$L,MATCH($B3,raw_data!$Q:$Q,0),4),"")</f>
        <v/>
      </c>
      <c r="L3" s="27">
        <v>1</v>
      </c>
      <c r="N3" s="27">
        <v>0</v>
      </c>
      <c r="O3" s="27" t="str">
        <f t="array" ref="O3">IFERROR(INDEX(raw_data!$I:$L,MATCH($C3,raw_data!$Q:$Q,0),1),"")</f>
        <v/>
      </c>
      <c r="P3" s="27" t="str">
        <f t="array" ref="P3">IFERROR(INDEX(raw_data!$I:$L,MATCH($C3,raw_data!$Q:$Q,0),2),"")</f>
        <v/>
      </c>
      <c r="Q3" s="27" t="str">
        <f t="array" ref="Q3">IFERROR(INDEX(raw_data!$I:$L,MATCH($C3,raw_data!$Q:$Q,0),3),"")</f>
        <v/>
      </c>
      <c r="R3" s="27" t="str">
        <f t="array" ref="R3">IFERROR(INDEX(raw_data!$I:$L,MATCH($C3,raw_data!$Q:$Q,0),4),"")</f>
        <v/>
      </c>
      <c r="S3" s="27">
        <v>1</v>
      </c>
      <c r="U3" s="27" t="str">
        <f t="shared" ref="U3:U23" si="2">IF(OR($D3="",$E3=""),"",CONCATENATE(
TEXT(ROUND($D3,2)*100,"0"),
" - ",
TEXT(ROUND($E3,2)*100,"0"),
"%"))</f>
        <v/>
      </c>
      <c r="V3" s="27" t="str">
        <f t="shared" ref="V3:V23" si="3">IF(OR($D3="",$E3=""),"",CONCATENATE(
TEXT(ROUND($G3,2)*100,"0"),
" - ",
TEXT(ROUND($H3,2)*100,"0"),
"%"))</f>
        <v/>
      </c>
      <c r="W3" s="27" t="str">
        <f t="shared" ref="W3:W23" si="4">IF(OR($D3="",$E3=""),"",CONCATENATE(
TEXT(ROUND($H3,2)*100,"0"),
" - ",
TEXT(ROUND($I3,2)*100,"0"),
"%"))</f>
        <v/>
      </c>
      <c r="X3" s="27" t="str">
        <f t="shared" ref="X3:X23" si="5">IF(OR($D3="",$E3=""),"",CONCATENATE(
TEXT(ROUND($I3,2)*100,"0"),
" - ",
TEXT(ROUND($J3,2)*100,"0"),
"%"))</f>
        <v/>
      </c>
      <c r="Y3" s="27" t="str">
        <f t="shared" ref="Y3:Y23" si="6">IF(OR($D3="",$E3=""),"",CONCATENATE(
TEXT(ROUND($J3,2)*100,"0"),
" - ",
TEXT(ROUND($K3,2)*100,"0"),
"%"))</f>
        <v/>
      </c>
      <c r="Z3" s="27" t="str">
        <f t="shared" ref="Z3:Z23" si="7">IF(OR($D3="",$E3=""),"",CONCATENATE(
TEXT(ROUND($K3,2)*100,"0"),
" - ",
TEXT(ROUND($L3,2)*100,"0"),
"%"))</f>
        <v/>
      </c>
      <c r="AA3" s="27" t="str">
        <f t="shared" ref="AA3:AA23" si="8">IF(OR($D3="",$E3=""),"",CONCATENATE(
TEXT(ROUND($N3,2)*100,"0"),
" - ",
TEXT(ROUND($O3,2)*100,"0"),
"%"))</f>
        <v/>
      </c>
      <c r="AB3" s="27" t="str">
        <f t="shared" ref="AB3:AB23" si="9">IF(OR($D3="",$E3=""),"",CONCATENATE(
TEXT(ROUND($O3,2)*100,"0"),
" - ",
TEXT(ROUND($P3,2)*100,"0"),
"%"))</f>
        <v/>
      </c>
      <c r="AC3" s="27" t="str">
        <f t="shared" ref="AC3:AC23" si="10">IF(OR($D3="",$E3=""),"",CONCATENATE(
TEXT(ROUND($P3,2)*100,"0"),
" - ",
TEXT(ROUND($Q3,2)*100,"0"),
"%"))</f>
        <v/>
      </c>
      <c r="AD3" s="27" t="str">
        <f t="shared" ref="AD3:AD23" si="11">IF(OR($D3="",$E3=""),"",CONCATENATE(
TEXT(ROUND($Q3,2)*100,"0"),
" - ",
TEXT(ROUND($R3,2)*100,"0"),
"%"))</f>
        <v/>
      </c>
      <c r="AE3" s="27" t="str">
        <f t="shared" ref="AE3:AE23" si="12">IF(OR($D3="",$E3=""),"",CONCATENATE(
TEXT(ROUND($R3,2)*100,"0"),
" - ",
TEXT(ROUND($S3,2)*100,"0"),
"%"))</f>
        <v/>
      </c>
    </row>
    <row r="4" spans="1:31" ht="14.25" customHeight="1">
      <c r="A4" s="27">
        <v>2</v>
      </c>
      <c r="B4" s="27" t="e">
        <f t="shared" si="0"/>
        <v>#VALUE!</v>
      </c>
      <c r="C4" s="27" t="e">
        <f t="shared" si="1"/>
        <v>#VALUE!</v>
      </c>
      <c r="D4" s="27" t="str">
        <f t="array" ref="D4">IFERROR(INDEX(raw_data!$G:$G,MATCH($B3,raw_data!$Q:$Q,0),1),"")</f>
        <v/>
      </c>
      <c r="E4" s="27" t="str">
        <f t="array" ref="E4">IFERROR(INDEX(raw_data!$G:$G,MATCH($B4,raw_data!$Q:$Q,0),1),"")</f>
        <v/>
      </c>
      <c r="G4" s="27">
        <v>0</v>
      </c>
      <c r="H4" s="27" t="str">
        <f t="array" ref="H4">IFERROR(INDEX(raw_data!$I:$L,MATCH($B4,raw_data!$Q:$Q,0),1),"")</f>
        <v/>
      </c>
      <c r="I4" s="27" t="str">
        <f t="array" ref="I4">IFERROR(INDEX(raw_data!$I:$L,MATCH($B4,raw_data!$Q:$Q,0),2),"")</f>
        <v/>
      </c>
      <c r="J4" s="27" t="str">
        <f t="array" ref="J4">IFERROR(INDEX(raw_data!$I:$L,MATCH($B4,raw_data!$Q:$Q,0),3),"")</f>
        <v/>
      </c>
      <c r="K4" s="27" t="str">
        <f t="array" ref="K4">IFERROR(INDEX(raw_data!$I:$L,MATCH($B4,raw_data!$Q:$Q,0),4),"")</f>
        <v/>
      </c>
      <c r="L4" s="27">
        <v>1</v>
      </c>
      <c r="N4" s="27">
        <v>0</v>
      </c>
      <c r="O4" s="27" t="str">
        <f t="array" ref="O4">IFERROR(INDEX(raw_data!$I:$L,MATCH($C4,raw_data!$Q:$Q,0),1),"")</f>
        <v/>
      </c>
      <c r="P4" s="27" t="str">
        <f t="array" ref="P4">IFERROR(INDEX(raw_data!$I:$L,MATCH($C4,raw_data!$Q:$Q,0),2),"")</f>
        <v/>
      </c>
      <c r="Q4" s="27" t="str">
        <f t="array" ref="Q4">IFERROR(INDEX(raw_data!$I:$L,MATCH($C4,raw_data!$Q:$Q,0),3),"")</f>
        <v/>
      </c>
      <c r="R4" s="27" t="str">
        <f t="array" ref="R4">IFERROR(INDEX(raw_data!$I:$L,MATCH($C4,raw_data!$Q:$Q,0),4),"")</f>
        <v/>
      </c>
      <c r="S4" s="27">
        <v>1</v>
      </c>
      <c r="U4" s="27" t="str">
        <f t="shared" si="2"/>
        <v/>
      </c>
      <c r="V4" s="27" t="str">
        <f t="shared" si="3"/>
        <v/>
      </c>
      <c r="W4" s="27" t="str">
        <f t="shared" si="4"/>
        <v/>
      </c>
      <c r="X4" s="27" t="str">
        <f t="shared" si="5"/>
        <v/>
      </c>
      <c r="Y4" s="27" t="str">
        <f t="shared" si="6"/>
        <v/>
      </c>
      <c r="Z4" s="27" t="str">
        <f t="shared" si="7"/>
        <v/>
      </c>
      <c r="AA4" s="27" t="str">
        <f t="shared" si="8"/>
        <v/>
      </c>
      <c r="AB4" s="27" t="str">
        <f t="shared" si="9"/>
        <v/>
      </c>
      <c r="AC4" s="27" t="str">
        <f t="shared" si="10"/>
        <v/>
      </c>
      <c r="AD4" s="27" t="str">
        <f t="shared" si="11"/>
        <v/>
      </c>
      <c r="AE4" s="27" t="str">
        <f t="shared" si="12"/>
        <v/>
      </c>
    </row>
    <row r="5" spans="1:31" ht="14.25" customHeight="1">
      <c r="A5" s="27">
        <v>3</v>
      </c>
      <c r="B5" s="27" t="e">
        <f t="shared" si="0"/>
        <v>#VALUE!</v>
      </c>
      <c r="C5" s="27" t="e">
        <f t="shared" si="1"/>
        <v>#VALUE!</v>
      </c>
      <c r="D5" s="27" t="str">
        <f t="array" ref="D5">IFERROR(INDEX(raw_data!$G:$G,MATCH($B4,raw_data!$Q:$Q,0),1),"")</f>
        <v/>
      </c>
      <c r="E5" s="27" t="str">
        <f t="array" ref="E5">IFERROR(INDEX(raw_data!$G:$G,MATCH($B5,raw_data!$Q:$Q,0),1),"")</f>
        <v/>
      </c>
      <c r="G5" s="27">
        <v>0</v>
      </c>
      <c r="H5" s="27" t="str">
        <f t="array" ref="H5">IFERROR(INDEX(raw_data!$I:$L,MATCH($B5,raw_data!$Q:$Q,0),1),"")</f>
        <v/>
      </c>
      <c r="I5" s="27" t="str">
        <f t="array" ref="I5">IFERROR(INDEX(raw_data!$I:$L,MATCH($B5,raw_data!$Q:$Q,0),2),"")</f>
        <v/>
      </c>
      <c r="J5" s="27" t="str">
        <f t="array" ref="J5">IFERROR(INDEX(raw_data!$I:$L,MATCH($B5,raw_data!$Q:$Q,0),3),"")</f>
        <v/>
      </c>
      <c r="K5" s="27" t="str">
        <f t="array" ref="K5">IFERROR(INDEX(raw_data!$I:$L,MATCH($B5,raw_data!$Q:$Q,0),4),"")</f>
        <v/>
      </c>
      <c r="L5" s="27">
        <v>1</v>
      </c>
      <c r="N5" s="27">
        <v>0</v>
      </c>
      <c r="O5" s="27" t="str">
        <f t="array" ref="O5">IFERROR(INDEX(raw_data!$I:$L,MATCH($C5,raw_data!$Q:$Q,0),1),"")</f>
        <v/>
      </c>
      <c r="P5" s="27" t="str">
        <f t="array" ref="P5">IFERROR(INDEX(raw_data!$I:$L,MATCH($C5,raw_data!$Q:$Q,0),2),"")</f>
        <v/>
      </c>
      <c r="Q5" s="27" t="str">
        <f t="array" ref="Q5">IFERROR(INDEX(raw_data!$I:$L,MATCH($C5,raw_data!$Q:$Q,0),3),"")</f>
        <v/>
      </c>
      <c r="R5" s="27" t="str">
        <f t="array" ref="R5">IFERROR(INDEX(raw_data!$I:$L,MATCH($C5,raw_data!$Q:$Q,0),4),"")</f>
        <v/>
      </c>
      <c r="S5" s="27">
        <v>1</v>
      </c>
      <c r="U5" s="27" t="str">
        <f t="shared" si="2"/>
        <v/>
      </c>
      <c r="V5" s="27" t="str">
        <f t="shared" si="3"/>
        <v/>
      </c>
      <c r="W5" s="27" t="str">
        <f t="shared" si="4"/>
        <v/>
      </c>
      <c r="X5" s="27" t="str">
        <f t="shared" si="5"/>
        <v/>
      </c>
      <c r="Y5" s="27" t="str">
        <f t="shared" si="6"/>
        <v/>
      </c>
      <c r="Z5" s="27" t="str">
        <f t="shared" si="7"/>
        <v/>
      </c>
      <c r="AA5" s="27" t="str">
        <f t="shared" si="8"/>
        <v/>
      </c>
      <c r="AB5" s="27" t="str">
        <f t="shared" si="9"/>
        <v/>
      </c>
      <c r="AC5" s="27" t="str">
        <f t="shared" si="10"/>
        <v/>
      </c>
      <c r="AD5" s="27" t="str">
        <f t="shared" si="11"/>
        <v/>
      </c>
      <c r="AE5" s="27" t="str">
        <f t="shared" si="12"/>
        <v/>
      </c>
    </row>
    <row r="6" spans="1:31" ht="14.25" customHeight="1">
      <c r="A6" s="27">
        <v>4</v>
      </c>
      <c r="B6" s="27" t="e">
        <f t="shared" si="0"/>
        <v>#VALUE!</v>
      </c>
      <c r="C6" s="27" t="e">
        <f t="shared" si="1"/>
        <v>#VALUE!</v>
      </c>
      <c r="D6" s="27" t="str">
        <f t="array" ref="D6">IFERROR(INDEX(raw_data!$G:$G,MATCH($B5,raw_data!$Q:$Q,0),1),"")</f>
        <v/>
      </c>
      <c r="E6" s="27" t="str">
        <f t="array" ref="E6">IFERROR(INDEX(raw_data!$G:$G,MATCH($B6,raw_data!$Q:$Q,0),1),"")</f>
        <v/>
      </c>
      <c r="G6" s="27">
        <v>0</v>
      </c>
      <c r="H6" s="27" t="str">
        <f t="array" ref="H6">IFERROR(INDEX(raw_data!$I:$L,MATCH($B6,raw_data!$Q:$Q,0),1),"")</f>
        <v/>
      </c>
      <c r="I6" s="27" t="str">
        <f t="array" ref="I6">IFERROR(INDEX(raw_data!$I:$L,MATCH($B6,raw_data!$Q:$Q,0),2),"")</f>
        <v/>
      </c>
      <c r="J6" s="27" t="str">
        <f t="array" ref="J6">IFERROR(INDEX(raw_data!$I:$L,MATCH($B6,raw_data!$Q:$Q,0),3),"")</f>
        <v/>
      </c>
      <c r="K6" s="27" t="str">
        <f t="array" ref="K6">IFERROR(INDEX(raw_data!$I:$L,MATCH($B6,raw_data!$Q:$Q,0),4),"")</f>
        <v/>
      </c>
      <c r="L6" s="27">
        <v>1</v>
      </c>
      <c r="N6" s="27">
        <v>0</v>
      </c>
      <c r="O6" s="27" t="str">
        <f t="array" ref="O6">IFERROR(INDEX(raw_data!$I:$L,MATCH($C6,raw_data!$Q:$Q,0),1),"")</f>
        <v/>
      </c>
      <c r="P6" s="27" t="str">
        <f t="array" ref="P6">IFERROR(INDEX(raw_data!$I:$L,MATCH($C6,raw_data!$Q:$Q,0),2),"")</f>
        <v/>
      </c>
      <c r="Q6" s="27" t="str">
        <f t="array" ref="Q6">IFERROR(INDEX(raw_data!$I:$L,MATCH($C6,raw_data!$Q:$Q,0),3),"")</f>
        <v/>
      </c>
      <c r="R6" s="27" t="str">
        <f t="array" ref="R6">IFERROR(INDEX(raw_data!$I:$L,MATCH($C6,raw_data!$Q:$Q,0),4),"")</f>
        <v/>
      </c>
      <c r="S6" s="27">
        <v>1</v>
      </c>
      <c r="U6" s="27" t="str">
        <f t="shared" si="2"/>
        <v/>
      </c>
      <c r="V6" s="27" t="str">
        <f t="shared" si="3"/>
        <v/>
      </c>
      <c r="W6" s="27" t="str">
        <f t="shared" si="4"/>
        <v/>
      </c>
      <c r="X6" s="27" t="str">
        <f t="shared" si="5"/>
        <v/>
      </c>
      <c r="Y6" s="27" t="str">
        <f t="shared" si="6"/>
        <v/>
      </c>
      <c r="Z6" s="27" t="str">
        <f t="shared" si="7"/>
        <v/>
      </c>
      <c r="AA6" s="27" t="str">
        <f t="shared" si="8"/>
        <v/>
      </c>
      <c r="AB6" s="27" t="str">
        <f t="shared" si="9"/>
        <v/>
      </c>
      <c r="AC6" s="27" t="str">
        <f t="shared" si="10"/>
        <v/>
      </c>
      <c r="AD6" s="27" t="str">
        <f t="shared" si="11"/>
        <v/>
      </c>
      <c r="AE6" s="27" t="str">
        <f t="shared" si="12"/>
        <v/>
      </c>
    </row>
    <row r="7" spans="1:31" ht="14.25" customHeight="1">
      <c r="A7" s="27">
        <v>5</v>
      </c>
      <c r="B7" s="27" t="e">
        <f t="shared" si="0"/>
        <v>#VALUE!</v>
      </c>
      <c r="C7" s="27" t="e">
        <f t="shared" si="1"/>
        <v>#VALUE!</v>
      </c>
      <c r="D7" s="27" t="str">
        <f t="array" ref="D7">IFERROR(INDEX(raw_data!$G:$G,MATCH($B6,raw_data!$Q:$Q,0),1),"")</f>
        <v/>
      </c>
      <c r="E7" s="27" t="str">
        <f t="array" ref="E7">IFERROR(INDEX(raw_data!$G:$G,MATCH($B7,raw_data!$Q:$Q,0),1),"")</f>
        <v/>
      </c>
      <c r="G7" s="27">
        <v>0</v>
      </c>
      <c r="H7" s="27" t="str">
        <f t="array" ref="H7">IFERROR(INDEX(raw_data!$I:$L,MATCH($B7,raw_data!$Q:$Q,0),1),"")</f>
        <v/>
      </c>
      <c r="I7" s="27" t="str">
        <f t="array" ref="I7">IFERROR(INDEX(raw_data!$I:$L,MATCH($B7,raw_data!$Q:$Q,0),2),"")</f>
        <v/>
      </c>
      <c r="J7" s="27" t="str">
        <f t="array" ref="J7">IFERROR(INDEX(raw_data!$I:$L,MATCH($B7,raw_data!$Q:$Q,0),3),"")</f>
        <v/>
      </c>
      <c r="K7" s="27" t="str">
        <f t="array" ref="K7">IFERROR(INDEX(raw_data!$I:$L,MATCH($B7,raw_data!$Q:$Q,0),4),"")</f>
        <v/>
      </c>
      <c r="L7" s="27">
        <v>1</v>
      </c>
      <c r="N7" s="27">
        <v>0</v>
      </c>
      <c r="O7" s="27" t="str">
        <f t="array" ref="O7">IFERROR(INDEX(raw_data!$I:$L,MATCH($C7,raw_data!$Q:$Q,0),1),"")</f>
        <v/>
      </c>
      <c r="P7" s="27" t="str">
        <f t="array" ref="P7">IFERROR(INDEX(raw_data!$I:$L,MATCH($C7,raw_data!$Q:$Q,0),2),"")</f>
        <v/>
      </c>
      <c r="Q7" s="27" t="str">
        <f t="array" ref="Q7">IFERROR(INDEX(raw_data!$I:$L,MATCH($C7,raw_data!$Q:$Q,0),3),"")</f>
        <v/>
      </c>
      <c r="R7" s="27" t="str">
        <f t="array" ref="R7">IFERROR(INDEX(raw_data!$I:$L,MATCH($C7,raw_data!$Q:$Q,0),4),"")</f>
        <v/>
      </c>
      <c r="S7" s="27">
        <v>1</v>
      </c>
      <c r="U7" s="27" t="str">
        <f t="shared" si="2"/>
        <v/>
      </c>
      <c r="V7" s="27" t="str">
        <f t="shared" si="3"/>
        <v/>
      </c>
      <c r="W7" s="27" t="str">
        <f t="shared" si="4"/>
        <v/>
      </c>
      <c r="X7" s="27" t="str">
        <f t="shared" si="5"/>
        <v/>
      </c>
      <c r="Y7" s="27" t="str">
        <f t="shared" si="6"/>
        <v/>
      </c>
      <c r="Z7" s="27" t="str">
        <f t="shared" si="7"/>
        <v/>
      </c>
      <c r="AA7" s="27" t="str">
        <f t="shared" si="8"/>
        <v/>
      </c>
      <c r="AB7" s="27" t="str">
        <f t="shared" si="9"/>
        <v/>
      </c>
      <c r="AC7" s="27" t="str">
        <f t="shared" si="10"/>
        <v/>
      </c>
      <c r="AD7" s="27" t="str">
        <f t="shared" si="11"/>
        <v/>
      </c>
      <c r="AE7" s="27" t="str">
        <f t="shared" si="12"/>
        <v/>
      </c>
    </row>
    <row r="8" spans="1:31" ht="14.25" customHeight="1">
      <c r="A8" s="27">
        <v>6</v>
      </c>
      <c r="B8" s="27" t="e">
        <f t="shared" si="0"/>
        <v>#VALUE!</v>
      </c>
      <c r="C8" s="27" t="e">
        <f t="shared" si="1"/>
        <v>#VALUE!</v>
      </c>
      <c r="D8" s="27" t="str">
        <f t="array" ref="D8">IFERROR(INDEX(raw_data!$G:$G,MATCH($B7,raw_data!$Q:$Q,0),1),"")</f>
        <v/>
      </c>
      <c r="E8" s="27" t="str">
        <f t="array" ref="E8">IFERROR(INDEX(raw_data!$G:$G,MATCH($B8,raw_data!$Q:$Q,0),1),"")</f>
        <v/>
      </c>
      <c r="G8" s="27">
        <v>0</v>
      </c>
      <c r="H8" s="27" t="str">
        <f t="array" ref="H8">IFERROR(INDEX(raw_data!$I:$L,MATCH($B8,raw_data!$Q:$Q,0),1),"")</f>
        <v/>
      </c>
      <c r="I8" s="27" t="str">
        <f t="array" ref="I8">IFERROR(INDEX(raw_data!$I:$L,MATCH($B8,raw_data!$Q:$Q,0),2),"")</f>
        <v/>
      </c>
      <c r="J8" s="27" t="str">
        <f t="array" ref="J8">IFERROR(INDEX(raw_data!$I:$L,MATCH($B8,raw_data!$Q:$Q,0),3),"")</f>
        <v/>
      </c>
      <c r="K8" s="27" t="str">
        <f t="array" ref="K8">IFERROR(INDEX(raw_data!$I:$L,MATCH($B8,raw_data!$Q:$Q,0),4),"")</f>
        <v/>
      </c>
      <c r="L8" s="27">
        <v>1</v>
      </c>
      <c r="N8" s="27">
        <v>0</v>
      </c>
      <c r="O8" s="27" t="str">
        <f t="array" ref="O8">IFERROR(INDEX(raw_data!$I:$L,MATCH($C8,raw_data!$Q:$Q,0),1),"")</f>
        <v/>
      </c>
      <c r="P8" s="27" t="str">
        <f t="array" ref="P8">IFERROR(INDEX(raw_data!$I:$L,MATCH($C8,raw_data!$Q:$Q,0),2),"")</f>
        <v/>
      </c>
      <c r="Q8" s="27" t="str">
        <f t="array" ref="Q8">IFERROR(INDEX(raw_data!$I:$L,MATCH($C8,raw_data!$Q:$Q,0),3),"")</f>
        <v/>
      </c>
      <c r="R8" s="27" t="str">
        <f t="array" ref="R8">IFERROR(INDEX(raw_data!$I:$L,MATCH($C8,raw_data!$Q:$Q,0),4),"")</f>
        <v/>
      </c>
      <c r="S8" s="27">
        <v>1</v>
      </c>
      <c r="U8" s="27" t="str">
        <f t="shared" si="2"/>
        <v/>
      </c>
      <c r="V8" s="27" t="str">
        <f t="shared" si="3"/>
        <v/>
      </c>
      <c r="W8" s="27" t="str">
        <f t="shared" si="4"/>
        <v/>
      </c>
      <c r="X8" s="27" t="str">
        <f t="shared" si="5"/>
        <v/>
      </c>
      <c r="Y8" s="27" t="str">
        <f t="shared" si="6"/>
        <v/>
      </c>
      <c r="Z8" s="27" t="str">
        <f t="shared" si="7"/>
        <v/>
      </c>
      <c r="AA8" s="27" t="str">
        <f t="shared" si="8"/>
        <v/>
      </c>
      <c r="AB8" s="27" t="str">
        <f t="shared" si="9"/>
        <v/>
      </c>
      <c r="AC8" s="27" t="str">
        <f t="shared" si="10"/>
        <v/>
      </c>
      <c r="AD8" s="27" t="str">
        <f t="shared" si="11"/>
        <v/>
      </c>
      <c r="AE8" s="27" t="str">
        <f t="shared" si="12"/>
        <v/>
      </c>
    </row>
    <row r="9" spans="1:31" ht="14.25" customHeight="1">
      <c r="A9" s="27">
        <v>7</v>
      </c>
      <c r="B9" s="27" t="e">
        <f t="shared" si="0"/>
        <v>#VALUE!</v>
      </c>
      <c r="C9" s="27" t="e">
        <f t="shared" si="1"/>
        <v>#VALUE!</v>
      </c>
      <c r="D9" s="27" t="str">
        <f t="array" ref="D9">IFERROR(INDEX(raw_data!$G:$G,MATCH($B8,raw_data!$Q:$Q,0),1),"")</f>
        <v/>
      </c>
      <c r="E9" s="27" t="str">
        <f t="array" ref="E9">IFERROR(INDEX(raw_data!$G:$G,MATCH($B9,raw_data!$Q:$Q,0),1),"")</f>
        <v/>
      </c>
      <c r="G9" s="27">
        <v>0</v>
      </c>
      <c r="H9" s="27" t="str">
        <f t="array" ref="H9">IFERROR(INDEX(raw_data!$I:$L,MATCH($B9,raw_data!$Q:$Q,0),1),"")</f>
        <v/>
      </c>
      <c r="I9" s="27" t="str">
        <f t="array" ref="I9">IFERROR(INDEX(raw_data!$I:$L,MATCH($B9,raw_data!$Q:$Q,0),2),"")</f>
        <v/>
      </c>
      <c r="J9" s="27" t="str">
        <f t="array" ref="J9">IFERROR(INDEX(raw_data!$I:$L,MATCH($B9,raw_data!$Q:$Q,0),3),"")</f>
        <v/>
      </c>
      <c r="K9" s="27" t="str">
        <f t="array" ref="K9">IFERROR(INDEX(raw_data!$I:$L,MATCH($B9,raw_data!$Q:$Q,0),4),"")</f>
        <v/>
      </c>
      <c r="L9" s="27">
        <v>1</v>
      </c>
      <c r="N9" s="27">
        <v>0</v>
      </c>
      <c r="O9" s="27" t="str">
        <f t="array" ref="O9">IFERROR(INDEX(raw_data!$I:$L,MATCH($C9,raw_data!$Q:$Q,0),1),"")</f>
        <v/>
      </c>
      <c r="P9" s="27" t="str">
        <f t="array" ref="P9">IFERROR(INDEX(raw_data!$I:$L,MATCH($C9,raw_data!$Q:$Q,0),2),"")</f>
        <v/>
      </c>
      <c r="Q9" s="27" t="str">
        <f t="array" ref="Q9">IFERROR(INDEX(raw_data!$I:$L,MATCH($C9,raw_data!$Q:$Q,0),3),"")</f>
        <v/>
      </c>
      <c r="R9" s="27" t="str">
        <f t="array" ref="R9">IFERROR(INDEX(raw_data!$I:$L,MATCH($C9,raw_data!$Q:$Q,0),4),"")</f>
        <v/>
      </c>
      <c r="S9" s="27">
        <v>1</v>
      </c>
      <c r="U9" s="27" t="str">
        <f t="shared" si="2"/>
        <v/>
      </c>
      <c r="V9" s="27" t="str">
        <f t="shared" si="3"/>
        <v/>
      </c>
      <c r="W9" s="27" t="str">
        <f t="shared" si="4"/>
        <v/>
      </c>
      <c r="X9" s="27" t="str">
        <f t="shared" si="5"/>
        <v/>
      </c>
      <c r="Y9" s="27" t="str">
        <f t="shared" si="6"/>
        <v/>
      </c>
      <c r="Z9" s="27" t="str">
        <f t="shared" si="7"/>
        <v/>
      </c>
      <c r="AA9" s="27" t="str">
        <f t="shared" si="8"/>
        <v/>
      </c>
      <c r="AB9" s="27" t="str">
        <f t="shared" si="9"/>
        <v/>
      </c>
      <c r="AC9" s="27" t="str">
        <f t="shared" si="10"/>
        <v/>
      </c>
      <c r="AD9" s="27" t="str">
        <f t="shared" si="11"/>
        <v/>
      </c>
      <c r="AE9" s="27" t="str">
        <f t="shared" si="12"/>
        <v/>
      </c>
    </row>
    <row r="10" spans="1:31" ht="14.25" customHeight="1">
      <c r="A10" s="27">
        <v>8</v>
      </c>
      <c r="B10" s="27" t="e">
        <f t="shared" si="0"/>
        <v>#VALUE!</v>
      </c>
      <c r="C10" s="27" t="e">
        <f t="shared" si="1"/>
        <v>#VALUE!</v>
      </c>
      <c r="D10" s="27" t="str">
        <f t="array" ref="D10">IFERROR(INDEX(raw_data!$G:$G,MATCH($B9,raw_data!$Q:$Q,0),1),"")</f>
        <v/>
      </c>
      <c r="E10" s="27" t="str">
        <f t="array" ref="E10">IFERROR(INDEX(raw_data!$G:$G,MATCH($B10,raw_data!$Q:$Q,0),1),"")</f>
        <v/>
      </c>
      <c r="G10" s="27">
        <v>0</v>
      </c>
      <c r="H10" s="27" t="str">
        <f t="array" ref="H10">IFERROR(INDEX(raw_data!$I:$L,MATCH($B10,raw_data!$Q:$Q,0),1),"")</f>
        <v/>
      </c>
      <c r="I10" s="27" t="str">
        <f t="array" ref="I10">IFERROR(INDEX(raw_data!$I:$L,MATCH($B10,raw_data!$Q:$Q,0),2),"")</f>
        <v/>
      </c>
      <c r="J10" s="27" t="str">
        <f t="array" ref="J10">IFERROR(INDEX(raw_data!$I:$L,MATCH($B10,raw_data!$Q:$Q,0),3),"")</f>
        <v/>
      </c>
      <c r="K10" s="27" t="str">
        <f t="array" ref="K10">IFERROR(INDEX(raw_data!$I:$L,MATCH($B10,raw_data!$Q:$Q,0),4),"")</f>
        <v/>
      </c>
      <c r="L10" s="27">
        <v>1</v>
      </c>
      <c r="N10" s="27">
        <v>0</v>
      </c>
      <c r="O10" s="27" t="str">
        <f t="array" ref="O10">IFERROR(INDEX(raw_data!$I:$L,MATCH($C10,raw_data!$Q:$Q,0),1),"")</f>
        <v/>
      </c>
      <c r="P10" s="27" t="str">
        <f t="array" ref="P10">IFERROR(INDEX(raw_data!$I:$L,MATCH($C10,raw_data!$Q:$Q,0),2),"")</f>
        <v/>
      </c>
      <c r="Q10" s="27" t="str">
        <f t="array" ref="Q10">IFERROR(INDEX(raw_data!$I:$L,MATCH($C10,raw_data!$Q:$Q,0),3),"")</f>
        <v/>
      </c>
      <c r="R10" s="27" t="str">
        <f t="array" ref="R10">IFERROR(INDEX(raw_data!$I:$L,MATCH($C10,raw_data!$Q:$Q,0),4),"")</f>
        <v/>
      </c>
      <c r="S10" s="27">
        <v>1</v>
      </c>
      <c r="U10" s="27" t="str">
        <f t="shared" si="2"/>
        <v/>
      </c>
      <c r="V10" s="27" t="str">
        <f t="shared" si="3"/>
        <v/>
      </c>
      <c r="W10" s="27" t="str">
        <f t="shared" si="4"/>
        <v/>
      </c>
      <c r="X10" s="27" t="str">
        <f t="shared" si="5"/>
        <v/>
      </c>
      <c r="Y10" s="27" t="str">
        <f t="shared" si="6"/>
        <v/>
      </c>
      <c r="Z10" s="27" t="str">
        <f t="shared" si="7"/>
        <v/>
      </c>
      <c r="AA10" s="27" t="str">
        <f t="shared" si="8"/>
        <v/>
      </c>
      <c r="AB10" s="27" t="str">
        <f t="shared" si="9"/>
        <v/>
      </c>
      <c r="AC10" s="27" t="str">
        <f t="shared" si="10"/>
        <v/>
      </c>
      <c r="AD10" s="27" t="str">
        <f t="shared" si="11"/>
        <v/>
      </c>
      <c r="AE10" s="27" t="str">
        <f t="shared" si="12"/>
        <v/>
      </c>
    </row>
    <row r="11" spans="1:31" ht="14.25" customHeight="1">
      <c r="A11" s="27">
        <v>9</v>
      </c>
      <c r="B11" s="27" t="e">
        <f t="shared" si="0"/>
        <v>#VALUE!</v>
      </c>
      <c r="C11" s="27" t="e">
        <f t="shared" si="1"/>
        <v>#VALUE!</v>
      </c>
      <c r="D11" s="27" t="str">
        <f t="array" ref="D11">IFERROR(INDEX(raw_data!$G:$G,MATCH($B10,raw_data!$Q:$Q,0),1),"")</f>
        <v/>
      </c>
      <c r="E11" s="27" t="str">
        <f t="array" ref="E11">IFERROR(INDEX(raw_data!$G:$G,MATCH($B11,raw_data!$Q:$Q,0),1),"")</f>
        <v/>
      </c>
      <c r="G11" s="27">
        <v>0</v>
      </c>
      <c r="H11" s="27" t="str">
        <f t="array" ref="H11">IFERROR(INDEX(raw_data!$I:$L,MATCH($B11,raw_data!$Q:$Q,0),1),"")</f>
        <v/>
      </c>
      <c r="I11" s="27" t="str">
        <f t="array" ref="I11">IFERROR(INDEX(raw_data!$I:$L,MATCH($B11,raw_data!$Q:$Q,0),2),"")</f>
        <v/>
      </c>
      <c r="J11" s="27" t="str">
        <f t="array" ref="J11">IFERROR(INDEX(raw_data!$I:$L,MATCH($B11,raw_data!$Q:$Q,0),3),"")</f>
        <v/>
      </c>
      <c r="K11" s="27" t="str">
        <f t="array" ref="K11">IFERROR(INDEX(raw_data!$I:$L,MATCH($B11,raw_data!$Q:$Q,0),4),"")</f>
        <v/>
      </c>
      <c r="L11" s="27">
        <v>1</v>
      </c>
      <c r="N11" s="27">
        <v>0</v>
      </c>
      <c r="O11" s="27" t="str">
        <f t="array" ref="O11">IFERROR(INDEX(raw_data!$I:$L,MATCH($C11,raw_data!$Q:$Q,0),1),"")</f>
        <v/>
      </c>
      <c r="P11" s="27" t="str">
        <f t="array" ref="P11">IFERROR(INDEX(raw_data!$I:$L,MATCH($C11,raw_data!$Q:$Q,0),2),"")</f>
        <v/>
      </c>
      <c r="Q11" s="27" t="str">
        <f t="array" ref="Q11">IFERROR(INDEX(raw_data!$I:$L,MATCH($C11,raw_data!$Q:$Q,0),3),"")</f>
        <v/>
      </c>
      <c r="R11" s="27" t="str">
        <f t="array" ref="R11">IFERROR(INDEX(raw_data!$I:$L,MATCH($C11,raw_data!$Q:$Q,0),4),"")</f>
        <v/>
      </c>
      <c r="S11" s="27">
        <v>1</v>
      </c>
      <c r="U11" s="27" t="str">
        <f t="shared" si="2"/>
        <v/>
      </c>
      <c r="V11" s="27" t="str">
        <f t="shared" si="3"/>
        <v/>
      </c>
      <c r="W11" s="27" t="str">
        <f t="shared" si="4"/>
        <v/>
      </c>
      <c r="X11" s="27" t="str">
        <f t="shared" si="5"/>
        <v/>
      </c>
      <c r="Y11" s="27" t="str">
        <f t="shared" si="6"/>
        <v/>
      </c>
      <c r="Z11" s="27" t="str">
        <f t="shared" si="7"/>
        <v/>
      </c>
      <c r="AA11" s="27" t="str">
        <f t="shared" si="8"/>
        <v/>
      </c>
      <c r="AB11" s="27" t="str">
        <f t="shared" si="9"/>
        <v/>
      </c>
      <c r="AC11" s="27" t="str">
        <f t="shared" si="10"/>
        <v/>
      </c>
      <c r="AD11" s="27" t="str">
        <f t="shared" si="11"/>
        <v/>
      </c>
      <c r="AE11" s="27" t="str">
        <f t="shared" si="12"/>
        <v/>
      </c>
    </row>
    <row r="12" spans="1:31" ht="14.25" customHeight="1">
      <c r="A12" s="27">
        <v>10</v>
      </c>
      <c r="B12" s="27" t="e">
        <f t="shared" si="0"/>
        <v>#VALUE!</v>
      </c>
      <c r="C12" s="27" t="e">
        <f t="shared" si="1"/>
        <v>#VALUE!</v>
      </c>
      <c r="D12" s="27" t="str">
        <f t="array" ref="D12">IFERROR(INDEX(raw_data!$G:$G,MATCH($B11,raw_data!$Q:$Q,0),1),"")</f>
        <v/>
      </c>
      <c r="E12" s="27" t="str">
        <f t="array" ref="E12">IFERROR(INDEX(raw_data!$G:$G,MATCH($B12,raw_data!$Q:$Q,0),1),"")</f>
        <v/>
      </c>
      <c r="G12" s="27">
        <v>0</v>
      </c>
      <c r="H12" s="27" t="str">
        <f t="array" ref="H12">IFERROR(INDEX(raw_data!$I:$L,MATCH($B12,raw_data!$Q:$Q,0),1),"")</f>
        <v/>
      </c>
      <c r="I12" s="27" t="str">
        <f t="array" ref="I12">IFERROR(INDEX(raw_data!$I:$L,MATCH($B12,raw_data!$Q:$Q,0),2),"")</f>
        <v/>
      </c>
      <c r="J12" s="27" t="str">
        <f t="array" ref="J12">IFERROR(INDEX(raw_data!$I:$L,MATCH($B12,raw_data!$Q:$Q,0),3),"")</f>
        <v/>
      </c>
      <c r="K12" s="27" t="str">
        <f t="array" ref="K12">IFERROR(INDEX(raw_data!$I:$L,MATCH($B12,raw_data!$Q:$Q,0),4),"")</f>
        <v/>
      </c>
      <c r="L12" s="27">
        <v>1</v>
      </c>
      <c r="N12" s="27">
        <v>0</v>
      </c>
      <c r="O12" s="27" t="str">
        <f t="array" ref="O12">IFERROR(INDEX(raw_data!$I:$L,MATCH($C12,raw_data!$Q:$Q,0),1),"")</f>
        <v/>
      </c>
      <c r="P12" s="27" t="str">
        <f t="array" ref="P12">IFERROR(INDEX(raw_data!$I:$L,MATCH($C12,raw_data!$Q:$Q,0),2),"")</f>
        <v/>
      </c>
      <c r="Q12" s="27" t="str">
        <f t="array" ref="Q12">IFERROR(INDEX(raw_data!$I:$L,MATCH($C12,raw_data!$Q:$Q,0),3),"")</f>
        <v/>
      </c>
      <c r="R12" s="27" t="str">
        <f t="array" ref="R12">IFERROR(INDEX(raw_data!$I:$L,MATCH($C12,raw_data!$Q:$Q,0),4),"")</f>
        <v/>
      </c>
      <c r="S12" s="27">
        <v>1</v>
      </c>
      <c r="U12" s="27" t="str">
        <f t="shared" si="2"/>
        <v/>
      </c>
      <c r="V12" s="27" t="str">
        <f t="shared" si="3"/>
        <v/>
      </c>
      <c r="W12" s="27" t="str">
        <f t="shared" si="4"/>
        <v/>
      </c>
      <c r="X12" s="27" t="str">
        <f t="shared" si="5"/>
        <v/>
      </c>
      <c r="Y12" s="27" t="str">
        <f t="shared" si="6"/>
        <v/>
      </c>
      <c r="Z12" s="27" t="str">
        <f t="shared" si="7"/>
        <v/>
      </c>
      <c r="AA12" s="27" t="str">
        <f t="shared" si="8"/>
        <v/>
      </c>
      <c r="AB12" s="27" t="str">
        <f t="shared" si="9"/>
        <v/>
      </c>
      <c r="AC12" s="27" t="str">
        <f t="shared" si="10"/>
        <v/>
      </c>
      <c r="AD12" s="27" t="str">
        <f t="shared" si="11"/>
        <v/>
      </c>
      <c r="AE12" s="27" t="str">
        <f t="shared" si="12"/>
        <v/>
      </c>
    </row>
    <row r="13" spans="1:31" ht="14.25" customHeight="1">
      <c r="A13" s="27">
        <v>11</v>
      </c>
      <c r="B13" s="27" t="e">
        <f t="shared" si="0"/>
        <v>#VALUE!</v>
      </c>
      <c r="C13" s="27" t="e">
        <f t="shared" si="1"/>
        <v>#VALUE!</v>
      </c>
      <c r="D13" s="27" t="str">
        <f t="array" ref="D13">IFERROR(INDEX(raw_data!$G:$G,MATCH($B12,raw_data!$Q:$Q,0),1),"")</f>
        <v/>
      </c>
      <c r="E13" s="27" t="str">
        <f t="array" ref="E13">IFERROR(INDEX(raw_data!$G:$G,MATCH($B13,raw_data!$Q:$Q,0),1),"")</f>
        <v/>
      </c>
      <c r="G13" s="27">
        <v>0</v>
      </c>
      <c r="H13" s="27" t="str">
        <f t="array" ref="H13">IFERROR(INDEX(raw_data!$I:$L,MATCH($B13,raw_data!$Q:$Q,0),1),"")</f>
        <v/>
      </c>
      <c r="I13" s="27" t="str">
        <f t="array" ref="I13">IFERROR(INDEX(raw_data!$I:$L,MATCH($B13,raw_data!$Q:$Q,0),2),"")</f>
        <v/>
      </c>
      <c r="J13" s="27" t="str">
        <f t="array" ref="J13">IFERROR(INDEX(raw_data!$I:$L,MATCH($B13,raw_data!$Q:$Q,0),3),"")</f>
        <v/>
      </c>
      <c r="K13" s="27" t="str">
        <f t="array" ref="K13">IFERROR(INDEX(raw_data!$I:$L,MATCH($B13,raw_data!$Q:$Q,0),4),"")</f>
        <v/>
      </c>
      <c r="L13" s="27">
        <v>1</v>
      </c>
      <c r="N13" s="27">
        <v>0</v>
      </c>
      <c r="O13" s="27" t="str">
        <f t="array" ref="O13">IFERROR(INDEX(raw_data!$I:$L,MATCH($C13,raw_data!$Q:$Q,0),1),"")</f>
        <v/>
      </c>
      <c r="P13" s="27" t="str">
        <f t="array" ref="P13">IFERROR(INDEX(raw_data!$I:$L,MATCH($C13,raw_data!$Q:$Q,0),2),"")</f>
        <v/>
      </c>
      <c r="Q13" s="27" t="str">
        <f t="array" ref="Q13">IFERROR(INDEX(raw_data!$I:$L,MATCH($C13,raw_data!$Q:$Q,0),3),"")</f>
        <v/>
      </c>
      <c r="R13" s="27" t="str">
        <f t="array" ref="R13">IFERROR(INDEX(raw_data!$I:$L,MATCH($C13,raw_data!$Q:$Q,0),4),"")</f>
        <v/>
      </c>
      <c r="S13" s="27">
        <v>1</v>
      </c>
      <c r="U13" s="27" t="str">
        <f t="shared" si="2"/>
        <v/>
      </c>
      <c r="V13" s="27" t="str">
        <f t="shared" si="3"/>
        <v/>
      </c>
      <c r="W13" s="27" t="str">
        <f t="shared" si="4"/>
        <v/>
      </c>
      <c r="X13" s="27" t="str">
        <f t="shared" si="5"/>
        <v/>
      </c>
      <c r="Y13" s="27" t="str">
        <f t="shared" si="6"/>
        <v/>
      </c>
      <c r="Z13" s="27" t="str">
        <f t="shared" si="7"/>
        <v/>
      </c>
      <c r="AA13" s="27" t="str">
        <f t="shared" si="8"/>
        <v/>
      </c>
      <c r="AB13" s="27" t="str">
        <f t="shared" si="9"/>
        <v/>
      </c>
      <c r="AC13" s="27" t="str">
        <f t="shared" si="10"/>
        <v/>
      </c>
      <c r="AD13" s="27" t="str">
        <f t="shared" si="11"/>
        <v/>
      </c>
      <c r="AE13" s="27" t="str">
        <f t="shared" si="12"/>
        <v/>
      </c>
    </row>
    <row r="14" spans="1:31" ht="14.25" customHeight="1">
      <c r="A14" s="27">
        <v>12</v>
      </c>
      <c r="B14" s="27" t="e">
        <f t="shared" si="0"/>
        <v>#VALUE!</v>
      </c>
      <c r="C14" s="27" t="e">
        <f t="shared" si="1"/>
        <v>#VALUE!</v>
      </c>
      <c r="D14" s="27" t="str">
        <f t="array" ref="D14">IFERROR(INDEX(raw_data!$G:$G,MATCH($B13,raw_data!$Q:$Q,0),1),"")</f>
        <v/>
      </c>
      <c r="E14" s="27" t="str">
        <f t="array" ref="E14">IFERROR(INDEX(raw_data!$G:$G,MATCH($B14,raw_data!$Q:$Q,0),1),"")</f>
        <v/>
      </c>
      <c r="G14" s="27">
        <v>0</v>
      </c>
      <c r="H14" s="27" t="str">
        <f t="array" ref="H14">IFERROR(INDEX(raw_data!$I:$L,MATCH($B14,raw_data!$Q:$Q,0),1),"")</f>
        <v/>
      </c>
      <c r="I14" s="27" t="str">
        <f t="array" ref="I14">IFERROR(INDEX(raw_data!$I:$L,MATCH($B14,raw_data!$Q:$Q,0),2),"")</f>
        <v/>
      </c>
      <c r="J14" s="27" t="str">
        <f t="array" ref="J14">IFERROR(INDEX(raw_data!$I:$L,MATCH($B14,raw_data!$Q:$Q,0),3),"")</f>
        <v/>
      </c>
      <c r="K14" s="27" t="str">
        <f t="array" ref="K14">IFERROR(INDEX(raw_data!$I:$L,MATCH($B14,raw_data!$Q:$Q,0),4),"")</f>
        <v/>
      </c>
      <c r="L14" s="27">
        <v>1</v>
      </c>
      <c r="N14" s="27">
        <v>0</v>
      </c>
      <c r="O14" s="27" t="str">
        <f t="array" ref="O14">IFERROR(INDEX(raw_data!$I:$L,MATCH($C14,raw_data!$Q:$Q,0),1),"")</f>
        <v/>
      </c>
      <c r="P14" s="27" t="str">
        <f t="array" ref="P14">IFERROR(INDEX(raw_data!$I:$L,MATCH($C14,raw_data!$Q:$Q,0),2),"")</f>
        <v/>
      </c>
      <c r="Q14" s="27" t="str">
        <f t="array" ref="Q14">IFERROR(INDEX(raw_data!$I:$L,MATCH($C14,raw_data!$Q:$Q,0),3),"")</f>
        <v/>
      </c>
      <c r="R14" s="27" t="str">
        <f t="array" ref="R14">IFERROR(INDEX(raw_data!$I:$L,MATCH($C14,raw_data!$Q:$Q,0),4),"")</f>
        <v/>
      </c>
      <c r="S14" s="27">
        <v>1</v>
      </c>
      <c r="U14" s="27" t="str">
        <f t="shared" si="2"/>
        <v/>
      </c>
      <c r="V14" s="27" t="str">
        <f t="shared" si="3"/>
        <v/>
      </c>
      <c r="W14" s="27" t="str">
        <f t="shared" si="4"/>
        <v/>
      </c>
      <c r="X14" s="27" t="str">
        <f t="shared" si="5"/>
        <v/>
      </c>
      <c r="Y14" s="27" t="str">
        <f t="shared" si="6"/>
        <v/>
      </c>
      <c r="Z14" s="27" t="str">
        <f t="shared" si="7"/>
        <v/>
      </c>
      <c r="AA14" s="27" t="str">
        <f t="shared" si="8"/>
        <v/>
      </c>
      <c r="AB14" s="27" t="str">
        <f t="shared" si="9"/>
        <v/>
      </c>
      <c r="AC14" s="27" t="str">
        <f t="shared" si="10"/>
        <v/>
      </c>
      <c r="AD14" s="27" t="str">
        <f t="shared" si="11"/>
        <v/>
      </c>
      <c r="AE14" s="27" t="str">
        <f t="shared" si="12"/>
        <v/>
      </c>
    </row>
    <row r="15" spans="1:31" ht="14.25" customHeight="1">
      <c r="A15" s="27">
        <v>13</v>
      </c>
      <c r="B15" s="27" t="e">
        <f t="shared" si="0"/>
        <v>#VALUE!</v>
      </c>
      <c r="C15" s="27" t="e">
        <f t="shared" si="1"/>
        <v>#VALUE!</v>
      </c>
      <c r="D15" s="27" t="str">
        <f t="array" ref="D15">IFERROR(INDEX(raw_data!$G:$G,MATCH($B14,raw_data!$Q:$Q,0),1),"")</f>
        <v/>
      </c>
      <c r="E15" s="27" t="str">
        <f t="array" ref="E15">IFERROR(INDEX(raw_data!$G:$G,MATCH($B15,raw_data!$Q:$Q,0),1),"")</f>
        <v/>
      </c>
      <c r="G15" s="27">
        <v>0</v>
      </c>
      <c r="H15" s="27" t="str">
        <f t="array" ref="H15">IFERROR(INDEX(raw_data!$I:$L,MATCH($B15,raw_data!$Q:$Q,0),1),"")</f>
        <v/>
      </c>
      <c r="I15" s="27" t="str">
        <f t="array" ref="I15">IFERROR(INDEX(raw_data!$I:$L,MATCH($B15,raw_data!$Q:$Q,0),2),"")</f>
        <v/>
      </c>
      <c r="J15" s="27" t="str">
        <f t="array" ref="J15">IFERROR(INDEX(raw_data!$I:$L,MATCH($B15,raw_data!$Q:$Q,0),3),"")</f>
        <v/>
      </c>
      <c r="K15" s="27" t="str">
        <f t="array" ref="K15">IFERROR(INDEX(raw_data!$I:$L,MATCH($B15,raw_data!$Q:$Q,0),4),"")</f>
        <v/>
      </c>
      <c r="L15" s="27">
        <v>1</v>
      </c>
      <c r="N15" s="27">
        <v>0</v>
      </c>
      <c r="O15" s="27" t="str">
        <f t="array" ref="O15">IFERROR(INDEX(raw_data!$I:$L,MATCH($C15,raw_data!$Q:$Q,0),1),"")</f>
        <v/>
      </c>
      <c r="P15" s="27" t="str">
        <f t="array" ref="P15">IFERROR(INDEX(raw_data!$I:$L,MATCH($C15,raw_data!$Q:$Q,0),2),"")</f>
        <v/>
      </c>
      <c r="Q15" s="27" t="str">
        <f t="array" ref="Q15">IFERROR(INDEX(raw_data!$I:$L,MATCH($C15,raw_data!$Q:$Q,0),3),"")</f>
        <v/>
      </c>
      <c r="R15" s="27" t="str">
        <f t="array" ref="R15">IFERROR(INDEX(raw_data!$I:$L,MATCH($C15,raw_data!$Q:$Q,0),4),"")</f>
        <v/>
      </c>
      <c r="S15" s="27">
        <v>1</v>
      </c>
      <c r="U15" s="27" t="str">
        <f t="shared" si="2"/>
        <v/>
      </c>
      <c r="V15" s="27" t="str">
        <f t="shared" si="3"/>
        <v/>
      </c>
      <c r="W15" s="27" t="str">
        <f t="shared" si="4"/>
        <v/>
      </c>
      <c r="X15" s="27" t="str">
        <f t="shared" si="5"/>
        <v/>
      </c>
      <c r="Y15" s="27" t="str">
        <f t="shared" si="6"/>
        <v/>
      </c>
      <c r="Z15" s="27" t="str">
        <f t="shared" si="7"/>
        <v/>
      </c>
      <c r="AA15" s="27" t="str">
        <f t="shared" si="8"/>
        <v/>
      </c>
      <c r="AB15" s="27" t="str">
        <f t="shared" si="9"/>
        <v/>
      </c>
      <c r="AC15" s="27" t="str">
        <f t="shared" si="10"/>
        <v/>
      </c>
      <c r="AD15" s="27" t="str">
        <f t="shared" si="11"/>
        <v/>
      </c>
      <c r="AE15" s="27" t="str">
        <f t="shared" si="12"/>
        <v/>
      </c>
    </row>
    <row r="16" spans="1:31" ht="14.25" customHeight="1">
      <c r="A16" s="27">
        <v>14</v>
      </c>
      <c r="B16" s="27" t="e">
        <f t="shared" si="0"/>
        <v>#VALUE!</v>
      </c>
      <c r="C16" s="27" t="e">
        <f t="shared" si="1"/>
        <v>#VALUE!</v>
      </c>
      <c r="D16" s="27" t="str">
        <f t="array" ref="D16">IFERROR(INDEX(raw_data!$G:$G,MATCH($B15,raw_data!$Q:$Q,0),1),"")</f>
        <v/>
      </c>
      <c r="E16" s="27" t="str">
        <f t="array" ref="E16">IFERROR(INDEX(raw_data!$G:$G,MATCH($B16,raw_data!$Q:$Q,0),1),"")</f>
        <v/>
      </c>
      <c r="G16" s="27">
        <v>0</v>
      </c>
      <c r="H16" s="27" t="str">
        <f t="array" ref="H16">IFERROR(INDEX(raw_data!$I:$L,MATCH($B16,raw_data!$Q:$Q,0),1),"")</f>
        <v/>
      </c>
      <c r="I16" s="27" t="str">
        <f t="array" ref="I16">IFERROR(INDEX(raw_data!$I:$L,MATCH($B16,raw_data!$Q:$Q,0),2),"")</f>
        <v/>
      </c>
      <c r="J16" s="27" t="str">
        <f t="array" ref="J16">IFERROR(INDEX(raw_data!$I:$L,MATCH($B16,raw_data!$Q:$Q,0),3),"")</f>
        <v/>
      </c>
      <c r="K16" s="27" t="str">
        <f t="array" ref="K16">IFERROR(INDEX(raw_data!$I:$L,MATCH($B16,raw_data!$Q:$Q,0),4),"")</f>
        <v/>
      </c>
      <c r="L16" s="27">
        <v>1</v>
      </c>
      <c r="N16" s="27">
        <v>0</v>
      </c>
      <c r="O16" s="27" t="str">
        <f t="array" ref="O16">IFERROR(INDEX(raw_data!$I:$L,MATCH($C16,raw_data!$Q:$Q,0),1),"")</f>
        <v/>
      </c>
      <c r="P16" s="27" t="str">
        <f t="array" ref="P16">IFERROR(INDEX(raw_data!$I:$L,MATCH($C16,raw_data!$Q:$Q,0),2),"")</f>
        <v/>
      </c>
      <c r="Q16" s="27" t="str">
        <f t="array" ref="Q16">IFERROR(INDEX(raw_data!$I:$L,MATCH($C16,raw_data!$Q:$Q,0),3),"")</f>
        <v/>
      </c>
      <c r="R16" s="27" t="str">
        <f t="array" ref="R16">IFERROR(INDEX(raw_data!$I:$L,MATCH($C16,raw_data!$Q:$Q,0),4),"")</f>
        <v/>
      </c>
      <c r="S16" s="27">
        <v>1</v>
      </c>
      <c r="U16" s="27" t="str">
        <f t="shared" si="2"/>
        <v/>
      </c>
      <c r="V16" s="27" t="str">
        <f t="shared" si="3"/>
        <v/>
      </c>
      <c r="W16" s="27" t="str">
        <f t="shared" si="4"/>
        <v/>
      </c>
      <c r="X16" s="27" t="str">
        <f t="shared" si="5"/>
        <v/>
      </c>
      <c r="Y16" s="27" t="str">
        <f t="shared" si="6"/>
        <v/>
      </c>
      <c r="Z16" s="27" t="str">
        <f t="shared" si="7"/>
        <v/>
      </c>
      <c r="AA16" s="27" t="str">
        <f t="shared" si="8"/>
        <v/>
      </c>
      <c r="AB16" s="27" t="str">
        <f t="shared" si="9"/>
        <v/>
      </c>
      <c r="AC16" s="27" t="str">
        <f t="shared" si="10"/>
        <v/>
      </c>
      <c r="AD16" s="27" t="str">
        <f t="shared" si="11"/>
        <v/>
      </c>
      <c r="AE16" s="27" t="str">
        <f t="shared" si="12"/>
        <v/>
      </c>
    </row>
    <row r="17" spans="1:31" ht="14.25" customHeight="1">
      <c r="A17" s="27">
        <v>15</v>
      </c>
      <c r="B17" s="27" t="e">
        <f t="shared" si="0"/>
        <v>#VALUE!</v>
      </c>
      <c r="C17" s="27" t="e">
        <f t="shared" si="1"/>
        <v>#VALUE!</v>
      </c>
      <c r="D17" s="27" t="str">
        <f t="array" ref="D17">IFERROR(INDEX(raw_data!$G:$G,MATCH($B16,raw_data!$Q:$Q,0),1),"")</f>
        <v/>
      </c>
      <c r="E17" s="27" t="str">
        <f t="array" ref="E17">IFERROR(INDEX(raw_data!$G:$G,MATCH($B17,raw_data!$Q:$Q,0),1),"")</f>
        <v/>
      </c>
      <c r="G17" s="27">
        <v>0</v>
      </c>
      <c r="H17" s="27" t="str">
        <f t="array" ref="H17">IFERROR(INDEX(raw_data!$I:$L,MATCH($B17,raw_data!$Q:$Q,0),1),"")</f>
        <v/>
      </c>
      <c r="I17" s="27" t="str">
        <f t="array" ref="I17">IFERROR(INDEX(raw_data!$I:$L,MATCH($B17,raw_data!$Q:$Q,0),2),"")</f>
        <v/>
      </c>
      <c r="J17" s="27" t="str">
        <f t="array" ref="J17">IFERROR(INDEX(raw_data!$I:$L,MATCH($B17,raw_data!$Q:$Q,0),3),"")</f>
        <v/>
      </c>
      <c r="K17" s="27" t="str">
        <f t="array" ref="K17">IFERROR(INDEX(raw_data!$I:$L,MATCH($B17,raw_data!$Q:$Q,0),4),"")</f>
        <v/>
      </c>
      <c r="L17" s="27">
        <v>1</v>
      </c>
      <c r="N17" s="27">
        <v>0</v>
      </c>
      <c r="O17" s="27" t="str">
        <f t="array" ref="O17">IFERROR(INDEX(raw_data!$I:$L,MATCH($C17,raw_data!$Q:$Q,0),1),"")</f>
        <v/>
      </c>
      <c r="P17" s="27" t="str">
        <f t="array" ref="P17">IFERROR(INDEX(raw_data!$I:$L,MATCH($C17,raw_data!$Q:$Q,0),2),"")</f>
        <v/>
      </c>
      <c r="Q17" s="27" t="str">
        <f t="array" ref="Q17">IFERROR(INDEX(raw_data!$I:$L,MATCH($C17,raw_data!$Q:$Q,0),3),"")</f>
        <v/>
      </c>
      <c r="R17" s="27" t="str">
        <f t="array" ref="R17">IFERROR(INDEX(raw_data!$I:$L,MATCH($C17,raw_data!$Q:$Q,0),4),"")</f>
        <v/>
      </c>
      <c r="S17" s="27">
        <v>1</v>
      </c>
      <c r="U17" s="27" t="str">
        <f t="shared" si="2"/>
        <v/>
      </c>
      <c r="V17" s="27" t="str">
        <f t="shared" si="3"/>
        <v/>
      </c>
      <c r="W17" s="27" t="str">
        <f t="shared" si="4"/>
        <v/>
      </c>
      <c r="X17" s="27" t="str">
        <f t="shared" si="5"/>
        <v/>
      </c>
      <c r="Y17" s="27" t="str">
        <f t="shared" si="6"/>
        <v/>
      </c>
      <c r="Z17" s="27" t="str">
        <f t="shared" si="7"/>
        <v/>
      </c>
      <c r="AA17" s="27" t="str">
        <f t="shared" si="8"/>
        <v/>
      </c>
      <c r="AB17" s="27" t="str">
        <f t="shared" si="9"/>
        <v/>
      </c>
      <c r="AC17" s="27" t="str">
        <f t="shared" si="10"/>
        <v/>
      </c>
      <c r="AD17" s="27" t="str">
        <f t="shared" si="11"/>
        <v/>
      </c>
      <c r="AE17" s="27" t="str">
        <f t="shared" si="12"/>
        <v/>
      </c>
    </row>
    <row r="18" spans="1:31" ht="14.25" customHeight="1">
      <c r="A18" s="27">
        <v>16</v>
      </c>
      <c r="B18" s="27" t="e">
        <f t="shared" si="0"/>
        <v>#VALUE!</v>
      </c>
      <c r="C18" s="27" t="e">
        <f t="shared" si="1"/>
        <v>#VALUE!</v>
      </c>
      <c r="D18" s="27" t="str">
        <f t="array" ref="D18">IFERROR(INDEX(raw_data!$G:$G,MATCH($B17,raw_data!$Q:$Q,0),1),"")</f>
        <v/>
      </c>
      <c r="E18" s="27" t="str">
        <f t="array" ref="E18">IFERROR(INDEX(raw_data!$G:$G,MATCH($B18,raw_data!$Q:$Q,0),1),"")</f>
        <v/>
      </c>
      <c r="G18" s="27">
        <v>0</v>
      </c>
      <c r="H18" s="27" t="str">
        <f t="array" ref="H18">IFERROR(INDEX(raw_data!$I:$L,MATCH($B18,raw_data!$Q:$Q,0),1),"")</f>
        <v/>
      </c>
      <c r="I18" s="27" t="str">
        <f t="array" ref="I18">IFERROR(INDEX(raw_data!$I:$L,MATCH($B18,raw_data!$Q:$Q,0),2),"")</f>
        <v/>
      </c>
      <c r="J18" s="27" t="str">
        <f t="array" ref="J18">IFERROR(INDEX(raw_data!$I:$L,MATCH($B18,raw_data!$Q:$Q,0),3),"")</f>
        <v/>
      </c>
      <c r="K18" s="27" t="str">
        <f t="array" ref="K18">IFERROR(INDEX(raw_data!$I:$L,MATCH($B18,raw_data!$Q:$Q,0),4),"")</f>
        <v/>
      </c>
      <c r="L18" s="27">
        <v>1</v>
      </c>
      <c r="N18" s="27">
        <v>0</v>
      </c>
      <c r="O18" s="27" t="str">
        <f t="array" ref="O18">IFERROR(INDEX(raw_data!$I:$L,MATCH($C18,raw_data!$Q:$Q,0),1),"")</f>
        <v/>
      </c>
      <c r="P18" s="27" t="str">
        <f t="array" ref="P18">IFERROR(INDEX(raw_data!$I:$L,MATCH($C18,raw_data!$Q:$Q,0),2),"")</f>
        <v/>
      </c>
      <c r="Q18" s="27" t="str">
        <f t="array" ref="Q18">IFERROR(INDEX(raw_data!$I:$L,MATCH($C18,raw_data!$Q:$Q,0),3),"")</f>
        <v/>
      </c>
      <c r="R18" s="27" t="str">
        <f t="array" ref="R18">IFERROR(INDEX(raw_data!$I:$L,MATCH($C18,raw_data!$Q:$Q,0),4),"")</f>
        <v/>
      </c>
      <c r="S18" s="27">
        <v>1</v>
      </c>
      <c r="U18" s="27" t="str">
        <f t="shared" si="2"/>
        <v/>
      </c>
      <c r="V18" s="27" t="str">
        <f t="shared" si="3"/>
        <v/>
      </c>
      <c r="W18" s="27" t="str">
        <f t="shared" si="4"/>
        <v/>
      </c>
      <c r="X18" s="27" t="str">
        <f t="shared" si="5"/>
        <v/>
      </c>
      <c r="Y18" s="27" t="str">
        <f t="shared" si="6"/>
        <v/>
      </c>
      <c r="Z18" s="27" t="str">
        <f t="shared" si="7"/>
        <v/>
      </c>
      <c r="AA18" s="27" t="str">
        <f t="shared" si="8"/>
        <v/>
      </c>
      <c r="AB18" s="27" t="str">
        <f t="shared" si="9"/>
        <v/>
      </c>
      <c r="AC18" s="27" t="str">
        <f t="shared" si="10"/>
        <v/>
      </c>
      <c r="AD18" s="27" t="str">
        <f t="shared" si="11"/>
        <v/>
      </c>
      <c r="AE18" s="27" t="str">
        <f t="shared" si="12"/>
        <v/>
      </c>
    </row>
    <row r="19" spans="1:31" ht="14.25" customHeight="1">
      <c r="A19" s="27">
        <v>17</v>
      </c>
      <c r="B19" s="27" t="e">
        <f t="shared" si="0"/>
        <v>#VALUE!</v>
      </c>
      <c r="C19" s="27" t="e">
        <f t="shared" si="1"/>
        <v>#VALUE!</v>
      </c>
      <c r="D19" s="27" t="str">
        <f t="array" ref="D19">IFERROR(INDEX(raw_data!$G:$G,MATCH($B18,raw_data!$Q:$Q,0),1),"")</f>
        <v/>
      </c>
      <c r="E19" s="27" t="str">
        <f t="array" ref="E19">IFERROR(INDEX(raw_data!$G:$G,MATCH($B19,raw_data!$Q:$Q,0),1),"")</f>
        <v/>
      </c>
      <c r="G19" s="27">
        <v>0</v>
      </c>
      <c r="H19" s="27" t="str">
        <f t="array" ref="H19">IFERROR(INDEX(raw_data!$I:$L,MATCH($B19,raw_data!$Q:$Q,0),1),"")</f>
        <v/>
      </c>
      <c r="I19" s="27" t="str">
        <f t="array" ref="I19">IFERROR(INDEX(raw_data!$I:$L,MATCH($B19,raw_data!$Q:$Q,0),2),"")</f>
        <v/>
      </c>
      <c r="J19" s="27" t="str">
        <f t="array" ref="J19">IFERROR(INDEX(raw_data!$I:$L,MATCH($B19,raw_data!$Q:$Q,0),3),"")</f>
        <v/>
      </c>
      <c r="K19" s="27" t="str">
        <f t="array" ref="K19">IFERROR(INDEX(raw_data!$I:$L,MATCH($B19,raw_data!$Q:$Q,0),4),"")</f>
        <v/>
      </c>
      <c r="L19" s="27">
        <v>1</v>
      </c>
      <c r="N19" s="27">
        <v>0</v>
      </c>
      <c r="O19" s="27" t="str">
        <f t="array" ref="O19">IFERROR(INDEX(raw_data!$I:$L,MATCH($C19,raw_data!$Q:$Q,0),1),"")</f>
        <v/>
      </c>
      <c r="P19" s="27" t="str">
        <f t="array" ref="P19">IFERROR(INDEX(raw_data!$I:$L,MATCH($C19,raw_data!$Q:$Q,0),2),"")</f>
        <v/>
      </c>
      <c r="Q19" s="27" t="str">
        <f t="array" ref="Q19">IFERROR(INDEX(raw_data!$I:$L,MATCH($C19,raw_data!$Q:$Q,0),3),"")</f>
        <v/>
      </c>
      <c r="R19" s="27" t="str">
        <f t="array" ref="R19">IFERROR(INDEX(raw_data!$I:$L,MATCH($C19,raw_data!$Q:$Q,0),4),"")</f>
        <v/>
      </c>
      <c r="S19" s="27">
        <v>1</v>
      </c>
      <c r="U19" s="27" t="str">
        <f t="shared" si="2"/>
        <v/>
      </c>
      <c r="V19" s="27" t="str">
        <f t="shared" si="3"/>
        <v/>
      </c>
      <c r="W19" s="27" t="str">
        <f t="shared" si="4"/>
        <v/>
      </c>
      <c r="X19" s="27" t="str">
        <f t="shared" si="5"/>
        <v/>
      </c>
      <c r="Y19" s="27" t="str">
        <f t="shared" si="6"/>
        <v/>
      </c>
      <c r="Z19" s="27" t="str">
        <f t="shared" si="7"/>
        <v/>
      </c>
      <c r="AA19" s="27" t="str">
        <f t="shared" si="8"/>
        <v/>
      </c>
      <c r="AB19" s="27" t="str">
        <f t="shared" si="9"/>
        <v/>
      </c>
      <c r="AC19" s="27" t="str">
        <f t="shared" si="10"/>
        <v/>
      </c>
      <c r="AD19" s="27" t="str">
        <f t="shared" si="11"/>
        <v/>
      </c>
      <c r="AE19" s="27" t="str">
        <f t="shared" si="12"/>
        <v/>
      </c>
    </row>
    <row r="20" spans="1:31" ht="14.25" customHeight="1">
      <c r="A20" s="27">
        <v>18</v>
      </c>
      <c r="B20" s="27" t="e">
        <f t="shared" si="0"/>
        <v>#VALUE!</v>
      </c>
      <c r="C20" s="27" t="e">
        <f t="shared" si="1"/>
        <v>#VALUE!</v>
      </c>
      <c r="D20" s="27" t="str">
        <f t="array" ref="D20">IFERROR(INDEX(raw_data!$G:$G,MATCH($B19,raw_data!$Q:$Q,0),1),"")</f>
        <v/>
      </c>
      <c r="E20" s="27" t="str">
        <f t="array" ref="E20">IFERROR(INDEX(raw_data!$G:$G,MATCH($B20,raw_data!$Q:$Q,0),1),"")</f>
        <v/>
      </c>
      <c r="G20" s="27">
        <v>0</v>
      </c>
      <c r="H20" s="27" t="str">
        <f t="array" ref="H20">IFERROR(INDEX(raw_data!$I:$L,MATCH($B20,raw_data!$Q:$Q,0),1),"")</f>
        <v/>
      </c>
      <c r="I20" s="27" t="str">
        <f t="array" ref="I20">IFERROR(INDEX(raw_data!$I:$L,MATCH($B20,raw_data!$Q:$Q,0),2),"")</f>
        <v/>
      </c>
      <c r="J20" s="27" t="str">
        <f t="array" ref="J20">IFERROR(INDEX(raw_data!$I:$L,MATCH($B20,raw_data!$Q:$Q,0),3),"")</f>
        <v/>
      </c>
      <c r="K20" s="27" t="str">
        <f t="array" ref="K20">IFERROR(INDEX(raw_data!$I:$L,MATCH($B20,raw_data!$Q:$Q,0),4),"")</f>
        <v/>
      </c>
      <c r="L20" s="27">
        <v>1</v>
      </c>
      <c r="N20" s="27">
        <v>0</v>
      </c>
      <c r="O20" s="27" t="str">
        <f t="array" ref="O20">IFERROR(INDEX(raw_data!$I:$L,MATCH($C20,raw_data!$Q:$Q,0),1),"")</f>
        <v/>
      </c>
      <c r="P20" s="27" t="str">
        <f t="array" ref="P20">IFERROR(INDEX(raw_data!$I:$L,MATCH($C20,raw_data!$Q:$Q,0),2),"")</f>
        <v/>
      </c>
      <c r="Q20" s="27" t="str">
        <f t="array" ref="Q20">IFERROR(INDEX(raw_data!$I:$L,MATCH($C20,raw_data!$Q:$Q,0),3),"")</f>
        <v/>
      </c>
      <c r="R20" s="27" t="str">
        <f t="array" ref="R20">IFERROR(INDEX(raw_data!$I:$L,MATCH($C20,raw_data!$Q:$Q,0),4),"")</f>
        <v/>
      </c>
      <c r="S20" s="27">
        <v>1</v>
      </c>
      <c r="U20" s="27" t="str">
        <f t="shared" si="2"/>
        <v/>
      </c>
      <c r="V20" s="27" t="str">
        <f t="shared" si="3"/>
        <v/>
      </c>
      <c r="W20" s="27" t="str">
        <f t="shared" si="4"/>
        <v/>
      </c>
      <c r="X20" s="27" t="str">
        <f t="shared" si="5"/>
        <v/>
      </c>
      <c r="Y20" s="27" t="str">
        <f t="shared" si="6"/>
        <v/>
      </c>
      <c r="Z20" s="27" t="str">
        <f t="shared" si="7"/>
        <v/>
      </c>
      <c r="AA20" s="27" t="str">
        <f t="shared" si="8"/>
        <v/>
      </c>
      <c r="AB20" s="27" t="str">
        <f t="shared" si="9"/>
        <v/>
      </c>
      <c r="AC20" s="27" t="str">
        <f t="shared" si="10"/>
        <v/>
      </c>
      <c r="AD20" s="27" t="str">
        <f t="shared" si="11"/>
        <v/>
      </c>
      <c r="AE20" s="27" t="str">
        <f t="shared" si="12"/>
        <v/>
      </c>
    </row>
    <row r="21" spans="1:31" ht="14.25" customHeight="1">
      <c r="A21" s="27">
        <v>19</v>
      </c>
      <c r="B21" s="27" t="e">
        <f t="shared" si="0"/>
        <v>#VALUE!</v>
      </c>
      <c r="C21" s="27" t="e">
        <f t="shared" si="1"/>
        <v>#VALUE!</v>
      </c>
      <c r="D21" s="27" t="str">
        <f t="array" ref="D21">IFERROR(INDEX(raw_data!$G:$G,MATCH($B20,raw_data!$Q:$Q,0),1),"")</f>
        <v/>
      </c>
      <c r="E21" s="27" t="str">
        <f t="array" ref="E21">IFERROR(INDEX(raw_data!$G:$G,MATCH($B21,raw_data!$Q:$Q,0),1),"")</f>
        <v/>
      </c>
      <c r="G21" s="27">
        <v>0</v>
      </c>
      <c r="H21" s="27" t="str">
        <f t="array" ref="H21">IFERROR(INDEX(raw_data!$I:$L,MATCH($B21,raw_data!$Q:$Q,0),1),"")</f>
        <v/>
      </c>
      <c r="I21" s="27" t="str">
        <f t="array" ref="I21">IFERROR(INDEX(raw_data!$I:$L,MATCH($B21,raw_data!$Q:$Q,0),2),"")</f>
        <v/>
      </c>
      <c r="J21" s="27" t="str">
        <f t="array" ref="J21">IFERROR(INDEX(raw_data!$I:$L,MATCH($B21,raw_data!$Q:$Q,0),3),"")</f>
        <v/>
      </c>
      <c r="K21" s="27" t="str">
        <f t="array" ref="K21">IFERROR(INDEX(raw_data!$I:$L,MATCH($B21,raw_data!$Q:$Q,0),4),"")</f>
        <v/>
      </c>
      <c r="L21" s="27">
        <v>1</v>
      </c>
      <c r="N21" s="27">
        <v>0</v>
      </c>
      <c r="O21" s="27" t="str">
        <f t="array" ref="O21">IFERROR(INDEX(raw_data!$I:$L,MATCH($C21,raw_data!$Q:$Q,0),1),"")</f>
        <v/>
      </c>
      <c r="P21" s="27" t="str">
        <f t="array" ref="P21">IFERROR(INDEX(raw_data!$I:$L,MATCH($C21,raw_data!$Q:$Q,0),2),"")</f>
        <v/>
      </c>
      <c r="Q21" s="27" t="str">
        <f t="array" ref="Q21">IFERROR(INDEX(raw_data!$I:$L,MATCH($C21,raw_data!$Q:$Q,0),3),"")</f>
        <v/>
      </c>
      <c r="R21" s="27" t="str">
        <f t="array" ref="R21">IFERROR(INDEX(raw_data!$I:$L,MATCH($C21,raw_data!$Q:$Q,0),4),"")</f>
        <v/>
      </c>
      <c r="S21" s="27">
        <v>1</v>
      </c>
      <c r="U21" s="27" t="str">
        <f t="shared" si="2"/>
        <v/>
      </c>
      <c r="V21" s="27" t="str">
        <f t="shared" si="3"/>
        <v/>
      </c>
      <c r="W21" s="27" t="str">
        <f t="shared" si="4"/>
        <v/>
      </c>
      <c r="X21" s="27" t="str">
        <f t="shared" si="5"/>
        <v/>
      </c>
      <c r="Y21" s="27" t="str">
        <f t="shared" si="6"/>
        <v/>
      </c>
      <c r="Z21" s="27" t="str">
        <f t="shared" si="7"/>
        <v/>
      </c>
      <c r="AA21" s="27" t="str">
        <f t="shared" si="8"/>
        <v/>
      </c>
      <c r="AB21" s="27" t="str">
        <f t="shared" si="9"/>
        <v/>
      </c>
      <c r="AC21" s="27" t="str">
        <f t="shared" si="10"/>
        <v/>
      </c>
      <c r="AD21" s="27" t="str">
        <f t="shared" si="11"/>
        <v/>
      </c>
      <c r="AE21" s="27" t="str">
        <f t="shared" si="12"/>
        <v/>
      </c>
    </row>
    <row r="22" spans="1:31" ht="14.25" customHeight="1">
      <c r="A22" s="27">
        <v>20</v>
      </c>
      <c r="B22" s="27" t="e">
        <f t="shared" si="0"/>
        <v>#VALUE!</v>
      </c>
      <c r="C22" s="27" t="e">
        <f t="shared" si="1"/>
        <v>#VALUE!</v>
      </c>
      <c r="D22" s="27" t="str">
        <f t="array" ref="D22">IFERROR(INDEX(raw_data!$G:$G,MATCH($B21,raw_data!$Q:$Q,0),1),"")</f>
        <v/>
      </c>
      <c r="E22" s="27" t="str">
        <f t="array" ref="E22">IFERROR(INDEX(raw_data!$G:$G,MATCH($B22,raw_data!$Q:$Q,0),1),"")</f>
        <v/>
      </c>
      <c r="G22" s="27">
        <v>0</v>
      </c>
      <c r="H22" s="27" t="str">
        <f t="array" ref="H22">IFERROR(INDEX(raw_data!$I:$L,MATCH($B22,raw_data!$Q:$Q,0),1),"")</f>
        <v/>
      </c>
      <c r="I22" s="27" t="str">
        <f t="array" ref="I22">IFERROR(INDEX(raw_data!$I:$L,MATCH($B22,raw_data!$Q:$Q,0),2),"")</f>
        <v/>
      </c>
      <c r="J22" s="27" t="str">
        <f t="array" ref="J22">IFERROR(INDEX(raw_data!$I:$L,MATCH($B22,raw_data!$Q:$Q,0),3),"")</f>
        <v/>
      </c>
      <c r="K22" s="27" t="str">
        <f t="array" ref="K22">IFERROR(INDEX(raw_data!$I:$L,MATCH($B22,raw_data!$Q:$Q,0),4),"")</f>
        <v/>
      </c>
      <c r="L22" s="27">
        <v>1</v>
      </c>
      <c r="N22" s="27">
        <v>0</v>
      </c>
      <c r="O22" s="27" t="str">
        <f t="array" ref="O22">IFERROR(INDEX(raw_data!$I:$L,MATCH($C22,raw_data!$Q:$Q,0),1),"")</f>
        <v/>
      </c>
      <c r="P22" s="27" t="str">
        <f t="array" ref="P22">IFERROR(INDEX(raw_data!$I:$L,MATCH($C22,raw_data!$Q:$Q,0),2),"")</f>
        <v/>
      </c>
      <c r="Q22" s="27" t="str">
        <f t="array" ref="Q22">IFERROR(INDEX(raw_data!$I:$L,MATCH($C22,raw_data!$Q:$Q,0),3),"")</f>
        <v/>
      </c>
      <c r="R22" s="27" t="str">
        <f t="array" ref="R22">IFERROR(INDEX(raw_data!$I:$L,MATCH($C22,raw_data!$Q:$Q,0),4),"")</f>
        <v/>
      </c>
      <c r="S22" s="27">
        <v>1</v>
      </c>
      <c r="U22" s="27" t="str">
        <f t="shared" si="2"/>
        <v/>
      </c>
      <c r="V22" s="27" t="str">
        <f t="shared" si="3"/>
        <v/>
      </c>
      <c r="W22" s="27" t="str">
        <f t="shared" si="4"/>
        <v/>
      </c>
      <c r="X22" s="27" t="str">
        <f t="shared" si="5"/>
        <v/>
      </c>
      <c r="Y22" s="27" t="str">
        <f t="shared" si="6"/>
        <v/>
      </c>
      <c r="Z22" s="27" t="str">
        <f t="shared" si="7"/>
        <v/>
      </c>
      <c r="AA22" s="27" t="str">
        <f t="shared" si="8"/>
        <v/>
      </c>
      <c r="AB22" s="27" t="str">
        <f t="shared" si="9"/>
        <v/>
      </c>
      <c r="AC22" s="27" t="str">
        <f t="shared" si="10"/>
        <v/>
      </c>
      <c r="AD22" s="27" t="str">
        <f t="shared" si="11"/>
        <v/>
      </c>
      <c r="AE22" s="27" t="str">
        <f t="shared" si="12"/>
        <v/>
      </c>
    </row>
    <row r="23" spans="1:31" ht="14.25" customHeight="1">
      <c r="U23" s="27" t="str">
        <f t="shared" si="2"/>
        <v/>
      </c>
      <c r="V23" s="27" t="str">
        <f t="shared" si="3"/>
        <v/>
      </c>
      <c r="W23" s="27" t="str">
        <f t="shared" si="4"/>
        <v/>
      </c>
      <c r="X23" s="27" t="str">
        <f t="shared" si="5"/>
        <v/>
      </c>
      <c r="Y23" s="27" t="str">
        <f t="shared" si="6"/>
        <v/>
      </c>
      <c r="Z23" s="27" t="str">
        <f t="shared" si="7"/>
        <v/>
      </c>
      <c r="AA23" s="27" t="str">
        <f t="shared" si="8"/>
        <v/>
      </c>
      <c r="AB23" s="27" t="str">
        <f t="shared" si="9"/>
        <v/>
      </c>
      <c r="AC23" s="27" t="str">
        <f t="shared" si="10"/>
        <v/>
      </c>
      <c r="AD23" s="27" t="str">
        <f t="shared" si="11"/>
        <v/>
      </c>
      <c r="AE23" s="27" t="str">
        <f t="shared" si="12"/>
        <v/>
      </c>
    </row>
    <row r="24" spans="1:31" ht="14.25" customHeight="1"/>
    <row r="25" spans="1:31" ht="14.25" customHeight="1"/>
    <row r="26" spans="1:31" ht="14.25" customHeight="1"/>
    <row r="27" spans="1:31" ht="14.25" customHeight="1"/>
    <row r="28" spans="1:31" ht="14.25" customHeight="1"/>
    <row r="29" spans="1:31" ht="14.25" customHeight="1"/>
    <row r="30" spans="1:31" ht="14.25" customHeight="1"/>
    <row r="31" spans="1:31" ht="14.25" customHeight="1"/>
    <row r="32" spans="1:31"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1000"/>
  <sheetViews>
    <sheetView workbookViewId="0"/>
  </sheetViews>
  <sheetFormatPr defaultColWidth="14.453125" defaultRowHeight="15" customHeight="1"/>
  <cols>
    <col min="1" max="26" width="11.54296875" customWidth="1"/>
  </cols>
  <sheetData>
    <row r="1" spans="1:17" ht="14.25" customHeight="1">
      <c r="A1" s="27" t="s">
        <v>68</v>
      </c>
      <c r="B1" s="27" t="s">
        <v>51</v>
      </c>
      <c r="C1" s="27" t="s">
        <v>69</v>
      </c>
      <c r="D1" s="27" t="s">
        <v>54</v>
      </c>
      <c r="E1" s="27" t="s">
        <v>70</v>
      </c>
      <c r="F1" s="27" t="s">
        <v>52</v>
      </c>
      <c r="G1" s="27" t="s">
        <v>71</v>
      </c>
      <c r="H1" s="27" t="s">
        <v>72</v>
      </c>
      <c r="I1" s="27" t="s">
        <v>73</v>
      </c>
      <c r="J1" s="27" t="s">
        <v>74</v>
      </c>
      <c r="K1" s="27" t="s">
        <v>75</v>
      </c>
      <c r="L1" s="27" t="s">
        <v>76</v>
      </c>
      <c r="M1" s="27" t="s">
        <v>77</v>
      </c>
      <c r="N1" s="27" t="s">
        <v>78</v>
      </c>
      <c r="O1" s="27" t="s">
        <v>65</v>
      </c>
      <c r="P1" s="27" t="s">
        <v>49</v>
      </c>
      <c r="Q1" s="27" t="s">
        <v>79</v>
      </c>
    </row>
    <row r="2" spans="1:17" ht="14.25" customHeight="1">
      <c r="A2" s="27">
        <v>1</v>
      </c>
      <c r="B2" s="27">
        <v>22</v>
      </c>
      <c r="C2" s="27" t="s">
        <v>80</v>
      </c>
      <c r="D2" s="27" t="s">
        <v>61</v>
      </c>
      <c r="E2" s="27" t="s">
        <v>81</v>
      </c>
      <c r="F2" s="27" t="s">
        <v>62</v>
      </c>
      <c r="G2" s="27">
        <v>0.05</v>
      </c>
      <c r="H2" s="27">
        <v>0</v>
      </c>
      <c r="I2" s="27">
        <v>1.6528999999999999E-2</v>
      </c>
      <c r="J2" s="27">
        <v>2.4389999999999998E-2</v>
      </c>
      <c r="K2" s="27">
        <v>4.6875E-2</v>
      </c>
      <c r="L2" s="27">
        <v>6.9766999999999996E-2</v>
      </c>
      <c r="M2" s="27">
        <v>1</v>
      </c>
      <c r="N2" s="27">
        <v>66</v>
      </c>
      <c r="O2" s="27">
        <v>1</v>
      </c>
      <c r="P2" s="27" t="s">
        <v>82</v>
      </c>
      <c r="Q2" s="27" t="s">
        <v>83</v>
      </c>
    </row>
    <row r="3" spans="1:17" ht="14.25" customHeight="1">
      <c r="A3" s="27">
        <v>1</v>
      </c>
      <c r="B3" s="27">
        <v>22</v>
      </c>
      <c r="C3" s="27" t="s">
        <v>80</v>
      </c>
      <c r="D3" s="27" t="s">
        <v>61</v>
      </c>
      <c r="E3" s="27" t="s">
        <v>81</v>
      </c>
      <c r="F3" s="27" t="s">
        <v>62</v>
      </c>
      <c r="G3" s="27">
        <v>0.1</v>
      </c>
      <c r="H3" s="27">
        <v>0</v>
      </c>
      <c r="I3" s="27">
        <v>3.3333000000000002E-2</v>
      </c>
      <c r="J3" s="27">
        <v>5.7747800000000002E-2</v>
      </c>
      <c r="K3" s="27">
        <v>8.2146999999999998E-2</v>
      </c>
      <c r="L3" s="27">
        <v>0.1207804</v>
      </c>
      <c r="M3" s="27">
        <v>1</v>
      </c>
      <c r="N3" s="27">
        <v>164</v>
      </c>
      <c r="O3" s="27">
        <v>2</v>
      </c>
      <c r="P3" s="27" t="s">
        <v>84</v>
      </c>
      <c r="Q3" s="27" t="s">
        <v>85</v>
      </c>
    </row>
    <row r="4" spans="1:17" ht="14.25" customHeight="1">
      <c r="A4" s="27">
        <v>1</v>
      </c>
      <c r="B4" s="27">
        <v>22</v>
      </c>
      <c r="C4" s="27" t="s">
        <v>80</v>
      </c>
      <c r="D4" s="27" t="s">
        <v>61</v>
      </c>
      <c r="E4" s="27" t="s">
        <v>81</v>
      </c>
      <c r="F4" s="27" t="s">
        <v>62</v>
      </c>
      <c r="G4" s="27">
        <v>0.15</v>
      </c>
      <c r="H4" s="27">
        <v>0</v>
      </c>
      <c r="I4" s="27">
        <v>6.7116400000000007E-2</v>
      </c>
      <c r="J4" s="27">
        <v>9.3085000000000001E-2</v>
      </c>
      <c r="K4" s="27">
        <v>0.1221254</v>
      </c>
      <c r="L4" s="27">
        <v>0.16569619999999999</v>
      </c>
      <c r="M4" s="27">
        <v>1</v>
      </c>
      <c r="N4" s="27">
        <v>324</v>
      </c>
      <c r="O4" s="27">
        <v>3</v>
      </c>
      <c r="P4" s="27" t="s">
        <v>86</v>
      </c>
      <c r="Q4" s="27" t="s">
        <v>87</v>
      </c>
    </row>
    <row r="5" spans="1:17" ht="14.25" customHeight="1">
      <c r="A5" s="27">
        <v>1</v>
      </c>
      <c r="B5" s="27">
        <v>22</v>
      </c>
      <c r="C5" s="27" t="s">
        <v>80</v>
      </c>
      <c r="D5" s="27" t="s">
        <v>61</v>
      </c>
      <c r="E5" s="27" t="s">
        <v>81</v>
      </c>
      <c r="F5" s="27" t="s">
        <v>62</v>
      </c>
      <c r="G5" s="27">
        <v>0.2</v>
      </c>
      <c r="H5" s="27">
        <v>0</v>
      </c>
      <c r="I5" s="27">
        <v>8.6656999999999998E-2</v>
      </c>
      <c r="J5" s="27">
        <v>0.1265018</v>
      </c>
      <c r="K5" s="27">
        <v>0.163934</v>
      </c>
      <c r="L5" s="27">
        <v>0.222222</v>
      </c>
      <c r="M5" s="27">
        <v>1</v>
      </c>
      <c r="N5" s="27">
        <v>469</v>
      </c>
      <c r="O5" s="27">
        <v>4</v>
      </c>
      <c r="P5" s="27" t="s">
        <v>88</v>
      </c>
      <c r="Q5" s="27" t="s">
        <v>89</v>
      </c>
    </row>
    <row r="6" spans="1:17" ht="14.25" customHeight="1">
      <c r="A6" s="27">
        <v>1</v>
      </c>
      <c r="B6" s="27">
        <v>22</v>
      </c>
      <c r="C6" s="27" t="s">
        <v>80</v>
      </c>
      <c r="D6" s="27" t="s">
        <v>61</v>
      </c>
      <c r="E6" s="27" t="s">
        <v>81</v>
      </c>
      <c r="F6" s="27" t="s">
        <v>62</v>
      </c>
      <c r="G6" s="27">
        <v>0.25</v>
      </c>
      <c r="H6" s="27">
        <v>0</v>
      </c>
      <c r="I6" s="27">
        <v>0.1014124</v>
      </c>
      <c r="J6" s="27">
        <v>0.1512908</v>
      </c>
      <c r="K6" s="27">
        <v>0.1941956</v>
      </c>
      <c r="L6" s="27">
        <v>0.24704780000000001</v>
      </c>
      <c r="M6" s="27">
        <v>1</v>
      </c>
      <c r="N6" s="27">
        <v>590</v>
      </c>
      <c r="O6" s="27">
        <v>5</v>
      </c>
      <c r="P6" s="27" t="s">
        <v>90</v>
      </c>
      <c r="Q6" s="27" t="s">
        <v>91</v>
      </c>
    </row>
    <row r="7" spans="1:17" ht="14.25" customHeight="1">
      <c r="A7" s="27">
        <v>1</v>
      </c>
      <c r="B7" s="27">
        <v>22</v>
      </c>
      <c r="C7" s="27" t="s">
        <v>80</v>
      </c>
      <c r="D7" s="27" t="s">
        <v>61</v>
      </c>
      <c r="E7" s="27" t="s">
        <v>81</v>
      </c>
      <c r="F7" s="27" t="s">
        <v>62</v>
      </c>
      <c r="G7" s="27">
        <v>0.3</v>
      </c>
      <c r="H7" s="27">
        <v>0</v>
      </c>
      <c r="I7" s="27">
        <v>0.125</v>
      </c>
      <c r="J7" s="27">
        <v>0.169492</v>
      </c>
      <c r="K7" s="27">
        <v>0.22</v>
      </c>
      <c r="L7" s="27">
        <v>0.28947400000000001</v>
      </c>
      <c r="M7" s="27">
        <v>1</v>
      </c>
      <c r="N7" s="27">
        <v>656</v>
      </c>
      <c r="O7" s="27">
        <v>6</v>
      </c>
      <c r="P7" s="27" t="s">
        <v>92</v>
      </c>
      <c r="Q7" s="27" t="s">
        <v>93</v>
      </c>
    </row>
    <row r="8" spans="1:17" ht="14.25" customHeight="1">
      <c r="A8" s="27">
        <v>1</v>
      </c>
      <c r="B8" s="27">
        <v>22</v>
      </c>
      <c r="C8" s="27" t="s">
        <v>80</v>
      </c>
      <c r="D8" s="27" t="s">
        <v>61</v>
      </c>
      <c r="E8" s="27" t="s">
        <v>81</v>
      </c>
      <c r="F8" s="27" t="s">
        <v>62</v>
      </c>
      <c r="G8" s="27">
        <v>0.35</v>
      </c>
      <c r="H8" s="27">
        <v>0</v>
      </c>
      <c r="I8" s="27">
        <v>0.15151500000000001</v>
      </c>
      <c r="J8" s="27">
        <v>0.20157520000000001</v>
      </c>
      <c r="K8" s="27">
        <v>0.25908500000000001</v>
      </c>
      <c r="L8" s="27">
        <v>0.33333299999999999</v>
      </c>
      <c r="M8" s="27">
        <v>1</v>
      </c>
      <c r="N8" s="27">
        <v>722</v>
      </c>
      <c r="O8" s="27">
        <v>7</v>
      </c>
      <c r="P8" s="27" t="s">
        <v>94</v>
      </c>
      <c r="Q8" s="27" t="s">
        <v>95</v>
      </c>
    </row>
    <row r="9" spans="1:17" ht="14.25" customHeight="1">
      <c r="A9" s="27">
        <v>1</v>
      </c>
      <c r="B9" s="27">
        <v>22</v>
      </c>
      <c r="C9" s="27" t="s">
        <v>80</v>
      </c>
      <c r="D9" s="27" t="s">
        <v>61</v>
      </c>
      <c r="E9" s="27" t="s">
        <v>81</v>
      </c>
      <c r="F9" s="27" t="s">
        <v>62</v>
      </c>
      <c r="G9" s="27">
        <v>0.4</v>
      </c>
      <c r="H9" s="27">
        <v>0</v>
      </c>
      <c r="I9" s="27">
        <v>0.15885179999999999</v>
      </c>
      <c r="J9" s="27">
        <v>0.2210038</v>
      </c>
      <c r="K9" s="27">
        <v>0.28125</v>
      </c>
      <c r="L9" s="27">
        <v>0.35714299999999999</v>
      </c>
      <c r="M9" s="27">
        <v>1</v>
      </c>
      <c r="N9" s="27">
        <v>800</v>
      </c>
      <c r="O9" s="27">
        <v>8</v>
      </c>
      <c r="P9" s="27" t="s">
        <v>96</v>
      </c>
      <c r="Q9" s="27" t="s">
        <v>97</v>
      </c>
    </row>
    <row r="10" spans="1:17" ht="14.25" customHeight="1">
      <c r="A10" s="27">
        <v>1</v>
      </c>
      <c r="B10" s="27">
        <v>22</v>
      </c>
      <c r="C10" s="27" t="s">
        <v>80</v>
      </c>
      <c r="D10" s="27" t="s">
        <v>61</v>
      </c>
      <c r="E10" s="27" t="s">
        <v>81</v>
      </c>
      <c r="F10" s="27" t="s">
        <v>62</v>
      </c>
      <c r="G10" s="27">
        <v>0.45</v>
      </c>
      <c r="H10" s="27">
        <v>0</v>
      </c>
      <c r="I10" s="27">
        <v>0.17837539999999999</v>
      </c>
      <c r="J10" s="27">
        <v>0.24104700000000001</v>
      </c>
      <c r="K10" s="27">
        <v>0.31578899999999999</v>
      </c>
      <c r="L10" s="27">
        <v>0.39486700000000002</v>
      </c>
      <c r="M10" s="27">
        <v>1</v>
      </c>
      <c r="N10" s="27">
        <v>799</v>
      </c>
      <c r="O10" s="27">
        <v>9</v>
      </c>
      <c r="P10" s="27" t="s">
        <v>98</v>
      </c>
      <c r="Q10" s="27" t="s">
        <v>99</v>
      </c>
    </row>
    <row r="11" spans="1:17" ht="14.25" customHeight="1">
      <c r="A11" s="27">
        <v>1</v>
      </c>
      <c r="B11" s="27">
        <v>22</v>
      </c>
      <c r="C11" s="27" t="s">
        <v>80</v>
      </c>
      <c r="D11" s="27" t="s">
        <v>61</v>
      </c>
      <c r="E11" s="27" t="s">
        <v>81</v>
      </c>
      <c r="F11" s="27" t="s">
        <v>62</v>
      </c>
      <c r="G11" s="27">
        <v>0.5</v>
      </c>
      <c r="H11" s="27">
        <v>0</v>
      </c>
      <c r="I11" s="27">
        <v>0.20672599999999999</v>
      </c>
      <c r="J11" s="27">
        <v>0.2775416</v>
      </c>
      <c r="K11" s="27">
        <v>0.34891080000000002</v>
      </c>
      <c r="L11" s="27">
        <v>0.43633080000000002</v>
      </c>
      <c r="M11" s="27">
        <v>1</v>
      </c>
      <c r="N11" s="27">
        <v>688</v>
      </c>
      <c r="O11" s="27">
        <v>10</v>
      </c>
      <c r="P11" s="27" t="s">
        <v>100</v>
      </c>
      <c r="Q11" s="27" t="s">
        <v>101</v>
      </c>
    </row>
    <row r="12" spans="1:17" ht="14.25" customHeight="1">
      <c r="A12" s="27">
        <v>1</v>
      </c>
      <c r="B12" s="27">
        <v>22</v>
      </c>
      <c r="C12" s="27" t="s">
        <v>80</v>
      </c>
      <c r="D12" s="27" t="s">
        <v>61</v>
      </c>
      <c r="E12" s="27" t="s">
        <v>81</v>
      </c>
      <c r="F12" s="27" t="s">
        <v>62</v>
      </c>
      <c r="G12" s="27">
        <v>0.55000000000000004</v>
      </c>
      <c r="H12" s="27">
        <v>0</v>
      </c>
      <c r="I12" s="27">
        <v>0.222222</v>
      </c>
      <c r="J12" s="27">
        <v>0.3045136</v>
      </c>
      <c r="K12" s="27">
        <v>0.37824639999999998</v>
      </c>
      <c r="L12" s="27">
        <v>0.48336459999999998</v>
      </c>
      <c r="M12" s="27">
        <v>1</v>
      </c>
      <c r="N12" s="27">
        <v>802</v>
      </c>
      <c r="O12" s="27">
        <v>11</v>
      </c>
      <c r="P12" s="27" t="s">
        <v>102</v>
      </c>
      <c r="Q12" s="27" t="s">
        <v>103</v>
      </c>
    </row>
    <row r="13" spans="1:17" ht="14.25" customHeight="1">
      <c r="A13" s="27">
        <v>1</v>
      </c>
      <c r="B13" s="27">
        <v>22</v>
      </c>
      <c r="C13" s="27" t="s">
        <v>80</v>
      </c>
      <c r="D13" s="27" t="s">
        <v>61</v>
      </c>
      <c r="E13" s="27" t="s">
        <v>81</v>
      </c>
      <c r="F13" s="27" t="s">
        <v>62</v>
      </c>
      <c r="G13" s="27">
        <v>0.6</v>
      </c>
      <c r="H13" s="27">
        <v>0</v>
      </c>
      <c r="I13" s="27">
        <v>0.25</v>
      </c>
      <c r="J13" s="27">
        <v>0.32727299999999998</v>
      </c>
      <c r="K13" s="27">
        <v>0.41176499999999999</v>
      </c>
      <c r="L13" s="27">
        <v>0.50793699999999997</v>
      </c>
      <c r="M13" s="27">
        <v>1</v>
      </c>
      <c r="N13" s="27">
        <v>616</v>
      </c>
      <c r="O13" s="27">
        <v>12</v>
      </c>
      <c r="P13" s="27" t="s">
        <v>104</v>
      </c>
      <c r="Q13" s="27" t="s">
        <v>105</v>
      </c>
    </row>
    <row r="14" spans="1:17" ht="14.25" customHeight="1">
      <c r="A14" s="27">
        <v>1</v>
      </c>
      <c r="B14" s="27">
        <v>22</v>
      </c>
      <c r="C14" s="27" t="s">
        <v>80</v>
      </c>
      <c r="D14" s="27" t="s">
        <v>61</v>
      </c>
      <c r="E14" s="27" t="s">
        <v>81</v>
      </c>
      <c r="F14" s="27" t="s">
        <v>62</v>
      </c>
      <c r="G14" s="27">
        <v>0.65</v>
      </c>
      <c r="H14" s="27">
        <v>0</v>
      </c>
      <c r="I14" s="27">
        <v>0.28662599999999999</v>
      </c>
      <c r="J14" s="27">
        <v>0.37931720000000002</v>
      </c>
      <c r="K14" s="27">
        <v>0.4522274</v>
      </c>
      <c r="L14" s="27">
        <v>0.54545500000000002</v>
      </c>
      <c r="M14" s="27">
        <v>1</v>
      </c>
      <c r="N14" s="27">
        <v>489</v>
      </c>
      <c r="O14" s="27">
        <v>13</v>
      </c>
      <c r="P14" s="27" t="s">
        <v>106</v>
      </c>
      <c r="Q14" s="27" t="s">
        <v>107</v>
      </c>
    </row>
    <row r="15" spans="1:17" ht="14.25" customHeight="1">
      <c r="A15" s="27">
        <v>1</v>
      </c>
      <c r="B15" s="27">
        <v>22</v>
      </c>
      <c r="C15" s="27" t="s">
        <v>80</v>
      </c>
      <c r="D15" s="27" t="s">
        <v>61</v>
      </c>
      <c r="E15" s="27" t="s">
        <v>81</v>
      </c>
      <c r="F15" s="27" t="s">
        <v>62</v>
      </c>
      <c r="G15" s="27">
        <v>0.7</v>
      </c>
      <c r="H15" s="27">
        <v>0</v>
      </c>
      <c r="I15" s="27">
        <v>0.272727</v>
      </c>
      <c r="J15" s="27">
        <v>0.37572480000000003</v>
      </c>
      <c r="K15" s="27">
        <v>0.48648599999999997</v>
      </c>
      <c r="L15" s="27">
        <v>0.6</v>
      </c>
      <c r="M15" s="27">
        <v>1</v>
      </c>
      <c r="N15" s="27">
        <v>337</v>
      </c>
      <c r="O15" s="27">
        <v>14</v>
      </c>
      <c r="P15" s="27" t="s">
        <v>108</v>
      </c>
      <c r="Q15" s="27" t="s">
        <v>109</v>
      </c>
    </row>
    <row r="16" spans="1:17" ht="14.25" customHeight="1">
      <c r="A16" s="27">
        <v>1</v>
      </c>
      <c r="B16" s="27">
        <v>22</v>
      </c>
      <c r="C16" s="27" t="s">
        <v>80</v>
      </c>
      <c r="D16" s="27" t="s">
        <v>61</v>
      </c>
      <c r="E16" s="27" t="s">
        <v>81</v>
      </c>
      <c r="F16" s="27" t="s">
        <v>62</v>
      </c>
      <c r="G16" s="27">
        <v>0.75</v>
      </c>
      <c r="H16" s="27">
        <v>0</v>
      </c>
      <c r="I16" s="27">
        <v>0.32362679999999999</v>
      </c>
      <c r="J16" s="27">
        <v>0.43362299999999998</v>
      </c>
      <c r="K16" s="27">
        <v>0.56200000000000006</v>
      </c>
      <c r="L16" s="27">
        <v>0.67617479999999996</v>
      </c>
      <c r="M16" s="27">
        <v>1</v>
      </c>
      <c r="N16" s="27">
        <v>229</v>
      </c>
      <c r="O16" s="27">
        <v>15</v>
      </c>
      <c r="P16" s="27" t="s">
        <v>110</v>
      </c>
      <c r="Q16" s="27" t="s">
        <v>111</v>
      </c>
    </row>
    <row r="17" spans="1:17" ht="14.25" customHeight="1">
      <c r="A17" s="27">
        <v>1</v>
      </c>
      <c r="B17" s="27">
        <v>22</v>
      </c>
      <c r="C17" s="27" t="s">
        <v>80</v>
      </c>
      <c r="D17" s="27" t="s">
        <v>61</v>
      </c>
      <c r="E17" s="27" t="s">
        <v>81</v>
      </c>
      <c r="F17" s="27" t="s">
        <v>62</v>
      </c>
      <c r="G17" s="27">
        <v>0.8</v>
      </c>
      <c r="H17" s="27">
        <v>0</v>
      </c>
      <c r="I17" s="27">
        <v>0.40540500000000002</v>
      </c>
      <c r="J17" s="27">
        <v>0.52173899999999995</v>
      </c>
      <c r="K17" s="27">
        <v>0.61224500000000004</v>
      </c>
      <c r="L17" s="27">
        <v>0.72727299999999995</v>
      </c>
      <c r="M17" s="27">
        <v>1</v>
      </c>
      <c r="N17" s="27">
        <v>116</v>
      </c>
      <c r="O17" s="27">
        <v>16</v>
      </c>
      <c r="P17" s="27" t="s">
        <v>112</v>
      </c>
      <c r="Q17" s="27" t="s">
        <v>113</v>
      </c>
    </row>
    <row r="18" spans="1:17" ht="14.25" customHeight="1">
      <c r="A18" s="27">
        <v>1</v>
      </c>
      <c r="B18" s="27">
        <v>22</v>
      </c>
      <c r="C18" s="27" t="s">
        <v>80</v>
      </c>
      <c r="D18" s="27" t="s">
        <v>61</v>
      </c>
      <c r="E18" s="27" t="s">
        <v>81</v>
      </c>
      <c r="F18" s="27" t="s">
        <v>62</v>
      </c>
      <c r="G18" s="27">
        <v>1</v>
      </c>
      <c r="H18" s="27">
        <v>0</v>
      </c>
      <c r="I18" s="27">
        <v>0.4252746</v>
      </c>
      <c r="J18" s="27">
        <v>0.5650984</v>
      </c>
      <c r="K18" s="27">
        <v>0.68846160000000001</v>
      </c>
      <c r="L18" s="27">
        <v>0.78805700000000001</v>
      </c>
      <c r="M18" s="27">
        <v>1</v>
      </c>
      <c r="N18" s="27">
        <v>93</v>
      </c>
      <c r="O18" s="27">
        <v>17</v>
      </c>
      <c r="P18" s="27" t="s">
        <v>83</v>
      </c>
      <c r="Q18" s="27" t="s">
        <v>114</v>
      </c>
    </row>
    <row r="19" spans="1:17" ht="14.25" customHeight="1">
      <c r="A19" s="27">
        <v>2</v>
      </c>
      <c r="B19" s="27">
        <v>22</v>
      </c>
      <c r="C19" s="27" t="s">
        <v>80</v>
      </c>
      <c r="D19" s="27">
        <v>1</v>
      </c>
      <c r="E19" s="27" t="s">
        <v>81</v>
      </c>
      <c r="F19" s="27" t="s">
        <v>62</v>
      </c>
      <c r="G19" s="27">
        <v>0.05</v>
      </c>
      <c r="H19" s="27">
        <v>0</v>
      </c>
      <c r="I19" s="27">
        <v>2.3255999999999999E-2</v>
      </c>
      <c r="J19" s="27">
        <v>4.2254E-2</v>
      </c>
      <c r="K19" s="27">
        <v>6.0606E-2</v>
      </c>
      <c r="L19" s="27">
        <v>8.6419999999999997E-2</v>
      </c>
      <c r="M19" s="27">
        <v>1</v>
      </c>
      <c r="N19" s="27">
        <v>226</v>
      </c>
      <c r="O19" s="27">
        <v>1</v>
      </c>
      <c r="P19" s="27" t="s">
        <v>115</v>
      </c>
      <c r="Q19" s="27" t="s">
        <v>116</v>
      </c>
    </row>
    <row r="20" spans="1:17" ht="14.25" customHeight="1">
      <c r="A20" s="27">
        <v>2</v>
      </c>
      <c r="B20" s="27">
        <v>22</v>
      </c>
      <c r="C20" s="27" t="s">
        <v>80</v>
      </c>
      <c r="D20" s="27">
        <v>1</v>
      </c>
      <c r="E20" s="27" t="s">
        <v>81</v>
      </c>
      <c r="F20" s="27" t="s">
        <v>62</v>
      </c>
      <c r="G20" s="27">
        <v>0.1</v>
      </c>
      <c r="H20" s="27">
        <v>0</v>
      </c>
      <c r="I20" s="27">
        <v>0.05</v>
      </c>
      <c r="J20" s="27">
        <v>7.3171E-2</v>
      </c>
      <c r="K20" s="27">
        <v>9.5861000000000002E-2</v>
      </c>
      <c r="L20" s="27">
        <v>0.13245399999999999</v>
      </c>
      <c r="M20" s="27">
        <v>1</v>
      </c>
      <c r="N20" s="27">
        <v>544</v>
      </c>
      <c r="O20" s="27">
        <v>2</v>
      </c>
      <c r="P20" s="27" t="s">
        <v>117</v>
      </c>
      <c r="Q20" s="27" t="s">
        <v>118</v>
      </c>
    </row>
    <row r="21" spans="1:17" ht="14.25" customHeight="1">
      <c r="A21" s="27">
        <v>2</v>
      </c>
      <c r="B21" s="27">
        <v>22</v>
      </c>
      <c r="C21" s="27" t="s">
        <v>80</v>
      </c>
      <c r="D21" s="27">
        <v>1</v>
      </c>
      <c r="E21" s="27" t="s">
        <v>81</v>
      </c>
      <c r="F21" s="27" t="s">
        <v>62</v>
      </c>
      <c r="G21" s="27">
        <v>0.15</v>
      </c>
      <c r="H21" s="27">
        <v>0</v>
      </c>
      <c r="I21" s="27">
        <v>9.3085000000000001E-2</v>
      </c>
      <c r="J21" s="27">
        <v>0.1191352</v>
      </c>
      <c r="K21" s="27">
        <v>0.14583299999999999</v>
      </c>
      <c r="L21" s="27">
        <v>0.1834768</v>
      </c>
      <c r="M21" s="27">
        <v>1</v>
      </c>
      <c r="N21" s="27">
        <v>737</v>
      </c>
      <c r="O21" s="27">
        <v>3</v>
      </c>
      <c r="P21" s="27" t="s">
        <v>119</v>
      </c>
      <c r="Q21" s="27" t="s">
        <v>120</v>
      </c>
    </row>
    <row r="22" spans="1:17" ht="14.25" customHeight="1">
      <c r="A22" s="27">
        <v>2</v>
      </c>
      <c r="B22" s="27">
        <v>22</v>
      </c>
      <c r="C22" s="27" t="s">
        <v>80</v>
      </c>
      <c r="D22" s="27">
        <v>1</v>
      </c>
      <c r="E22" s="27" t="s">
        <v>81</v>
      </c>
      <c r="F22" s="27" t="s">
        <v>62</v>
      </c>
      <c r="G22" s="27">
        <v>0.2</v>
      </c>
      <c r="H22" s="27">
        <v>0</v>
      </c>
      <c r="I22" s="27">
        <v>0.122807</v>
      </c>
      <c r="J22" s="27">
        <v>0.15942000000000001</v>
      </c>
      <c r="K22" s="27">
        <v>0.19512199999999999</v>
      </c>
      <c r="L22" s="27">
        <v>0.23786099999999999</v>
      </c>
      <c r="M22" s="27">
        <v>1</v>
      </c>
      <c r="N22" s="27">
        <v>939</v>
      </c>
      <c r="O22" s="27">
        <v>4</v>
      </c>
      <c r="P22" s="27" t="s">
        <v>121</v>
      </c>
      <c r="Q22" s="27" t="s">
        <v>122</v>
      </c>
    </row>
    <row r="23" spans="1:17" ht="14.25" customHeight="1">
      <c r="A23" s="27">
        <v>2</v>
      </c>
      <c r="B23" s="27">
        <v>22</v>
      </c>
      <c r="C23" s="27" t="s">
        <v>80</v>
      </c>
      <c r="D23" s="27">
        <v>1</v>
      </c>
      <c r="E23" s="27" t="s">
        <v>81</v>
      </c>
      <c r="F23" s="27" t="s">
        <v>62</v>
      </c>
      <c r="G23" s="27">
        <v>0.25</v>
      </c>
      <c r="H23" s="27">
        <v>0</v>
      </c>
      <c r="I23" s="27">
        <v>0.16666700000000001</v>
      </c>
      <c r="J23" s="27">
        <v>0.205128</v>
      </c>
      <c r="K23" s="27">
        <v>0.24316579999999999</v>
      </c>
      <c r="L23" s="27">
        <v>0.28991299999999998</v>
      </c>
      <c r="M23" s="27">
        <v>1</v>
      </c>
      <c r="N23" s="27">
        <v>939</v>
      </c>
      <c r="O23" s="27">
        <v>5</v>
      </c>
      <c r="P23" s="27" t="s">
        <v>123</v>
      </c>
      <c r="Q23" s="27" t="s">
        <v>124</v>
      </c>
    </row>
    <row r="24" spans="1:17" ht="14.25" customHeight="1">
      <c r="A24" s="27">
        <v>2</v>
      </c>
      <c r="B24" s="27">
        <v>22</v>
      </c>
      <c r="C24" s="27" t="s">
        <v>80</v>
      </c>
      <c r="D24" s="27">
        <v>1</v>
      </c>
      <c r="E24" s="27" t="s">
        <v>81</v>
      </c>
      <c r="F24" s="27" t="s">
        <v>62</v>
      </c>
      <c r="G24" s="27">
        <v>0.3</v>
      </c>
      <c r="H24" s="27">
        <v>0</v>
      </c>
      <c r="I24" s="27">
        <v>0.20338999999999999</v>
      </c>
      <c r="J24" s="27">
        <v>0.25</v>
      </c>
      <c r="K24" s="27">
        <v>0.28749619999999998</v>
      </c>
      <c r="L24" s="27">
        <v>0.3367812</v>
      </c>
      <c r="M24" s="27">
        <v>1</v>
      </c>
      <c r="N24" s="27">
        <v>882</v>
      </c>
      <c r="O24" s="27">
        <v>6</v>
      </c>
      <c r="P24" s="27" t="s">
        <v>125</v>
      </c>
      <c r="Q24" s="27" t="s">
        <v>126</v>
      </c>
    </row>
    <row r="25" spans="1:17" ht="14.25" customHeight="1">
      <c r="A25" s="27">
        <v>2</v>
      </c>
      <c r="B25" s="27">
        <v>22</v>
      </c>
      <c r="C25" s="27" t="s">
        <v>80</v>
      </c>
      <c r="D25" s="27">
        <v>1</v>
      </c>
      <c r="E25" s="27" t="s">
        <v>81</v>
      </c>
      <c r="F25" s="27" t="s">
        <v>62</v>
      </c>
      <c r="G25" s="27">
        <v>0.35</v>
      </c>
      <c r="H25" s="27">
        <v>0</v>
      </c>
      <c r="I25" s="27">
        <v>0.24505199999999999</v>
      </c>
      <c r="J25" s="27">
        <v>0.29782140000000001</v>
      </c>
      <c r="K25" s="27">
        <v>0.34545500000000001</v>
      </c>
      <c r="L25" s="27">
        <v>0.39130399999999999</v>
      </c>
      <c r="M25" s="27">
        <v>1</v>
      </c>
      <c r="N25" s="27">
        <v>913</v>
      </c>
      <c r="O25" s="27">
        <v>7</v>
      </c>
      <c r="P25" s="27" t="s">
        <v>127</v>
      </c>
      <c r="Q25" s="27" t="s">
        <v>128</v>
      </c>
    </row>
    <row r="26" spans="1:17" ht="14.25" customHeight="1">
      <c r="A26" s="27">
        <v>2</v>
      </c>
      <c r="B26" s="27">
        <v>22</v>
      </c>
      <c r="C26" s="27" t="s">
        <v>80</v>
      </c>
      <c r="D26" s="27">
        <v>1</v>
      </c>
      <c r="E26" s="27" t="s">
        <v>81</v>
      </c>
      <c r="F26" s="27" t="s">
        <v>62</v>
      </c>
      <c r="G26" s="27">
        <v>0.4</v>
      </c>
      <c r="H26" s="27">
        <v>0</v>
      </c>
      <c r="I26" s="27">
        <v>0.28500880000000001</v>
      </c>
      <c r="J26" s="27">
        <v>0.33723700000000001</v>
      </c>
      <c r="K26" s="27">
        <v>0.38461499999999998</v>
      </c>
      <c r="L26" s="27">
        <v>0.43845200000000001</v>
      </c>
      <c r="M26" s="27">
        <v>1</v>
      </c>
      <c r="N26" s="27">
        <v>849</v>
      </c>
      <c r="O26" s="27">
        <v>8</v>
      </c>
      <c r="P26" s="27" t="s">
        <v>129</v>
      </c>
      <c r="Q26" s="27" t="s">
        <v>130</v>
      </c>
    </row>
    <row r="27" spans="1:17" ht="14.25" customHeight="1">
      <c r="A27" s="27">
        <v>2</v>
      </c>
      <c r="B27" s="27">
        <v>22</v>
      </c>
      <c r="C27" s="27" t="s">
        <v>80</v>
      </c>
      <c r="D27" s="27">
        <v>1</v>
      </c>
      <c r="E27" s="27" t="s">
        <v>81</v>
      </c>
      <c r="F27" s="27" t="s">
        <v>62</v>
      </c>
      <c r="G27" s="27">
        <v>0.45</v>
      </c>
      <c r="H27" s="27">
        <v>0</v>
      </c>
      <c r="I27" s="27">
        <v>0.33333299999999999</v>
      </c>
      <c r="J27" s="27">
        <v>0.3857642</v>
      </c>
      <c r="K27" s="27">
        <v>0.43548399999999998</v>
      </c>
      <c r="L27" s="27">
        <v>0.48837199999999997</v>
      </c>
      <c r="M27" s="27">
        <v>1</v>
      </c>
      <c r="N27" s="27">
        <v>639</v>
      </c>
      <c r="O27" s="27">
        <v>9</v>
      </c>
      <c r="P27" s="27" t="s">
        <v>131</v>
      </c>
      <c r="Q27" s="27" t="s">
        <v>132</v>
      </c>
    </row>
    <row r="28" spans="1:17" ht="14.25" customHeight="1">
      <c r="A28" s="27">
        <v>2</v>
      </c>
      <c r="B28" s="27">
        <v>22</v>
      </c>
      <c r="C28" s="27" t="s">
        <v>80</v>
      </c>
      <c r="D28" s="27">
        <v>1</v>
      </c>
      <c r="E28" s="27" t="s">
        <v>81</v>
      </c>
      <c r="F28" s="27" t="s">
        <v>62</v>
      </c>
      <c r="G28" s="27">
        <v>0.5</v>
      </c>
      <c r="H28" s="27">
        <v>0</v>
      </c>
      <c r="I28" s="27">
        <v>0.36683579999999999</v>
      </c>
      <c r="J28" s="27">
        <v>0.42857099999999998</v>
      </c>
      <c r="K28" s="27">
        <v>0.48080079999999997</v>
      </c>
      <c r="L28" s="27">
        <v>0.53481920000000005</v>
      </c>
      <c r="M28" s="27">
        <v>1</v>
      </c>
      <c r="N28" s="27">
        <v>463</v>
      </c>
      <c r="O28" s="27">
        <v>10</v>
      </c>
      <c r="P28" s="27" t="s">
        <v>133</v>
      </c>
      <c r="Q28" s="27" t="s">
        <v>134</v>
      </c>
    </row>
    <row r="29" spans="1:17" ht="14.25" customHeight="1">
      <c r="A29" s="27">
        <v>2</v>
      </c>
      <c r="B29" s="27">
        <v>22</v>
      </c>
      <c r="C29" s="27" t="s">
        <v>80</v>
      </c>
      <c r="D29" s="27">
        <v>1</v>
      </c>
      <c r="E29" s="27" t="s">
        <v>81</v>
      </c>
      <c r="F29" s="27" t="s">
        <v>62</v>
      </c>
      <c r="G29" s="27">
        <v>0.55000000000000004</v>
      </c>
      <c r="H29" s="27">
        <v>0</v>
      </c>
      <c r="I29" s="27">
        <v>0.41905500000000001</v>
      </c>
      <c r="J29" s="27">
        <v>0.46887760000000001</v>
      </c>
      <c r="K29" s="27">
        <v>0.5115246</v>
      </c>
      <c r="L29" s="27">
        <v>0.56702739999999996</v>
      </c>
      <c r="M29" s="27">
        <v>1</v>
      </c>
      <c r="N29" s="27">
        <v>459</v>
      </c>
      <c r="O29" s="27">
        <v>11</v>
      </c>
      <c r="P29" s="27" t="s">
        <v>135</v>
      </c>
      <c r="Q29" s="27" t="s">
        <v>136</v>
      </c>
    </row>
    <row r="30" spans="1:17" ht="14.25" customHeight="1">
      <c r="A30" s="27">
        <v>2</v>
      </c>
      <c r="B30" s="27">
        <v>22</v>
      </c>
      <c r="C30" s="27" t="s">
        <v>80</v>
      </c>
      <c r="D30" s="27">
        <v>1</v>
      </c>
      <c r="E30" s="27" t="s">
        <v>81</v>
      </c>
      <c r="F30" s="27" t="s">
        <v>62</v>
      </c>
      <c r="G30" s="27">
        <v>0.6</v>
      </c>
      <c r="H30" s="27">
        <v>0</v>
      </c>
      <c r="I30" s="27">
        <v>0.461538</v>
      </c>
      <c r="J30" s="27">
        <v>0.52500000000000002</v>
      </c>
      <c r="K30" s="27">
        <v>0.57560639999999996</v>
      </c>
      <c r="L30" s="27">
        <v>0.62276560000000003</v>
      </c>
      <c r="M30" s="27">
        <v>1</v>
      </c>
      <c r="N30" s="27">
        <v>289</v>
      </c>
      <c r="O30" s="27">
        <v>12</v>
      </c>
      <c r="P30" s="27" t="s">
        <v>137</v>
      </c>
      <c r="Q30" s="27" t="s">
        <v>138</v>
      </c>
    </row>
    <row r="31" spans="1:17" ht="14.25" customHeight="1">
      <c r="A31" s="27">
        <v>2</v>
      </c>
      <c r="B31" s="27">
        <v>22</v>
      </c>
      <c r="C31" s="27" t="s">
        <v>80</v>
      </c>
      <c r="D31" s="27">
        <v>1</v>
      </c>
      <c r="E31" s="27" t="s">
        <v>81</v>
      </c>
      <c r="F31" s="27" t="s">
        <v>62</v>
      </c>
      <c r="G31" s="27">
        <v>0.65</v>
      </c>
      <c r="H31" s="27">
        <v>0</v>
      </c>
      <c r="I31" s="27">
        <v>0.5</v>
      </c>
      <c r="J31" s="27">
        <v>0.56662760000000001</v>
      </c>
      <c r="K31" s="27">
        <v>0.61614460000000004</v>
      </c>
      <c r="L31" s="27">
        <v>0.66666700000000001</v>
      </c>
      <c r="M31" s="27">
        <v>1</v>
      </c>
      <c r="N31" s="27">
        <v>215</v>
      </c>
      <c r="O31" s="27">
        <v>13</v>
      </c>
      <c r="P31" s="27" t="s">
        <v>139</v>
      </c>
      <c r="Q31" s="27" t="s">
        <v>140</v>
      </c>
    </row>
    <row r="32" spans="1:17" ht="14.25" customHeight="1">
      <c r="A32" s="27">
        <v>2</v>
      </c>
      <c r="B32" s="27">
        <v>22</v>
      </c>
      <c r="C32" s="27" t="s">
        <v>80</v>
      </c>
      <c r="D32" s="27">
        <v>1</v>
      </c>
      <c r="E32" s="27" t="s">
        <v>81</v>
      </c>
      <c r="F32" s="27" t="s">
        <v>62</v>
      </c>
      <c r="G32" s="27">
        <v>0.7</v>
      </c>
      <c r="H32" s="27">
        <v>0</v>
      </c>
      <c r="I32" s="27">
        <v>0.55841359999999995</v>
      </c>
      <c r="J32" s="27">
        <v>0.6142358</v>
      </c>
      <c r="K32" s="27">
        <v>0.65680139999999998</v>
      </c>
      <c r="L32" s="27">
        <v>0.70777400000000001</v>
      </c>
      <c r="M32" s="27">
        <v>1</v>
      </c>
      <c r="N32" s="27">
        <v>138</v>
      </c>
      <c r="O32" s="27">
        <v>14</v>
      </c>
      <c r="P32" s="27" t="s">
        <v>141</v>
      </c>
      <c r="Q32" s="27" t="s">
        <v>142</v>
      </c>
    </row>
    <row r="33" spans="1:17" ht="14.25" customHeight="1">
      <c r="A33" s="27">
        <v>2</v>
      </c>
      <c r="B33" s="27">
        <v>22</v>
      </c>
      <c r="C33" s="27" t="s">
        <v>80</v>
      </c>
      <c r="D33" s="27">
        <v>1</v>
      </c>
      <c r="E33" s="27" t="s">
        <v>81</v>
      </c>
      <c r="F33" s="27" t="s">
        <v>62</v>
      </c>
      <c r="G33" s="27">
        <v>0.75</v>
      </c>
      <c r="H33" s="27">
        <v>0</v>
      </c>
      <c r="I33" s="27">
        <v>0.59649099999999999</v>
      </c>
      <c r="J33" s="27">
        <v>0.65625</v>
      </c>
      <c r="K33" s="27">
        <v>0.7</v>
      </c>
      <c r="L33" s="27">
        <v>0.72916700000000001</v>
      </c>
      <c r="M33" s="27">
        <v>1</v>
      </c>
      <c r="N33" s="27">
        <v>91</v>
      </c>
      <c r="O33" s="27">
        <v>15</v>
      </c>
      <c r="P33" s="27" t="s">
        <v>143</v>
      </c>
      <c r="Q33" s="27" t="s">
        <v>144</v>
      </c>
    </row>
    <row r="34" spans="1:17" ht="14.25" customHeight="1">
      <c r="A34" s="27">
        <v>2</v>
      </c>
      <c r="B34" s="27">
        <v>22</v>
      </c>
      <c r="C34" s="27" t="s">
        <v>80</v>
      </c>
      <c r="D34" s="27">
        <v>1</v>
      </c>
      <c r="E34" s="27" t="s">
        <v>81</v>
      </c>
      <c r="F34" s="27" t="s">
        <v>62</v>
      </c>
      <c r="G34" s="27">
        <v>0.8</v>
      </c>
      <c r="H34" s="27">
        <v>0</v>
      </c>
      <c r="I34" s="27">
        <v>0.62903220000000004</v>
      </c>
      <c r="J34" s="27">
        <v>0.69454539999999998</v>
      </c>
      <c r="K34" s="27">
        <v>0.73673460000000002</v>
      </c>
      <c r="L34" s="27">
        <v>0.764706</v>
      </c>
      <c r="M34" s="27">
        <v>1</v>
      </c>
      <c r="N34" s="27">
        <v>37</v>
      </c>
      <c r="O34" s="27">
        <v>16</v>
      </c>
      <c r="P34" s="27" t="s">
        <v>145</v>
      </c>
      <c r="Q34" s="27" t="s">
        <v>146</v>
      </c>
    </row>
    <row r="35" spans="1:17" ht="14.25" customHeight="1">
      <c r="A35" s="27">
        <v>2</v>
      </c>
      <c r="B35" s="27">
        <v>22</v>
      </c>
      <c r="C35" s="27" t="s">
        <v>80</v>
      </c>
      <c r="D35" s="27">
        <v>1</v>
      </c>
      <c r="E35" s="27" t="s">
        <v>81</v>
      </c>
      <c r="F35" s="27" t="s">
        <v>62</v>
      </c>
      <c r="G35" s="27">
        <v>1</v>
      </c>
      <c r="H35" s="27">
        <v>0</v>
      </c>
      <c r="I35" s="27">
        <v>0.7255684</v>
      </c>
      <c r="J35" s="27">
        <v>0.78020199999999995</v>
      </c>
      <c r="K35" s="27">
        <v>0.81743619999999995</v>
      </c>
      <c r="L35" s="27">
        <v>0.87391719999999995</v>
      </c>
      <c r="M35" s="27">
        <v>1</v>
      </c>
      <c r="N35" s="27">
        <v>30</v>
      </c>
      <c r="O35" s="27">
        <v>17</v>
      </c>
      <c r="P35" s="27" t="s">
        <v>116</v>
      </c>
      <c r="Q35" s="27" t="s">
        <v>147</v>
      </c>
    </row>
    <row r="36" spans="1:17" ht="14.25" customHeight="1">
      <c r="A36" s="27">
        <v>3</v>
      </c>
      <c r="B36" s="27">
        <v>22</v>
      </c>
      <c r="C36" s="27" t="s">
        <v>80</v>
      </c>
      <c r="D36" s="27">
        <v>2</v>
      </c>
      <c r="E36" s="27" t="s">
        <v>81</v>
      </c>
      <c r="F36" s="27" t="s">
        <v>62</v>
      </c>
      <c r="G36" s="27">
        <v>0.05</v>
      </c>
      <c r="H36" s="27">
        <v>0</v>
      </c>
      <c r="I36" s="27">
        <v>1.9500400000000001E-2</v>
      </c>
      <c r="J36" s="27">
        <v>3.0303E-2</v>
      </c>
      <c r="K36" s="27">
        <v>3.8364599999999999E-2</v>
      </c>
      <c r="L36" s="27">
        <v>4.9629800000000002E-2</v>
      </c>
      <c r="M36" s="27">
        <v>1</v>
      </c>
      <c r="N36" s="27">
        <v>124</v>
      </c>
      <c r="O36" s="27">
        <v>1</v>
      </c>
      <c r="P36" s="27" t="s">
        <v>148</v>
      </c>
      <c r="Q36" s="27" t="s">
        <v>149</v>
      </c>
    </row>
    <row r="37" spans="1:17" ht="14.25" customHeight="1">
      <c r="A37" s="27">
        <v>3</v>
      </c>
      <c r="B37" s="27">
        <v>22</v>
      </c>
      <c r="C37" s="27" t="s">
        <v>80</v>
      </c>
      <c r="D37" s="27">
        <v>2</v>
      </c>
      <c r="E37" s="27" t="s">
        <v>81</v>
      </c>
      <c r="F37" s="27" t="s">
        <v>62</v>
      </c>
      <c r="G37" s="27">
        <v>0.1</v>
      </c>
      <c r="H37" s="27">
        <v>0</v>
      </c>
      <c r="I37" s="27">
        <v>4.6255999999999999E-2</v>
      </c>
      <c r="J37" s="27">
        <v>6.2112800000000003E-2</v>
      </c>
      <c r="K37" s="27">
        <v>7.4999999999999997E-2</v>
      </c>
      <c r="L37" s="27">
        <v>9.6953200000000003E-2</v>
      </c>
      <c r="M37" s="27">
        <v>1</v>
      </c>
      <c r="N37" s="27">
        <v>364</v>
      </c>
      <c r="O37" s="27">
        <v>2</v>
      </c>
      <c r="P37" s="27" t="s">
        <v>150</v>
      </c>
      <c r="Q37" s="27" t="s">
        <v>151</v>
      </c>
    </row>
    <row r="38" spans="1:17" ht="14.25" customHeight="1">
      <c r="A38" s="27">
        <v>3</v>
      </c>
      <c r="B38" s="27">
        <v>22</v>
      </c>
      <c r="C38" s="27" t="s">
        <v>80</v>
      </c>
      <c r="D38" s="27">
        <v>2</v>
      </c>
      <c r="E38" s="27" t="s">
        <v>81</v>
      </c>
      <c r="F38" s="27" t="s">
        <v>62</v>
      </c>
      <c r="G38" s="27">
        <v>0.15</v>
      </c>
      <c r="H38" s="27">
        <v>0</v>
      </c>
      <c r="I38" s="27">
        <v>8.3333000000000004E-2</v>
      </c>
      <c r="J38" s="27">
        <v>0.1044158</v>
      </c>
      <c r="K38" s="27">
        <v>0.1215204</v>
      </c>
      <c r="L38" s="27">
        <v>0.1456818</v>
      </c>
      <c r="M38" s="27">
        <v>1</v>
      </c>
      <c r="N38" s="27">
        <v>603</v>
      </c>
      <c r="O38" s="27">
        <v>3</v>
      </c>
      <c r="P38" s="27" t="s">
        <v>152</v>
      </c>
      <c r="Q38" s="27" t="s">
        <v>153</v>
      </c>
    </row>
    <row r="39" spans="1:17" ht="14.25" customHeight="1">
      <c r="A39" s="27">
        <v>3</v>
      </c>
      <c r="B39" s="27">
        <v>22</v>
      </c>
      <c r="C39" s="27" t="s">
        <v>80</v>
      </c>
      <c r="D39" s="27">
        <v>2</v>
      </c>
      <c r="E39" s="27" t="s">
        <v>81</v>
      </c>
      <c r="F39" s="27" t="s">
        <v>62</v>
      </c>
      <c r="G39" s="27">
        <v>0.2</v>
      </c>
      <c r="H39" s="27">
        <v>0</v>
      </c>
      <c r="I39" s="27">
        <v>0.12348480000000001</v>
      </c>
      <c r="J39" s="27">
        <v>0.146341</v>
      </c>
      <c r="K39" s="27">
        <v>0.16666700000000001</v>
      </c>
      <c r="L39" s="27">
        <v>0.18982940000000001</v>
      </c>
      <c r="M39" s="27">
        <v>1</v>
      </c>
      <c r="N39" s="27">
        <v>772</v>
      </c>
      <c r="O39" s="27">
        <v>4</v>
      </c>
      <c r="P39" s="27" t="s">
        <v>154</v>
      </c>
      <c r="Q39" s="27" t="s">
        <v>155</v>
      </c>
    </row>
    <row r="40" spans="1:17" ht="14.25" customHeight="1">
      <c r="A40" s="27">
        <v>3</v>
      </c>
      <c r="B40" s="27">
        <v>22</v>
      </c>
      <c r="C40" s="27" t="s">
        <v>80</v>
      </c>
      <c r="D40" s="27">
        <v>2</v>
      </c>
      <c r="E40" s="27" t="s">
        <v>81</v>
      </c>
      <c r="F40" s="27" t="s">
        <v>62</v>
      </c>
      <c r="G40" s="27">
        <v>0.25</v>
      </c>
      <c r="H40" s="27">
        <v>0</v>
      </c>
      <c r="I40" s="27">
        <v>0.16279099999999999</v>
      </c>
      <c r="J40" s="27">
        <v>0.18832380000000001</v>
      </c>
      <c r="K40" s="27">
        <v>0.211538</v>
      </c>
      <c r="L40" s="27">
        <v>0.238095</v>
      </c>
      <c r="M40" s="27">
        <v>1</v>
      </c>
      <c r="N40" s="27">
        <v>949</v>
      </c>
      <c r="O40" s="27">
        <v>5</v>
      </c>
      <c r="P40" s="27" t="s">
        <v>156</v>
      </c>
      <c r="Q40" s="27" t="s">
        <v>157</v>
      </c>
    </row>
    <row r="41" spans="1:17" ht="14.25" customHeight="1">
      <c r="A41" s="27">
        <v>3</v>
      </c>
      <c r="B41" s="27">
        <v>22</v>
      </c>
      <c r="C41" s="27" t="s">
        <v>80</v>
      </c>
      <c r="D41" s="27">
        <v>2</v>
      </c>
      <c r="E41" s="27" t="s">
        <v>81</v>
      </c>
      <c r="F41" s="27" t="s">
        <v>62</v>
      </c>
      <c r="G41" s="27">
        <v>0.3</v>
      </c>
      <c r="H41" s="27">
        <v>0</v>
      </c>
      <c r="I41" s="27">
        <v>0.2051982</v>
      </c>
      <c r="J41" s="27">
        <v>0.23601739999999999</v>
      </c>
      <c r="K41" s="27">
        <v>0.25877820000000001</v>
      </c>
      <c r="L41" s="27">
        <v>0.282609</v>
      </c>
      <c r="M41" s="27">
        <v>1</v>
      </c>
      <c r="N41" s="27">
        <v>927</v>
      </c>
      <c r="O41" s="27">
        <v>6</v>
      </c>
      <c r="P41" s="27" t="s">
        <v>158</v>
      </c>
      <c r="Q41" s="27" t="s">
        <v>159</v>
      </c>
    </row>
    <row r="42" spans="1:17" ht="14.25" customHeight="1">
      <c r="A42" s="27">
        <v>3</v>
      </c>
      <c r="B42" s="27">
        <v>22</v>
      </c>
      <c r="C42" s="27" t="s">
        <v>80</v>
      </c>
      <c r="D42" s="27">
        <v>2</v>
      </c>
      <c r="E42" s="27" t="s">
        <v>81</v>
      </c>
      <c r="F42" s="27" t="s">
        <v>62</v>
      </c>
      <c r="G42" s="27">
        <v>0.35</v>
      </c>
      <c r="H42" s="27">
        <v>0</v>
      </c>
      <c r="I42" s="27">
        <v>0.24649579999999999</v>
      </c>
      <c r="J42" s="27">
        <v>0.27777800000000002</v>
      </c>
      <c r="K42" s="27">
        <v>0.30204379999999997</v>
      </c>
      <c r="L42" s="27">
        <v>0.33333299999999999</v>
      </c>
      <c r="M42" s="27">
        <v>1</v>
      </c>
      <c r="N42" s="27">
        <v>924</v>
      </c>
      <c r="O42" s="27">
        <v>7</v>
      </c>
      <c r="P42" s="27" t="s">
        <v>160</v>
      </c>
      <c r="Q42" s="27" t="s">
        <v>161</v>
      </c>
    </row>
    <row r="43" spans="1:17" ht="14.25" customHeight="1">
      <c r="A43" s="27">
        <v>3</v>
      </c>
      <c r="B43" s="27">
        <v>22</v>
      </c>
      <c r="C43" s="27" t="s">
        <v>80</v>
      </c>
      <c r="D43" s="27">
        <v>2</v>
      </c>
      <c r="E43" s="27" t="s">
        <v>81</v>
      </c>
      <c r="F43" s="27" t="s">
        <v>62</v>
      </c>
      <c r="G43" s="27">
        <v>0.4</v>
      </c>
      <c r="H43" s="27">
        <v>0</v>
      </c>
      <c r="I43" s="27">
        <v>0.29166700000000001</v>
      </c>
      <c r="J43" s="27">
        <v>0.324324</v>
      </c>
      <c r="K43" s="27">
        <v>0.34782600000000002</v>
      </c>
      <c r="L43" s="27">
        <v>0.377778</v>
      </c>
      <c r="M43" s="27">
        <v>1</v>
      </c>
      <c r="N43" s="27">
        <v>879</v>
      </c>
      <c r="O43" s="27">
        <v>8</v>
      </c>
      <c r="P43" s="27" t="s">
        <v>162</v>
      </c>
      <c r="Q43" s="27" t="s">
        <v>163</v>
      </c>
    </row>
    <row r="44" spans="1:17" ht="14.25" customHeight="1">
      <c r="A44" s="27">
        <v>3</v>
      </c>
      <c r="B44" s="27">
        <v>22</v>
      </c>
      <c r="C44" s="27" t="s">
        <v>80</v>
      </c>
      <c r="D44" s="27">
        <v>2</v>
      </c>
      <c r="E44" s="27" t="s">
        <v>81</v>
      </c>
      <c r="F44" s="27" t="s">
        <v>62</v>
      </c>
      <c r="G44" s="27">
        <v>0.45</v>
      </c>
      <c r="H44" s="27">
        <v>0</v>
      </c>
      <c r="I44" s="27">
        <v>0.33333299999999999</v>
      </c>
      <c r="J44" s="27">
        <v>0.36912119999999998</v>
      </c>
      <c r="K44" s="27">
        <v>0.39622600000000002</v>
      </c>
      <c r="L44" s="27">
        <v>0.42623</v>
      </c>
      <c r="M44" s="27">
        <v>1</v>
      </c>
      <c r="N44" s="27">
        <v>752</v>
      </c>
      <c r="O44" s="27">
        <v>9</v>
      </c>
      <c r="P44" s="27" t="s">
        <v>164</v>
      </c>
      <c r="Q44" s="27" t="s">
        <v>165</v>
      </c>
    </row>
    <row r="45" spans="1:17" ht="14.25" customHeight="1">
      <c r="A45" s="27">
        <v>3</v>
      </c>
      <c r="B45" s="27">
        <v>22</v>
      </c>
      <c r="C45" s="27" t="s">
        <v>80</v>
      </c>
      <c r="D45" s="27">
        <v>2</v>
      </c>
      <c r="E45" s="27" t="s">
        <v>81</v>
      </c>
      <c r="F45" s="27" t="s">
        <v>62</v>
      </c>
      <c r="G45" s="27">
        <v>0.5</v>
      </c>
      <c r="H45" s="27">
        <v>0</v>
      </c>
      <c r="I45" s="27">
        <v>0.37052279999999999</v>
      </c>
      <c r="J45" s="27">
        <v>0.41151480000000001</v>
      </c>
      <c r="K45" s="27">
        <v>0.44036700000000001</v>
      </c>
      <c r="L45" s="27">
        <v>0.47058800000000001</v>
      </c>
      <c r="M45" s="27">
        <v>1</v>
      </c>
      <c r="N45" s="27">
        <v>537</v>
      </c>
      <c r="O45" s="27">
        <v>10</v>
      </c>
      <c r="P45" s="27" t="s">
        <v>166</v>
      </c>
      <c r="Q45" s="27" t="s">
        <v>167</v>
      </c>
    </row>
    <row r="46" spans="1:17" ht="14.25" customHeight="1">
      <c r="A46" s="27">
        <v>3</v>
      </c>
      <c r="B46" s="27">
        <v>22</v>
      </c>
      <c r="C46" s="27" t="s">
        <v>80</v>
      </c>
      <c r="D46" s="27">
        <v>2</v>
      </c>
      <c r="E46" s="27" t="s">
        <v>81</v>
      </c>
      <c r="F46" s="27" t="s">
        <v>62</v>
      </c>
      <c r="G46" s="27">
        <v>0.55000000000000004</v>
      </c>
      <c r="H46" s="27">
        <v>0</v>
      </c>
      <c r="I46" s="27">
        <v>0.42222199999999999</v>
      </c>
      <c r="J46" s="27">
        <v>0.45860620000000002</v>
      </c>
      <c r="K46" s="27">
        <v>0.48979600000000001</v>
      </c>
      <c r="L46" s="27">
        <v>0.52</v>
      </c>
      <c r="M46" s="27">
        <v>1</v>
      </c>
      <c r="N46" s="27">
        <v>527</v>
      </c>
      <c r="O46" s="27">
        <v>11</v>
      </c>
      <c r="P46" s="27" t="s">
        <v>168</v>
      </c>
      <c r="Q46" s="27" t="s">
        <v>169</v>
      </c>
    </row>
    <row r="47" spans="1:17" ht="14.25" customHeight="1">
      <c r="A47" s="27">
        <v>3</v>
      </c>
      <c r="B47" s="27">
        <v>22</v>
      </c>
      <c r="C47" s="27" t="s">
        <v>80</v>
      </c>
      <c r="D47" s="27">
        <v>2</v>
      </c>
      <c r="E47" s="27" t="s">
        <v>81</v>
      </c>
      <c r="F47" s="27" t="s">
        <v>62</v>
      </c>
      <c r="G47" s="27">
        <v>0.6</v>
      </c>
      <c r="H47" s="27">
        <v>0</v>
      </c>
      <c r="I47" s="27">
        <v>0.46913280000000002</v>
      </c>
      <c r="J47" s="27">
        <v>0.51414159999999998</v>
      </c>
      <c r="K47" s="27">
        <v>0.53977779999999997</v>
      </c>
      <c r="L47" s="27">
        <v>0.57622399999999996</v>
      </c>
      <c r="M47" s="27">
        <v>1</v>
      </c>
      <c r="N47" s="27">
        <v>344</v>
      </c>
      <c r="O47" s="27">
        <v>12</v>
      </c>
      <c r="P47" s="27" t="s">
        <v>170</v>
      </c>
      <c r="Q47" s="27" t="s">
        <v>171</v>
      </c>
    </row>
    <row r="48" spans="1:17" ht="14.25" customHeight="1">
      <c r="A48" s="27">
        <v>3</v>
      </c>
      <c r="B48" s="27">
        <v>22</v>
      </c>
      <c r="C48" s="27" t="s">
        <v>80</v>
      </c>
      <c r="D48" s="27">
        <v>2</v>
      </c>
      <c r="E48" s="27" t="s">
        <v>81</v>
      </c>
      <c r="F48" s="27" t="s">
        <v>62</v>
      </c>
      <c r="G48" s="27">
        <v>0.65</v>
      </c>
      <c r="H48" s="27">
        <v>0</v>
      </c>
      <c r="I48" s="27">
        <v>0.51273460000000004</v>
      </c>
      <c r="J48" s="27">
        <v>0.5519056</v>
      </c>
      <c r="K48" s="27">
        <v>0.58823499999999995</v>
      </c>
      <c r="L48" s="27">
        <v>0.61702100000000004</v>
      </c>
      <c r="M48" s="27">
        <v>1</v>
      </c>
      <c r="N48" s="27">
        <v>219</v>
      </c>
      <c r="O48" s="27">
        <v>13</v>
      </c>
      <c r="P48" s="27" t="s">
        <v>172</v>
      </c>
      <c r="Q48" s="27" t="s">
        <v>173</v>
      </c>
    </row>
    <row r="49" spans="1:17" ht="14.25" customHeight="1">
      <c r="A49" s="27">
        <v>3</v>
      </c>
      <c r="B49" s="27">
        <v>22</v>
      </c>
      <c r="C49" s="27" t="s">
        <v>80</v>
      </c>
      <c r="D49" s="27">
        <v>2</v>
      </c>
      <c r="E49" s="27" t="s">
        <v>81</v>
      </c>
      <c r="F49" s="27" t="s">
        <v>62</v>
      </c>
      <c r="G49" s="27">
        <v>0.7</v>
      </c>
      <c r="H49" s="27">
        <v>0</v>
      </c>
      <c r="I49" s="27">
        <v>0.55701279999999997</v>
      </c>
      <c r="J49" s="27">
        <v>0.60606099999999996</v>
      </c>
      <c r="K49" s="27">
        <v>0.63333300000000003</v>
      </c>
      <c r="L49" s="27">
        <v>0.67064760000000001</v>
      </c>
      <c r="M49" s="27">
        <v>1</v>
      </c>
      <c r="N49" s="27">
        <v>140</v>
      </c>
      <c r="O49" s="27">
        <v>14</v>
      </c>
      <c r="P49" s="27" t="s">
        <v>174</v>
      </c>
      <c r="Q49" s="27" t="s">
        <v>175</v>
      </c>
    </row>
    <row r="50" spans="1:17" ht="14.25" customHeight="1">
      <c r="A50" s="27">
        <v>3</v>
      </c>
      <c r="B50" s="27">
        <v>22</v>
      </c>
      <c r="C50" s="27" t="s">
        <v>80</v>
      </c>
      <c r="D50" s="27">
        <v>2</v>
      </c>
      <c r="E50" s="27" t="s">
        <v>81</v>
      </c>
      <c r="F50" s="27" t="s">
        <v>62</v>
      </c>
      <c r="G50" s="27">
        <v>0.75</v>
      </c>
      <c r="H50" s="27">
        <v>0</v>
      </c>
      <c r="I50" s="27">
        <v>0.6257142</v>
      </c>
      <c r="J50" s="27">
        <v>0.66666700000000001</v>
      </c>
      <c r="K50" s="27">
        <v>0.68493280000000001</v>
      </c>
      <c r="L50" s="27">
        <v>0.71760239999999997</v>
      </c>
      <c r="M50" s="27">
        <v>1</v>
      </c>
      <c r="N50" s="27">
        <v>77</v>
      </c>
      <c r="O50" s="27">
        <v>15</v>
      </c>
      <c r="P50" s="27" t="s">
        <v>176</v>
      </c>
      <c r="Q50" s="27" t="s">
        <v>177</v>
      </c>
    </row>
    <row r="51" spans="1:17" ht="14.25" customHeight="1">
      <c r="A51" s="27">
        <v>3</v>
      </c>
      <c r="B51" s="27">
        <v>22</v>
      </c>
      <c r="C51" s="27" t="s">
        <v>80</v>
      </c>
      <c r="D51" s="27">
        <v>2</v>
      </c>
      <c r="E51" s="27" t="s">
        <v>81</v>
      </c>
      <c r="F51" s="27" t="s">
        <v>62</v>
      </c>
      <c r="G51" s="27">
        <v>0.8</v>
      </c>
      <c r="H51" s="27">
        <v>0</v>
      </c>
      <c r="I51" s="27">
        <v>0.65</v>
      </c>
      <c r="J51" s="27">
        <v>0.70270299999999997</v>
      </c>
      <c r="K51" s="27">
        <v>0.73809499999999995</v>
      </c>
      <c r="L51" s="27">
        <v>0.765957</v>
      </c>
      <c r="M51" s="27">
        <v>1</v>
      </c>
      <c r="N51" s="27">
        <v>36</v>
      </c>
      <c r="O51" s="27">
        <v>16</v>
      </c>
      <c r="P51" s="27" t="s">
        <v>178</v>
      </c>
      <c r="Q51" s="27" t="s">
        <v>179</v>
      </c>
    </row>
    <row r="52" spans="1:17" ht="14.25" customHeight="1">
      <c r="A52" s="27">
        <v>3</v>
      </c>
      <c r="B52" s="27">
        <v>22</v>
      </c>
      <c r="C52" s="27" t="s">
        <v>80</v>
      </c>
      <c r="D52" s="27">
        <v>2</v>
      </c>
      <c r="E52" s="27" t="s">
        <v>81</v>
      </c>
      <c r="F52" s="27" t="s">
        <v>62</v>
      </c>
      <c r="G52" s="27">
        <v>1</v>
      </c>
      <c r="H52" s="27">
        <v>0</v>
      </c>
      <c r="I52" s="27">
        <v>0.731707</v>
      </c>
      <c r="J52" s="27">
        <v>0.78947400000000001</v>
      </c>
      <c r="K52" s="27">
        <v>0.82352899999999996</v>
      </c>
      <c r="L52" s="27">
        <v>0.87878800000000001</v>
      </c>
      <c r="M52" s="27">
        <v>1</v>
      </c>
      <c r="N52" s="27">
        <v>31</v>
      </c>
      <c r="O52" s="27">
        <v>17</v>
      </c>
      <c r="P52" s="27" t="s">
        <v>149</v>
      </c>
      <c r="Q52" s="27" t="s">
        <v>180</v>
      </c>
    </row>
    <row r="53" spans="1:17" ht="14.25" customHeight="1">
      <c r="A53" s="27">
        <v>4</v>
      </c>
      <c r="B53" s="27">
        <v>22</v>
      </c>
      <c r="C53" s="27" t="s">
        <v>80</v>
      </c>
      <c r="D53" s="27">
        <v>3</v>
      </c>
      <c r="E53" s="27" t="s">
        <v>81</v>
      </c>
      <c r="F53" s="27" t="s">
        <v>62</v>
      </c>
      <c r="G53" s="27">
        <v>0.05</v>
      </c>
      <c r="H53" s="27">
        <v>0</v>
      </c>
      <c r="I53" s="27">
        <v>2.7778000000000001E-2</v>
      </c>
      <c r="J53" s="27">
        <v>4.2521400000000001E-2</v>
      </c>
      <c r="K53" s="27">
        <v>5.1768799999999997E-2</v>
      </c>
      <c r="L53" s="27">
        <v>7.3769199999999993E-2</v>
      </c>
      <c r="M53" s="27">
        <v>1</v>
      </c>
      <c r="N53" s="27">
        <v>143</v>
      </c>
      <c r="O53" s="27">
        <v>1</v>
      </c>
      <c r="P53" s="27" t="s">
        <v>181</v>
      </c>
      <c r="Q53" s="27" t="s">
        <v>182</v>
      </c>
    </row>
    <row r="54" spans="1:17" ht="14.25" customHeight="1">
      <c r="A54" s="27">
        <v>4</v>
      </c>
      <c r="B54" s="27">
        <v>22</v>
      </c>
      <c r="C54" s="27" t="s">
        <v>80</v>
      </c>
      <c r="D54" s="27">
        <v>3</v>
      </c>
      <c r="E54" s="27" t="s">
        <v>81</v>
      </c>
      <c r="F54" s="27" t="s">
        <v>62</v>
      </c>
      <c r="G54" s="27">
        <v>0.1</v>
      </c>
      <c r="H54" s="27">
        <v>0</v>
      </c>
      <c r="I54" s="27">
        <v>6.8203399999999997E-2</v>
      </c>
      <c r="J54" s="27">
        <v>8.7719000000000005E-2</v>
      </c>
      <c r="K54" s="27">
        <v>0.1046952</v>
      </c>
      <c r="L54" s="27">
        <v>0.1283514</v>
      </c>
      <c r="M54" s="27">
        <v>1</v>
      </c>
      <c r="N54" s="27">
        <v>379</v>
      </c>
      <c r="O54" s="27">
        <v>2</v>
      </c>
      <c r="P54" s="27" t="s">
        <v>183</v>
      </c>
      <c r="Q54" s="27" t="s">
        <v>184</v>
      </c>
    </row>
    <row r="55" spans="1:17" ht="14.25" customHeight="1">
      <c r="A55" s="27">
        <v>4</v>
      </c>
      <c r="B55" s="27">
        <v>22</v>
      </c>
      <c r="C55" s="27" t="s">
        <v>80</v>
      </c>
      <c r="D55" s="27">
        <v>3</v>
      </c>
      <c r="E55" s="27" t="s">
        <v>81</v>
      </c>
      <c r="F55" s="27" t="s">
        <v>62</v>
      </c>
      <c r="G55" s="27">
        <v>0.15</v>
      </c>
      <c r="H55" s="27">
        <v>0</v>
      </c>
      <c r="I55" s="27">
        <v>0.1151122</v>
      </c>
      <c r="J55" s="27">
        <v>0.13958699999999999</v>
      </c>
      <c r="K55" s="27">
        <v>0.16294220000000001</v>
      </c>
      <c r="L55" s="27">
        <v>0.19047600000000001</v>
      </c>
      <c r="M55" s="27">
        <v>1</v>
      </c>
      <c r="N55" s="27">
        <v>562</v>
      </c>
      <c r="O55" s="27">
        <v>3</v>
      </c>
      <c r="P55" s="27" t="s">
        <v>185</v>
      </c>
      <c r="Q55" s="27" t="s">
        <v>186</v>
      </c>
    </row>
    <row r="56" spans="1:17" ht="14.25" customHeight="1">
      <c r="A56" s="27">
        <v>4</v>
      </c>
      <c r="B56" s="27">
        <v>22</v>
      </c>
      <c r="C56" s="27" t="s">
        <v>80</v>
      </c>
      <c r="D56" s="27">
        <v>3</v>
      </c>
      <c r="E56" s="27" t="s">
        <v>81</v>
      </c>
      <c r="F56" s="27" t="s">
        <v>62</v>
      </c>
      <c r="G56" s="27">
        <v>0.2</v>
      </c>
      <c r="H56" s="27">
        <v>0</v>
      </c>
      <c r="I56" s="27">
        <v>0.16326499999999999</v>
      </c>
      <c r="J56" s="27">
        <v>0.189189</v>
      </c>
      <c r="K56" s="27">
        <v>0.212121</v>
      </c>
      <c r="L56" s="27">
        <v>0.24074100000000001</v>
      </c>
      <c r="M56" s="27">
        <v>1</v>
      </c>
      <c r="N56" s="27">
        <v>726</v>
      </c>
      <c r="O56" s="27">
        <v>4</v>
      </c>
      <c r="P56" s="27" t="s">
        <v>187</v>
      </c>
      <c r="Q56" s="27" t="s">
        <v>188</v>
      </c>
    </row>
    <row r="57" spans="1:17" ht="14.25" customHeight="1">
      <c r="A57" s="27">
        <v>4</v>
      </c>
      <c r="B57" s="27">
        <v>22</v>
      </c>
      <c r="C57" s="27" t="s">
        <v>80</v>
      </c>
      <c r="D57" s="27">
        <v>3</v>
      </c>
      <c r="E57" s="27" t="s">
        <v>81</v>
      </c>
      <c r="F57" s="27" t="s">
        <v>62</v>
      </c>
      <c r="G57" s="27">
        <v>0.25</v>
      </c>
      <c r="H57" s="27">
        <v>0</v>
      </c>
      <c r="I57" s="27">
        <v>0.21414720000000001</v>
      </c>
      <c r="J57" s="27">
        <v>0.24137900000000001</v>
      </c>
      <c r="K57" s="27">
        <v>0.265625</v>
      </c>
      <c r="L57" s="27">
        <v>0.2929638</v>
      </c>
      <c r="M57" s="27">
        <v>1</v>
      </c>
      <c r="N57" s="27">
        <v>670</v>
      </c>
      <c r="O57" s="27">
        <v>5</v>
      </c>
      <c r="P57" s="27" t="s">
        <v>189</v>
      </c>
      <c r="Q57" s="27" t="s">
        <v>190</v>
      </c>
    </row>
    <row r="58" spans="1:17" ht="14.25" customHeight="1">
      <c r="A58" s="27">
        <v>4</v>
      </c>
      <c r="B58" s="27">
        <v>22</v>
      </c>
      <c r="C58" s="27" t="s">
        <v>80</v>
      </c>
      <c r="D58" s="27">
        <v>3</v>
      </c>
      <c r="E58" s="27" t="s">
        <v>81</v>
      </c>
      <c r="F58" s="27" t="s">
        <v>62</v>
      </c>
      <c r="G58" s="27">
        <v>0.3</v>
      </c>
      <c r="H58" s="27">
        <v>0</v>
      </c>
      <c r="I58" s="27">
        <v>0.25806499999999999</v>
      </c>
      <c r="J58" s="27">
        <v>0.29003180000000001</v>
      </c>
      <c r="K58" s="27">
        <v>0.31540980000000002</v>
      </c>
      <c r="L58" s="27">
        <v>0.34803820000000002</v>
      </c>
      <c r="M58" s="27">
        <v>1</v>
      </c>
      <c r="N58" s="27">
        <v>693</v>
      </c>
      <c r="O58" s="27">
        <v>6</v>
      </c>
      <c r="P58" s="27" t="s">
        <v>191</v>
      </c>
      <c r="Q58" s="27" t="s">
        <v>192</v>
      </c>
    </row>
    <row r="59" spans="1:17" ht="14.25" customHeight="1">
      <c r="A59" s="27">
        <v>4</v>
      </c>
      <c r="B59" s="27">
        <v>22</v>
      </c>
      <c r="C59" s="27" t="s">
        <v>80</v>
      </c>
      <c r="D59" s="27">
        <v>3</v>
      </c>
      <c r="E59" s="27" t="s">
        <v>81</v>
      </c>
      <c r="F59" s="27" t="s">
        <v>62</v>
      </c>
      <c r="G59" s="27">
        <v>0.35</v>
      </c>
      <c r="H59" s="27">
        <v>0</v>
      </c>
      <c r="I59" s="27">
        <v>0.30434800000000001</v>
      </c>
      <c r="J59" s="27">
        <v>0.33928599999999998</v>
      </c>
      <c r="K59" s="27">
        <v>0.36666700000000002</v>
      </c>
      <c r="L59" s="27">
        <v>0.39436599999999999</v>
      </c>
      <c r="M59" s="27">
        <v>1</v>
      </c>
      <c r="N59" s="27">
        <v>623</v>
      </c>
      <c r="O59" s="27">
        <v>7</v>
      </c>
      <c r="P59" s="27" t="s">
        <v>193</v>
      </c>
      <c r="Q59" s="27" t="s">
        <v>194</v>
      </c>
    </row>
    <row r="60" spans="1:17" ht="14.25" customHeight="1">
      <c r="A60" s="27">
        <v>4</v>
      </c>
      <c r="B60" s="27">
        <v>22</v>
      </c>
      <c r="C60" s="27" t="s">
        <v>80</v>
      </c>
      <c r="D60" s="27">
        <v>3</v>
      </c>
      <c r="E60" s="27" t="s">
        <v>81</v>
      </c>
      <c r="F60" s="27" t="s">
        <v>62</v>
      </c>
      <c r="G60" s="27">
        <v>0.4</v>
      </c>
      <c r="H60" s="27">
        <v>0</v>
      </c>
      <c r="I60" s="27">
        <v>0.35397440000000002</v>
      </c>
      <c r="J60" s="27">
        <v>0.38580439999999999</v>
      </c>
      <c r="K60" s="27">
        <v>0.41666700000000001</v>
      </c>
      <c r="L60" s="27">
        <v>0.45333299999999999</v>
      </c>
      <c r="M60" s="27">
        <v>1</v>
      </c>
      <c r="N60" s="27">
        <v>538</v>
      </c>
      <c r="O60" s="27">
        <v>8</v>
      </c>
      <c r="P60" s="27" t="s">
        <v>195</v>
      </c>
      <c r="Q60" s="27" t="s">
        <v>196</v>
      </c>
    </row>
    <row r="61" spans="1:17" ht="14.25" customHeight="1">
      <c r="A61" s="27">
        <v>4</v>
      </c>
      <c r="B61" s="27">
        <v>22</v>
      </c>
      <c r="C61" s="27" t="s">
        <v>80</v>
      </c>
      <c r="D61" s="27">
        <v>3</v>
      </c>
      <c r="E61" s="27" t="s">
        <v>81</v>
      </c>
      <c r="F61" s="27" t="s">
        <v>62</v>
      </c>
      <c r="G61" s="27">
        <v>0.45</v>
      </c>
      <c r="H61" s="27">
        <v>0</v>
      </c>
      <c r="I61" s="27">
        <v>0.38907740000000002</v>
      </c>
      <c r="J61" s="27">
        <v>0.4252128</v>
      </c>
      <c r="K61" s="27">
        <v>0.45412219999999998</v>
      </c>
      <c r="L61" s="27">
        <v>0.48717899999999997</v>
      </c>
      <c r="M61" s="27">
        <v>1</v>
      </c>
      <c r="N61" s="27">
        <v>392</v>
      </c>
      <c r="O61" s="27">
        <v>9</v>
      </c>
      <c r="P61" s="27" t="s">
        <v>197</v>
      </c>
      <c r="Q61" s="27" t="s">
        <v>198</v>
      </c>
    </row>
    <row r="62" spans="1:17" ht="14.25" customHeight="1">
      <c r="A62" s="27">
        <v>4</v>
      </c>
      <c r="B62" s="27">
        <v>22</v>
      </c>
      <c r="C62" s="27" t="s">
        <v>80</v>
      </c>
      <c r="D62" s="27">
        <v>3</v>
      </c>
      <c r="E62" s="27" t="s">
        <v>81</v>
      </c>
      <c r="F62" s="27" t="s">
        <v>62</v>
      </c>
      <c r="G62" s="27">
        <v>0.5</v>
      </c>
      <c r="H62" s="27">
        <v>0</v>
      </c>
      <c r="I62" s="27">
        <v>0.43515160000000003</v>
      </c>
      <c r="J62" s="27">
        <v>0.47887299999999999</v>
      </c>
      <c r="K62" s="27">
        <v>0.50554699999999997</v>
      </c>
      <c r="L62" s="27">
        <v>0.538462</v>
      </c>
      <c r="M62" s="27">
        <v>1</v>
      </c>
      <c r="N62" s="27">
        <v>334</v>
      </c>
      <c r="O62" s="27">
        <v>10</v>
      </c>
      <c r="P62" s="27" t="s">
        <v>199</v>
      </c>
      <c r="Q62" s="27" t="s">
        <v>200</v>
      </c>
    </row>
    <row r="63" spans="1:17" ht="14.25" customHeight="1">
      <c r="A63" s="27">
        <v>4</v>
      </c>
      <c r="B63" s="27">
        <v>22</v>
      </c>
      <c r="C63" s="27" t="s">
        <v>80</v>
      </c>
      <c r="D63" s="27">
        <v>3</v>
      </c>
      <c r="E63" s="27" t="s">
        <v>81</v>
      </c>
      <c r="F63" s="27" t="s">
        <v>62</v>
      </c>
      <c r="G63" s="27">
        <v>0.55000000000000004</v>
      </c>
      <c r="H63" s="27">
        <v>0</v>
      </c>
      <c r="I63" s="27">
        <v>0.49324319999999999</v>
      </c>
      <c r="J63" s="27">
        <v>0.52155779999999996</v>
      </c>
      <c r="K63" s="27">
        <v>0.54670859999999999</v>
      </c>
      <c r="L63" s="27">
        <v>0.57940480000000005</v>
      </c>
      <c r="M63" s="27">
        <v>1</v>
      </c>
      <c r="N63" s="27">
        <v>258</v>
      </c>
      <c r="O63" s="27">
        <v>11</v>
      </c>
      <c r="P63" s="27" t="s">
        <v>201</v>
      </c>
      <c r="Q63" s="27" t="s">
        <v>202</v>
      </c>
    </row>
    <row r="64" spans="1:17" ht="14.25" customHeight="1">
      <c r="A64" s="27">
        <v>4</v>
      </c>
      <c r="B64" s="27">
        <v>22</v>
      </c>
      <c r="C64" s="27" t="s">
        <v>80</v>
      </c>
      <c r="D64" s="27">
        <v>3</v>
      </c>
      <c r="E64" s="27" t="s">
        <v>81</v>
      </c>
      <c r="F64" s="27" t="s">
        <v>62</v>
      </c>
      <c r="G64" s="27">
        <v>0.6</v>
      </c>
      <c r="H64" s="27">
        <v>0</v>
      </c>
      <c r="I64" s="27">
        <v>0.51432900000000004</v>
      </c>
      <c r="J64" s="27">
        <v>0.55410139999999997</v>
      </c>
      <c r="K64" s="27">
        <v>0.59284380000000003</v>
      </c>
      <c r="L64" s="27">
        <v>0.625</v>
      </c>
      <c r="M64" s="27">
        <v>1</v>
      </c>
      <c r="N64" s="27">
        <v>150</v>
      </c>
      <c r="O64" s="27">
        <v>12</v>
      </c>
      <c r="P64" s="27" t="s">
        <v>203</v>
      </c>
      <c r="Q64" s="27" t="s">
        <v>204</v>
      </c>
    </row>
    <row r="65" spans="1:17" ht="14.25" customHeight="1">
      <c r="A65" s="27">
        <v>4</v>
      </c>
      <c r="B65" s="27">
        <v>22</v>
      </c>
      <c r="C65" s="27" t="s">
        <v>80</v>
      </c>
      <c r="D65" s="27">
        <v>3</v>
      </c>
      <c r="E65" s="27" t="s">
        <v>81</v>
      </c>
      <c r="F65" s="27" t="s">
        <v>62</v>
      </c>
      <c r="G65" s="27">
        <v>0.65</v>
      </c>
      <c r="H65" s="27">
        <v>0</v>
      </c>
      <c r="I65" s="27">
        <v>0.57575799999999999</v>
      </c>
      <c r="J65" s="27">
        <v>0.60655700000000001</v>
      </c>
      <c r="K65" s="27">
        <v>0.63482740000000004</v>
      </c>
      <c r="L65" s="27">
        <v>0.67885680000000004</v>
      </c>
      <c r="M65" s="27">
        <v>1</v>
      </c>
      <c r="N65" s="27">
        <v>110</v>
      </c>
      <c r="O65" s="27">
        <v>13</v>
      </c>
      <c r="P65" s="27" t="s">
        <v>205</v>
      </c>
      <c r="Q65" s="27" t="s">
        <v>206</v>
      </c>
    </row>
    <row r="66" spans="1:17" ht="14.25" customHeight="1">
      <c r="A66" s="27">
        <v>4</v>
      </c>
      <c r="B66" s="27">
        <v>22</v>
      </c>
      <c r="C66" s="27" t="s">
        <v>80</v>
      </c>
      <c r="D66" s="27">
        <v>3</v>
      </c>
      <c r="E66" s="27" t="s">
        <v>81</v>
      </c>
      <c r="F66" s="27" t="s">
        <v>62</v>
      </c>
      <c r="G66" s="27">
        <v>0.7</v>
      </c>
      <c r="H66" s="27">
        <v>0</v>
      </c>
      <c r="I66" s="27">
        <v>0.60590140000000003</v>
      </c>
      <c r="J66" s="27">
        <v>0.64771239999999997</v>
      </c>
      <c r="K66" s="27">
        <v>0.68283360000000004</v>
      </c>
      <c r="L66" s="27">
        <v>0.71490699999999996</v>
      </c>
      <c r="M66" s="27">
        <v>1</v>
      </c>
      <c r="N66" s="27">
        <v>55</v>
      </c>
      <c r="O66" s="27">
        <v>14</v>
      </c>
      <c r="P66" s="27" t="s">
        <v>207</v>
      </c>
      <c r="Q66" s="27" t="s">
        <v>208</v>
      </c>
    </row>
    <row r="67" spans="1:17" ht="14.25" customHeight="1">
      <c r="A67" s="27">
        <v>4</v>
      </c>
      <c r="B67" s="27">
        <v>22</v>
      </c>
      <c r="C67" s="27" t="s">
        <v>80</v>
      </c>
      <c r="D67" s="27">
        <v>3</v>
      </c>
      <c r="E67" s="27" t="s">
        <v>81</v>
      </c>
      <c r="F67" s="27" t="s">
        <v>62</v>
      </c>
      <c r="G67" s="27">
        <v>0.8</v>
      </c>
      <c r="H67" s="27">
        <v>0</v>
      </c>
      <c r="I67" s="27">
        <v>0.67415579999999997</v>
      </c>
      <c r="J67" s="27">
        <v>0.71948080000000003</v>
      </c>
      <c r="K67" s="27">
        <v>0.76408679999999995</v>
      </c>
      <c r="L67" s="27">
        <v>0.80516160000000003</v>
      </c>
      <c r="M67" s="27">
        <v>1</v>
      </c>
      <c r="N67" s="27">
        <v>62</v>
      </c>
      <c r="O67" s="27">
        <v>15</v>
      </c>
      <c r="P67" s="27" t="s">
        <v>209</v>
      </c>
      <c r="Q67" s="27" t="s">
        <v>210</v>
      </c>
    </row>
    <row r="68" spans="1:17" ht="14.25" customHeight="1">
      <c r="A68" s="27">
        <v>4</v>
      </c>
      <c r="B68" s="27">
        <v>22</v>
      </c>
      <c r="C68" s="27" t="s">
        <v>80</v>
      </c>
      <c r="D68" s="27">
        <v>3</v>
      </c>
      <c r="E68" s="27" t="s">
        <v>81</v>
      </c>
      <c r="F68" s="27" t="s">
        <v>62</v>
      </c>
      <c r="G68" s="27">
        <v>1</v>
      </c>
      <c r="H68" s="27">
        <v>0</v>
      </c>
      <c r="I68" s="27">
        <v>0.78918920000000004</v>
      </c>
      <c r="J68" s="27">
        <v>0.86969700000000005</v>
      </c>
      <c r="K68" s="27">
        <v>0.89223699999999995</v>
      </c>
      <c r="L68" s="27">
        <v>0.90472560000000002</v>
      </c>
      <c r="M68" s="27">
        <v>1</v>
      </c>
      <c r="N68" s="27">
        <v>23</v>
      </c>
      <c r="O68" s="27">
        <v>16</v>
      </c>
      <c r="P68" s="27" t="s">
        <v>182</v>
      </c>
      <c r="Q68" s="27" t="s">
        <v>211</v>
      </c>
    </row>
    <row r="69" spans="1:17" ht="14.25" customHeight="1">
      <c r="A69" s="27">
        <v>5</v>
      </c>
      <c r="B69" s="27">
        <v>22</v>
      </c>
      <c r="C69" s="27" t="s">
        <v>80</v>
      </c>
      <c r="D69" s="27">
        <v>4</v>
      </c>
      <c r="E69" s="27" t="s">
        <v>81</v>
      </c>
      <c r="F69" s="27" t="s">
        <v>62</v>
      </c>
      <c r="G69" s="27">
        <v>0.05</v>
      </c>
      <c r="H69" s="27">
        <v>0</v>
      </c>
      <c r="I69" s="27">
        <v>2.2325399999999999E-2</v>
      </c>
      <c r="J69" s="27">
        <v>3.8008599999999997E-2</v>
      </c>
      <c r="K69" s="27">
        <v>5.0441600000000003E-2</v>
      </c>
      <c r="L69" s="27">
        <v>7.4499800000000005E-2</v>
      </c>
      <c r="M69" s="27">
        <v>1</v>
      </c>
      <c r="N69" s="27">
        <v>155</v>
      </c>
      <c r="O69" s="27">
        <v>1</v>
      </c>
      <c r="P69" s="27" t="s">
        <v>212</v>
      </c>
      <c r="Q69" s="27" t="s">
        <v>213</v>
      </c>
    </row>
    <row r="70" spans="1:17" ht="14.25" customHeight="1">
      <c r="A70" s="27">
        <v>5</v>
      </c>
      <c r="B70" s="27">
        <v>22</v>
      </c>
      <c r="C70" s="27" t="s">
        <v>80</v>
      </c>
      <c r="D70" s="27">
        <v>4</v>
      </c>
      <c r="E70" s="27" t="s">
        <v>81</v>
      </c>
      <c r="F70" s="27" t="s">
        <v>62</v>
      </c>
      <c r="G70" s="27">
        <v>0.1</v>
      </c>
      <c r="H70" s="27">
        <v>0</v>
      </c>
      <c r="I70" s="27">
        <v>6.4516000000000004E-2</v>
      </c>
      <c r="J70" s="27">
        <v>8.5893200000000003E-2</v>
      </c>
      <c r="K70" s="27">
        <v>0.105263</v>
      </c>
      <c r="L70" s="27">
        <v>0.13392999999999999</v>
      </c>
      <c r="M70" s="27">
        <v>1</v>
      </c>
      <c r="N70" s="27">
        <v>308</v>
      </c>
      <c r="O70" s="27">
        <v>2</v>
      </c>
      <c r="P70" s="27" t="s">
        <v>214</v>
      </c>
      <c r="Q70" s="27" t="s">
        <v>215</v>
      </c>
    </row>
    <row r="71" spans="1:17" ht="14.25" customHeight="1">
      <c r="A71" s="27">
        <v>5</v>
      </c>
      <c r="B71" s="27">
        <v>22</v>
      </c>
      <c r="C71" s="27" t="s">
        <v>80</v>
      </c>
      <c r="D71" s="27">
        <v>4</v>
      </c>
      <c r="E71" s="27" t="s">
        <v>81</v>
      </c>
      <c r="F71" s="27" t="s">
        <v>62</v>
      </c>
      <c r="G71" s="27">
        <v>0.15</v>
      </c>
      <c r="H71" s="27">
        <v>0</v>
      </c>
      <c r="I71" s="27">
        <v>0.1142136</v>
      </c>
      <c r="J71" s="27">
        <v>0.13750000000000001</v>
      </c>
      <c r="K71" s="27">
        <v>0.1582886</v>
      </c>
      <c r="L71" s="27">
        <v>0.19110659999999999</v>
      </c>
      <c r="M71" s="27">
        <v>1</v>
      </c>
      <c r="N71" s="27">
        <v>470</v>
      </c>
      <c r="O71" s="27">
        <v>3</v>
      </c>
      <c r="P71" s="27" t="s">
        <v>216</v>
      </c>
      <c r="Q71" s="27" t="s">
        <v>217</v>
      </c>
    </row>
    <row r="72" spans="1:17" ht="14.25" customHeight="1">
      <c r="A72" s="27">
        <v>5</v>
      </c>
      <c r="B72" s="27">
        <v>22</v>
      </c>
      <c r="C72" s="27" t="s">
        <v>80</v>
      </c>
      <c r="D72" s="27">
        <v>4</v>
      </c>
      <c r="E72" s="27" t="s">
        <v>81</v>
      </c>
      <c r="F72" s="27" t="s">
        <v>62</v>
      </c>
      <c r="G72" s="27">
        <v>0.2</v>
      </c>
      <c r="H72" s="27">
        <v>0</v>
      </c>
      <c r="I72" s="27">
        <v>0.16666700000000001</v>
      </c>
      <c r="J72" s="27">
        <v>0.1887054</v>
      </c>
      <c r="K72" s="27">
        <v>0.212121</v>
      </c>
      <c r="L72" s="27">
        <v>0.242424</v>
      </c>
      <c r="M72" s="27">
        <v>1</v>
      </c>
      <c r="N72" s="27">
        <v>474</v>
      </c>
      <c r="O72" s="27">
        <v>4</v>
      </c>
      <c r="P72" s="27" t="s">
        <v>218</v>
      </c>
      <c r="Q72" s="27" t="s">
        <v>219</v>
      </c>
    </row>
    <row r="73" spans="1:17" ht="14.25" customHeight="1">
      <c r="A73" s="27">
        <v>5</v>
      </c>
      <c r="B73" s="27">
        <v>22</v>
      </c>
      <c r="C73" s="27" t="s">
        <v>80</v>
      </c>
      <c r="D73" s="27">
        <v>4</v>
      </c>
      <c r="E73" s="27" t="s">
        <v>81</v>
      </c>
      <c r="F73" s="27" t="s">
        <v>62</v>
      </c>
      <c r="G73" s="27">
        <v>0.25</v>
      </c>
      <c r="H73" s="27">
        <v>0</v>
      </c>
      <c r="I73" s="27">
        <v>0.2151652</v>
      </c>
      <c r="J73" s="27">
        <v>0.23913000000000001</v>
      </c>
      <c r="K73" s="27">
        <v>0.26330039999999999</v>
      </c>
      <c r="L73" s="27">
        <v>0.3</v>
      </c>
      <c r="M73" s="27">
        <v>1</v>
      </c>
      <c r="N73" s="27">
        <v>450</v>
      </c>
      <c r="O73" s="27">
        <v>5</v>
      </c>
      <c r="P73" s="27" t="s">
        <v>220</v>
      </c>
      <c r="Q73" s="27" t="s">
        <v>221</v>
      </c>
    </row>
    <row r="74" spans="1:17" ht="14.25" customHeight="1">
      <c r="A74" s="27">
        <v>5</v>
      </c>
      <c r="B74" s="27">
        <v>22</v>
      </c>
      <c r="C74" s="27" t="s">
        <v>80</v>
      </c>
      <c r="D74" s="27">
        <v>4</v>
      </c>
      <c r="E74" s="27" t="s">
        <v>81</v>
      </c>
      <c r="F74" s="27" t="s">
        <v>62</v>
      </c>
      <c r="G74" s="27">
        <v>0.3</v>
      </c>
      <c r="H74" s="27">
        <v>0</v>
      </c>
      <c r="I74" s="27">
        <v>0.263158</v>
      </c>
      <c r="J74" s="27">
        <v>0.293103</v>
      </c>
      <c r="K74" s="27">
        <v>0.32</v>
      </c>
      <c r="L74" s="27">
        <v>0.35</v>
      </c>
      <c r="M74" s="27">
        <v>1</v>
      </c>
      <c r="N74" s="27">
        <v>371</v>
      </c>
      <c r="O74" s="27">
        <v>6</v>
      </c>
      <c r="P74" s="27" t="s">
        <v>222</v>
      </c>
      <c r="Q74" s="27" t="s">
        <v>223</v>
      </c>
    </row>
    <row r="75" spans="1:17" ht="14.25" customHeight="1">
      <c r="A75" s="27">
        <v>5</v>
      </c>
      <c r="B75" s="27">
        <v>22</v>
      </c>
      <c r="C75" s="27" t="s">
        <v>80</v>
      </c>
      <c r="D75" s="27">
        <v>4</v>
      </c>
      <c r="E75" s="27" t="s">
        <v>81</v>
      </c>
      <c r="F75" s="27" t="s">
        <v>62</v>
      </c>
      <c r="G75" s="27">
        <v>0.35</v>
      </c>
      <c r="H75" s="27">
        <v>0</v>
      </c>
      <c r="I75" s="27">
        <v>0.29896080000000003</v>
      </c>
      <c r="J75" s="27">
        <v>0.33333299999999999</v>
      </c>
      <c r="K75" s="27">
        <v>0.3616858</v>
      </c>
      <c r="L75" s="27">
        <v>0.39534900000000001</v>
      </c>
      <c r="M75" s="27">
        <v>1</v>
      </c>
      <c r="N75" s="27">
        <v>317</v>
      </c>
      <c r="O75" s="27">
        <v>7</v>
      </c>
      <c r="P75" s="27" t="s">
        <v>224</v>
      </c>
      <c r="Q75" s="27" t="s">
        <v>225</v>
      </c>
    </row>
    <row r="76" spans="1:17" ht="14.25" customHeight="1">
      <c r="A76" s="27">
        <v>5</v>
      </c>
      <c r="B76" s="27">
        <v>22</v>
      </c>
      <c r="C76" s="27" t="s">
        <v>80</v>
      </c>
      <c r="D76" s="27">
        <v>4</v>
      </c>
      <c r="E76" s="27" t="s">
        <v>81</v>
      </c>
      <c r="F76" s="27" t="s">
        <v>62</v>
      </c>
      <c r="G76" s="27">
        <v>0.4</v>
      </c>
      <c r="H76" s="27">
        <v>0</v>
      </c>
      <c r="I76" s="27">
        <v>0.35498239999999998</v>
      </c>
      <c r="J76" s="27">
        <v>0.39089659999999998</v>
      </c>
      <c r="K76" s="27">
        <v>0.419742</v>
      </c>
      <c r="L76" s="27">
        <v>0.45535379999999998</v>
      </c>
      <c r="M76" s="27">
        <v>1</v>
      </c>
      <c r="N76" s="27">
        <v>267</v>
      </c>
      <c r="O76" s="27">
        <v>8</v>
      </c>
      <c r="P76" s="27" t="s">
        <v>226</v>
      </c>
      <c r="Q76" s="27" t="s">
        <v>227</v>
      </c>
    </row>
    <row r="77" spans="1:17" ht="14.25" customHeight="1">
      <c r="A77" s="27">
        <v>5</v>
      </c>
      <c r="B77" s="27">
        <v>22</v>
      </c>
      <c r="C77" s="27" t="s">
        <v>80</v>
      </c>
      <c r="D77" s="27">
        <v>4</v>
      </c>
      <c r="E77" s="27" t="s">
        <v>81</v>
      </c>
      <c r="F77" s="27" t="s">
        <v>62</v>
      </c>
      <c r="G77" s="27">
        <v>0.45</v>
      </c>
      <c r="H77" s="27">
        <v>0</v>
      </c>
      <c r="I77" s="27">
        <v>0.4</v>
      </c>
      <c r="J77" s="27">
        <v>0.42682900000000001</v>
      </c>
      <c r="K77" s="27">
        <v>0.46052599999999999</v>
      </c>
      <c r="L77" s="27">
        <v>0.5</v>
      </c>
      <c r="M77" s="27">
        <v>1</v>
      </c>
      <c r="N77" s="27">
        <v>171</v>
      </c>
      <c r="O77" s="27">
        <v>9</v>
      </c>
      <c r="P77" s="27" t="s">
        <v>228</v>
      </c>
      <c r="Q77" s="27" t="s">
        <v>229</v>
      </c>
    </row>
    <row r="78" spans="1:17" ht="14.25" customHeight="1">
      <c r="A78" s="27">
        <v>5</v>
      </c>
      <c r="B78" s="27">
        <v>22</v>
      </c>
      <c r="C78" s="27" t="s">
        <v>80</v>
      </c>
      <c r="D78" s="27">
        <v>4</v>
      </c>
      <c r="E78" s="27" t="s">
        <v>81</v>
      </c>
      <c r="F78" s="27" t="s">
        <v>62</v>
      </c>
      <c r="G78" s="27">
        <v>0.5</v>
      </c>
      <c r="H78" s="27">
        <v>0</v>
      </c>
      <c r="I78" s="27">
        <v>0.43212099999999998</v>
      </c>
      <c r="J78" s="27">
        <v>0.47169800000000001</v>
      </c>
      <c r="K78" s="27">
        <v>0.50600160000000005</v>
      </c>
      <c r="L78" s="27">
        <v>0.54761899999999997</v>
      </c>
      <c r="M78" s="27">
        <v>1</v>
      </c>
      <c r="N78" s="27">
        <v>117</v>
      </c>
      <c r="O78" s="27">
        <v>10</v>
      </c>
      <c r="P78" s="27" t="s">
        <v>230</v>
      </c>
      <c r="Q78" s="27" t="s">
        <v>231</v>
      </c>
    </row>
    <row r="79" spans="1:17" ht="14.25" customHeight="1">
      <c r="A79" s="27">
        <v>5</v>
      </c>
      <c r="B79" s="27">
        <v>22</v>
      </c>
      <c r="C79" s="27" t="s">
        <v>80</v>
      </c>
      <c r="D79" s="27">
        <v>4</v>
      </c>
      <c r="E79" s="27" t="s">
        <v>81</v>
      </c>
      <c r="F79" s="27" t="s">
        <v>62</v>
      </c>
      <c r="G79" s="27">
        <v>0.55000000000000004</v>
      </c>
      <c r="H79" s="27">
        <v>0</v>
      </c>
      <c r="I79" s="27">
        <v>0.46267799999999998</v>
      </c>
      <c r="J79" s="27">
        <v>0.51453800000000005</v>
      </c>
      <c r="K79" s="27">
        <v>0.54545500000000002</v>
      </c>
      <c r="L79" s="27">
        <v>0.58118259999999999</v>
      </c>
      <c r="M79" s="27">
        <v>1</v>
      </c>
      <c r="N79" s="27">
        <v>110</v>
      </c>
      <c r="O79" s="27">
        <v>11</v>
      </c>
      <c r="P79" s="27" t="s">
        <v>232</v>
      </c>
      <c r="Q79" s="27" t="s">
        <v>233</v>
      </c>
    </row>
    <row r="80" spans="1:17" ht="14.25" customHeight="1">
      <c r="A80" s="27">
        <v>5</v>
      </c>
      <c r="B80" s="27">
        <v>22</v>
      </c>
      <c r="C80" s="27" t="s">
        <v>80</v>
      </c>
      <c r="D80" s="27">
        <v>4</v>
      </c>
      <c r="E80" s="27" t="s">
        <v>81</v>
      </c>
      <c r="F80" s="27" t="s">
        <v>62</v>
      </c>
      <c r="G80" s="27">
        <v>0.6</v>
      </c>
      <c r="H80" s="27">
        <v>0</v>
      </c>
      <c r="I80" s="27">
        <v>0.53714680000000004</v>
      </c>
      <c r="J80" s="27">
        <v>0.56583360000000005</v>
      </c>
      <c r="K80" s="27">
        <v>0.61182460000000005</v>
      </c>
      <c r="L80" s="27">
        <v>0.63005679999999997</v>
      </c>
      <c r="M80" s="27">
        <v>1</v>
      </c>
      <c r="N80" s="27">
        <v>48</v>
      </c>
      <c r="O80" s="27">
        <v>12</v>
      </c>
      <c r="P80" s="27" t="s">
        <v>234</v>
      </c>
      <c r="Q80" s="27" t="s">
        <v>235</v>
      </c>
    </row>
    <row r="81" spans="1:17" ht="14.25" customHeight="1">
      <c r="A81" s="27">
        <v>5</v>
      </c>
      <c r="B81" s="27">
        <v>22</v>
      </c>
      <c r="C81" s="27" t="s">
        <v>80</v>
      </c>
      <c r="D81" s="27">
        <v>4</v>
      </c>
      <c r="E81" s="27" t="s">
        <v>81</v>
      </c>
      <c r="F81" s="27" t="s">
        <v>62</v>
      </c>
      <c r="G81" s="27">
        <v>0.65</v>
      </c>
      <c r="H81" s="27">
        <v>0</v>
      </c>
      <c r="I81" s="27">
        <v>0.59538460000000004</v>
      </c>
      <c r="J81" s="27">
        <v>0.61439220000000005</v>
      </c>
      <c r="K81" s="27">
        <v>0.63781840000000001</v>
      </c>
      <c r="L81" s="27">
        <v>0.67902700000000005</v>
      </c>
      <c r="M81" s="27">
        <v>1</v>
      </c>
      <c r="N81" s="27">
        <v>30</v>
      </c>
      <c r="O81" s="27">
        <v>13</v>
      </c>
      <c r="P81" s="27" t="s">
        <v>236</v>
      </c>
      <c r="Q81" s="27" t="s">
        <v>237</v>
      </c>
    </row>
    <row r="82" spans="1:17" ht="14.25" customHeight="1">
      <c r="A82" s="27">
        <v>5</v>
      </c>
      <c r="B82" s="27">
        <v>22</v>
      </c>
      <c r="C82" s="27" t="s">
        <v>80</v>
      </c>
      <c r="D82" s="27">
        <v>4</v>
      </c>
      <c r="E82" s="27" t="s">
        <v>81</v>
      </c>
      <c r="F82" s="27" t="s">
        <v>62</v>
      </c>
      <c r="G82" s="27">
        <v>1</v>
      </c>
      <c r="H82" s="27">
        <v>0</v>
      </c>
      <c r="I82" s="27">
        <v>0.64705900000000005</v>
      </c>
      <c r="J82" s="27">
        <v>0.69742919999999997</v>
      </c>
      <c r="K82" s="27">
        <v>0.73949399999999998</v>
      </c>
      <c r="L82" s="27">
        <v>0.764706</v>
      </c>
      <c r="M82" s="27">
        <v>1</v>
      </c>
      <c r="N82" s="27">
        <v>29</v>
      </c>
      <c r="O82" s="27">
        <v>14</v>
      </c>
      <c r="P82" s="27" t="s">
        <v>213</v>
      </c>
      <c r="Q82" s="27" t="s">
        <v>238</v>
      </c>
    </row>
    <row r="83" spans="1:17" ht="14.25" customHeight="1">
      <c r="A83" s="27">
        <v>6</v>
      </c>
      <c r="B83" s="27">
        <v>22</v>
      </c>
      <c r="C83" s="27" t="s">
        <v>80</v>
      </c>
      <c r="D83" s="27">
        <v>5</v>
      </c>
      <c r="E83" s="27" t="s">
        <v>81</v>
      </c>
      <c r="F83" s="27" t="s">
        <v>62</v>
      </c>
      <c r="G83" s="27">
        <v>0.05</v>
      </c>
      <c r="H83" s="27">
        <v>0</v>
      </c>
      <c r="I83" s="27">
        <v>4.4117999999999997E-2</v>
      </c>
      <c r="J83" s="27">
        <v>5.5556000000000001E-2</v>
      </c>
      <c r="K83" s="27">
        <v>7.0921999999999999E-2</v>
      </c>
      <c r="L83" s="27">
        <v>9.1666999999999998E-2</v>
      </c>
      <c r="M83" s="27">
        <v>1</v>
      </c>
      <c r="N83" s="27">
        <v>41</v>
      </c>
      <c r="O83" s="27">
        <v>1</v>
      </c>
      <c r="P83" s="27" t="s">
        <v>239</v>
      </c>
      <c r="Q83" s="27" t="s">
        <v>240</v>
      </c>
    </row>
    <row r="84" spans="1:17" ht="14.25" customHeight="1">
      <c r="A84" s="27">
        <v>6</v>
      </c>
      <c r="B84" s="27">
        <v>22</v>
      </c>
      <c r="C84" s="27" t="s">
        <v>80</v>
      </c>
      <c r="D84" s="27">
        <v>5</v>
      </c>
      <c r="E84" s="27" t="s">
        <v>81</v>
      </c>
      <c r="F84" s="27" t="s">
        <v>62</v>
      </c>
      <c r="G84" s="27">
        <v>0.1</v>
      </c>
      <c r="H84" s="27">
        <v>0</v>
      </c>
      <c r="I84" s="27">
        <v>6.7936200000000002E-2</v>
      </c>
      <c r="J84" s="27">
        <v>9.0363600000000002E-2</v>
      </c>
      <c r="K84" s="27">
        <v>0.1116084</v>
      </c>
      <c r="L84" s="27">
        <v>0.13333300000000001</v>
      </c>
      <c r="M84" s="27">
        <v>1</v>
      </c>
      <c r="N84" s="27">
        <v>127</v>
      </c>
      <c r="O84" s="27">
        <v>2</v>
      </c>
      <c r="P84" s="27" t="s">
        <v>241</v>
      </c>
      <c r="Q84" s="27" t="s">
        <v>242</v>
      </c>
    </row>
    <row r="85" spans="1:17" ht="14.25" customHeight="1">
      <c r="A85" s="27">
        <v>6</v>
      </c>
      <c r="B85" s="27">
        <v>22</v>
      </c>
      <c r="C85" s="27" t="s">
        <v>80</v>
      </c>
      <c r="D85" s="27">
        <v>5</v>
      </c>
      <c r="E85" s="27" t="s">
        <v>81</v>
      </c>
      <c r="F85" s="27" t="s">
        <v>62</v>
      </c>
      <c r="G85" s="27">
        <v>0.15</v>
      </c>
      <c r="H85" s="27">
        <v>0</v>
      </c>
      <c r="I85" s="27">
        <v>0.1170978</v>
      </c>
      <c r="J85" s="27">
        <v>0.14285700000000001</v>
      </c>
      <c r="K85" s="27">
        <v>0.15873000000000001</v>
      </c>
      <c r="L85" s="27">
        <v>0.1978944</v>
      </c>
      <c r="M85" s="27">
        <v>1</v>
      </c>
      <c r="N85" s="27">
        <v>215</v>
      </c>
      <c r="O85" s="27">
        <v>3</v>
      </c>
      <c r="P85" s="27" t="s">
        <v>243</v>
      </c>
      <c r="Q85" s="27" t="s">
        <v>244</v>
      </c>
    </row>
    <row r="86" spans="1:17" ht="14.25" customHeight="1">
      <c r="A86" s="27">
        <v>6</v>
      </c>
      <c r="B86" s="27">
        <v>22</v>
      </c>
      <c r="C86" s="27" t="s">
        <v>80</v>
      </c>
      <c r="D86" s="27">
        <v>5</v>
      </c>
      <c r="E86" s="27" t="s">
        <v>81</v>
      </c>
      <c r="F86" s="27" t="s">
        <v>62</v>
      </c>
      <c r="G86" s="27">
        <v>0.2</v>
      </c>
      <c r="H86" s="27">
        <v>0</v>
      </c>
      <c r="I86" s="27">
        <v>0.16415099999999999</v>
      </c>
      <c r="J86" s="27">
        <v>0.19565199999999999</v>
      </c>
      <c r="K86" s="27">
        <v>0.222222</v>
      </c>
      <c r="L86" s="27">
        <v>0.2518688</v>
      </c>
      <c r="M86" s="27">
        <v>1</v>
      </c>
      <c r="N86" s="27">
        <v>282</v>
      </c>
      <c r="O86" s="27">
        <v>4</v>
      </c>
      <c r="P86" s="27" t="s">
        <v>245</v>
      </c>
      <c r="Q86" s="27" t="s">
        <v>246</v>
      </c>
    </row>
    <row r="87" spans="1:17" ht="14.25" customHeight="1">
      <c r="A87" s="27">
        <v>6</v>
      </c>
      <c r="B87" s="27">
        <v>22</v>
      </c>
      <c r="C87" s="27" t="s">
        <v>80</v>
      </c>
      <c r="D87" s="27">
        <v>5</v>
      </c>
      <c r="E87" s="27" t="s">
        <v>81</v>
      </c>
      <c r="F87" s="27" t="s">
        <v>62</v>
      </c>
      <c r="G87" s="27">
        <v>0.25</v>
      </c>
      <c r="H87" s="27">
        <v>0</v>
      </c>
      <c r="I87" s="27">
        <v>0.20833299999999999</v>
      </c>
      <c r="J87" s="27">
        <v>0.24121300000000001</v>
      </c>
      <c r="K87" s="27">
        <v>0.26697700000000002</v>
      </c>
      <c r="L87" s="27">
        <v>0.30555599999999999</v>
      </c>
      <c r="M87" s="27">
        <v>1</v>
      </c>
      <c r="N87" s="27">
        <v>335</v>
      </c>
      <c r="O87" s="27">
        <v>5</v>
      </c>
      <c r="P87" s="27" t="s">
        <v>247</v>
      </c>
      <c r="Q87" s="27" t="s">
        <v>248</v>
      </c>
    </row>
    <row r="88" spans="1:17" ht="14.25" customHeight="1">
      <c r="A88" s="27">
        <v>6</v>
      </c>
      <c r="B88" s="27">
        <v>22</v>
      </c>
      <c r="C88" s="27" t="s">
        <v>80</v>
      </c>
      <c r="D88" s="27">
        <v>5</v>
      </c>
      <c r="E88" s="27" t="s">
        <v>81</v>
      </c>
      <c r="F88" s="27" t="s">
        <v>62</v>
      </c>
      <c r="G88" s="27">
        <v>0.3</v>
      </c>
      <c r="H88" s="27">
        <v>0</v>
      </c>
      <c r="I88" s="27">
        <v>0.26774340000000002</v>
      </c>
      <c r="J88" s="27">
        <v>0.30252240000000002</v>
      </c>
      <c r="K88" s="27">
        <v>0.3294918</v>
      </c>
      <c r="L88" s="27">
        <v>0.36585400000000001</v>
      </c>
      <c r="M88" s="27">
        <v>1</v>
      </c>
      <c r="N88" s="27">
        <v>362</v>
      </c>
      <c r="O88" s="27">
        <v>6</v>
      </c>
      <c r="P88" s="27" t="s">
        <v>249</v>
      </c>
      <c r="Q88" s="27" t="s">
        <v>250</v>
      </c>
    </row>
    <row r="89" spans="1:17" ht="14.25" customHeight="1">
      <c r="A89" s="27">
        <v>6</v>
      </c>
      <c r="B89" s="27">
        <v>22</v>
      </c>
      <c r="C89" s="27" t="s">
        <v>80</v>
      </c>
      <c r="D89" s="27">
        <v>5</v>
      </c>
      <c r="E89" s="27" t="s">
        <v>81</v>
      </c>
      <c r="F89" s="27" t="s">
        <v>62</v>
      </c>
      <c r="G89" s="27">
        <v>0.35</v>
      </c>
      <c r="H89" s="27">
        <v>0</v>
      </c>
      <c r="I89" s="27">
        <v>0.30458960000000002</v>
      </c>
      <c r="J89" s="27">
        <v>0.33842499999999998</v>
      </c>
      <c r="K89" s="27">
        <v>0.373832</v>
      </c>
      <c r="L89" s="27">
        <v>0.41364299999999998</v>
      </c>
      <c r="M89" s="27">
        <v>1</v>
      </c>
      <c r="N89" s="27">
        <v>322</v>
      </c>
      <c r="O89" s="27">
        <v>7</v>
      </c>
      <c r="P89" s="27" t="s">
        <v>251</v>
      </c>
      <c r="Q89" s="27" t="s">
        <v>252</v>
      </c>
    </row>
    <row r="90" spans="1:17" ht="14.25" customHeight="1">
      <c r="A90" s="27">
        <v>6</v>
      </c>
      <c r="B90" s="27">
        <v>22</v>
      </c>
      <c r="C90" s="27" t="s">
        <v>80</v>
      </c>
      <c r="D90" s="27">
        <v>5</v>
      </c>
      <c r="E90" s="27" t="s">
        <v>81</v>
      </c>
      <c r="F90" s="27" t="s">
        <v>62</v>
      </c>
      <c r="G90" s="27">
        <v>0.4</v>
      </c>
      <c r="H90" s="27">
        <v>0</v>
      </c>
      <c r="I90" s="27">
        <v>0.35384599999999999</v>
      </c>
      <c r="J90" s="27">
        <v>0.38636399999999999</v>
      </c>
      <c r="K90" s="27">
        <v>0.42175259999999998</v>
      </c>
      <c r="L90" s="27">
        <v>0.45958880000000002</v>
      </c>
      <c r="M90" s="27">
        <v>1</v>
      </c>
      <c r="N90" s="27">
        <v>322</v>
      </c>
      <c r="O90" s="27">
        <v>8</v>
      </c>
      <c r="P90" s="27" t="s">
        <v>253</v>
      </c>
      <c r="Q90" s="27" t="s">
        <v>254</v>
      </c>
    </row>
    <row r="91" spans="1:17" ht="14.25" customHeight="1">
      <c r="A91" s="27">
        <v>6</v>
      </c>
      <c r="B91" s="27">
        <v>22</v>
      </c>
      <c r="C91" s="27" t="s">
        <v>80</v>
      </c>
      <c r="D91" s="27">
        <v>5</v>
      </c>
      <c r="E91" s="27" t="s">
        <v>81</v>
      </c>
      <c r="F91" s="27" t="s">
        <v>62</v>
      </c>
      <c r="G91" s="27">
        <v>0.45</v>
      </c>
      <c r="H91" s="27">
        <v>0</v>
      </c>
      <c r="I91" s="27">
        <v>0.4035764</v>
      </c>
      <c r="J91" s="27">
        <v>0.43810959999999999</v>
      </c>
      <c r="K91" s="27">
        <v>0.47403119999999999</v>
      </c>
      <c r="L91" s="27">
        <v>0.51032860000000002</v>
      </c>
      <c r="M91" s="27">
        <v>1</v>
      </c>
      <c r="N91" s="27">
        <v>257</v>
      </c>
      <c r="O91" s="27">
        <v>9</v>
      </c>
      <c r="P91" s="27" t="s">
        <v>255</v>
      </c>
      <c r="Q91" s="27" t="s">
        <v>256</v>
      </c>
    </row>
    <row r="92" spans="1:17" ht="14.25" customHeight="1">
      <c r="A92" s="27">
        <v>6</v>
      </c>
      <c r="B92" s="27">
        <v>22</v>
      </c>
      <c r="C92" s="27" t="s">
        <v>80</v>
      </c>
      <c r="D92" s="27">
        <v>5</v>
      </c>
      <c r="E92" s="27" t="s">
        <v>81</v>
      </c>
      <c r="F92" s="27" t="s">
        <v>62</v>
      </c>
      <c r="G92" s="27">
        <v>0.5</v>
      </c>
      <c r="H92" s="27">
        <v>0</v>
      </c>
      <c r="I92" s="27">
        <v>0.44185999999999998</v>
      </c>
      <c r="J92" s="27">
        <v>0.49541299999999999</v>
      </c>
      <c r="K92" s="27">
        <v>0.51948099999999997</v>
      </c>
      <c r="L92" s="27">
        <v>0.55813999999999997</v>
      </c>
      <c r="M92" s="27">
        <v>1</v>
      </c>
      <c r="N92" s="27">
        <v>166</v>
      </c>
      <c r="O92" s="27">
        <v>10</v>
      </c>
      <c r="P92" s="27" t="s">
        <v>257</v>
      </c>
      <c r="Q92" s="27" t="s">
        <v>258</v>
      </c>
    </row>
    <row r="93" spans="1:17" ht="14.25" customHeight="1">
      <c r="A93" s="27">
        <v>6</v>
      </c>
      <c r="B93" s="27">
        <v>22</v>
      </c>
      <c r="C93" s="27" t="s">
        <v>80</v>
      </c>
      <c r="D93" s="27">
        <v>5</v>
      </c>
      <c r="E93" s="27" t="s">
        <v>81</v>
      </c>
      <c r="F93" s="27" t="s">
        <v>62</v>
      </c>
      <c r="G93" s="27">
        <v>0.55000000000000004</v>
      </c>
      <c r="H93" s="27">
        <v>0</v>
      </c>
      <c r="I93" s="27">
        <v>0.47713299999999997</v>
      </c>
      <c r="J93" s="27">
        <v>0.51515200000000005</v>
      </c>
      <c r="K93" s="27">
        <v>0.55661579999999999</v>
      </c>
      <c r="L93" s="27">
        <v>0.59789460000000005</v>
      </c>
      <c r="M93" s="27">
        <v>1</v>
      </c>
      <c r="N93" s="27">
        <v>149</v>
      </c>
      <c r="O93" s="27">
        <v>11</v>
      </c>
      <c r="P93" s="27" t="s">
        <v>259</v>
      </c>
      <c r="Q93" s="27" t="s">
        <v>260</v>
      </c>
    </row>
    <row r="94" spans="1:17" ht="14.25" customHeight="1">
      <c r="A94" s="27">
        <v>6</v>
      </c>
      <c r="B94" s="27">
        <v>22</v>
      </c>
      <c r="C94" s="27" t="s">
        <v>80</v>
      </c>
      <c r="D94" s="27">
        <v>5</v>
      </c>
      <c r="E94" s="27" t="s">
        <v>81</v>
      </c>
      <c r="F94" s="27" t="s">
        <v>62</v>
      </c>
      <c r="G94" s="27">
        <v>0.6</v>
      </c>
      <c r="H94" s="27">
        <v>0</v>
      </c>
      <c r="I94" s="27">
        <v>0.50243899999999997</v>
      </c>
      <c r="J94" s="27">
        <v>0.56304339999999997</v>
      </c>
      <c r="K94" s="27">
        <v>0.59935479999999997</v>
      </c>
      <c r="L94" s="27">
        <v>0.64383400000000002</v>
      </c>
      <c r="M94" s="27">
        <v>1</v>
      </c>
      <c r="N94" s="27">
        <v>84</v>
      </c>
      <c r="O94" s="27">
        <v>12</v>
      </c>
      <c r="P94" s="27" t="s">
        <v>261</v>
      </c>
      <c r="Q94" s="27" t="s">
        <v>262</v>
      </c>
    </row>
    <row r="95" spans="1:17" ht="14.25" customHeight="1">
      <c r="A95" s="27">
        <v>6</v>
      </c>
      <c r="B95" s="27">
        <v>22</v>
      </c>
      <c r="C95" s="27" t="s">
        <v>80</v>
      </c>
      <c r="D95" s="27">
        <v>5</v>
      </c>
      <c r="E95" s="27" t="s">
        <v>81</v>
      </c>
      <c r="F95" s="27" t="s">
        <v>62</v>
      </c>
      <c r="G95" s="27">
        <v>0.65</v>
      </c>
      <c r="H95" s="27">
        <v>0</v>
      </c>
      <c r="I95" s="27">
        <v>0.56637700000000002</v>
      </c>
      <c r="J95" s="27">
        <v>0.61218620000000001</v>
      </c>
      <c r="K95" s="27">
        <v>0.64486960000000004</v>
      </c>
      <c r="L95" s="27">
        <v>0.68324779999999996</v>
      </c>
      <c r="M95" s="27">
        <v>1</v>
      </c>
      <c r="N95" s="27">
        <v>55</v>
      </c>
      <c r="O95" s="27">
        <v>13</v>
      </c>
      <c r="P95" s="27" t="s">
        <v>263</v>
      </c>
      <c r="Q95" s="27" t="s">
        <v>264</v>
      </c>
    </row>
    <row r="96" spans="1:17" ht="14.25" customHeight="1">
      <c r="A96" s="27">
        <v>6</v>
      </c>
      <c r="B96" s="27">
        <v>22</v>
      </c>
      <c r="C96" s="27" t="s">
        <v>80</v>
      </c>
      <c r="D96" s="27">
        <v>5</v>
      </c>
      <c r="E96" s="27" t="s">
        <v>81</v>
      </c>
      <c r="F96" s="27" t="s">
        <v>62</v>
      </c>
      <c r="G96" s="27">
        <v>0.75</v>
      </c>
      <c r="H96" s="27">
        <v>0</v>
      </c>
      <c r="I96" s="27">
        <v>0.65714300000000003</v>
      </c>
      <c r="J96" s="27">
        <v>0.70454499999999998</v>
      </c>
      <c r="K96" s="27">
        <v>0.72222200000000003</v>
      </c>
      <c r="L96" s="27">
        <v>0.75675700000000001</v>
      </c>
      <c r="M96" s="27">
        <v>1</v>
      </c>
      <c r="N96" s="27">
        <v>46</v>
      </c>
      <c r="O96" s="27">
        <v>14</v>
      </c>
      <c r="P96" s="27" t="s">
        <v>265</v>
      </c>
      <c r="Q96" s="27" t="s">
        <v>266</v>
      </c>
    </row>
    <row r="97" spans="1:17" ht="14.25" customHeight="1">
      <c r="A97" s="27">
        <v>6</v>
      </c>
      <c r="B97" s="27">
        <v>22</v>
      </c>
      <c r="C97" s="27" t="s">
        <v>80</v>
      </c>
      <c r="D97" s="27">
        <v>5</v>
      </c>
      <c r="E97" s="27" t="s">
        <v>81</v>
      </c>
      <c r="F97" s="27" t="s">
        <v>62</v>
      </c>
      <c r="G97" s="27">
        <v>1</v>
      </c>
      <c r="H97" s="27">
        <v>0</v>
      </c>
      <c r="I97" s="27">
        <v>0.78246519999999997</v>
      </c>
      <c r="J97" s="27">
        <v>0.83693700000000004</v>
      </c>
      <c r="K97" s="27">
        <v>0.89005860000000003</v>
      </c>
      <c r="L97" s="27">
        <v>0.94203559999999997</v>
      </c>
      <c r="M97" s="27">
        <v>1</v>
      </c>
      <c r="N97" s="27">
        <v>28</v>
      </c>
      <c r="O97" s="27">
        <v>15</v>
      </c>
      <c r="P97" s="27" t="s">
        <v>240</v>
      </c>
      <c r="Q97" s="27" t="s">
        <v>267</v>
      </c>
    </row>
    <row r="98" spans="1:17" ht="14.25" customHeight="1">
      <c r="A98" s="27">
        <v>7</v>
      </c>
      <c r="B98" s="27">
        <v>22</v>
      </c>
      <c r="C98" s="27" t="s">
        <v>80</v>
      </c>
      <c r="D98" s="27" t="s">
        <v>268</v>
      </c>
      <c r="E98" s="27" t="s">
        <v>81</v>
      </c>
      <c r="F98" s="27" t="s">
        <v>62</v>
      </c>
      <c r="G98" s="27">
        <v>0.05</v>
      </c>
      <c r="H98" s="27">
        <v>0</v>
      </c>
      <c r="I98" s="27">
        <v>2.08594E-2</v>
      </c>
      <c r="J98" s="27">
        <v>2.9275200000000001E-2</v>
      </c>
      <c r="K98" s="27">
        <v>4.1776599999999997E-2</v>
      </c>
      <c r="L98" s="27">
        <v>6.1225599999999998E-2</v>
      </c>
      <c r="M98" s="27">
        <v>1</v>
      </c>
      <c r="N98" s="27">
        <v>55</v>
      </c>
      <c r="O98" s="27">
        <v>1</v>
      </c>
      <c r="P98" s="27" t="s">
        <v>269</v>
      </c>
      <c r="Q98" s="27" t="s">
        <v>270</v>
      </c>
    </row>
    <row r="99" spans="1:17" ht="14.25" customHeight="1">
      <c r="A99" s="27">
        <v>7</v>
      </c>
      <c r="B99" s="27">
        <v>22</v>
      </c>
      <c r="C99" s="27" t="s">
        <v>80</v>
      </c>
      <c r="D99" s="27" t="s">
        <v>268</v>
      </c>
      <c r="E99" s="27" t="s">
        <v>81</v>
      </c>
      <c r="F99" s="27" t="s">
        <v>62</v>
      </c>
      <c r="G99" s="27">
        <v>0.1</v>
      </c>
      <c r="H99" s="27">
        <v>0</v>
      </c>
      <c r="I99" s="27">
        <v>4.3103000000000002E-2</v>
      </c>
      <c r="J99" s="27">
        <v>6.5421000000000007E-2</v>
      </c>
      <c r="K99" s="27">
        <v>8.0808000000000005E-2</v>
      </c>
      <c r="L99" s="27">
        <v>9.7345000000000001E-2</v>
      </c>
      <c r="M99" s="27">
        <v>1</v>
      </c>
      <c r="N99" s="27">
        <v>216</v>
      </c>
      <c r="O99" s="27">
        <v>2</v>
      </c>
      <c r="P99" s="27" t="s">
        <v>271</v>
      </c>
      <c r="Q99" s="27" t="s">
        <v>272</v>
      </c>
    </row>
    <row r="100" spans="1:17" ht="14.25" customHeight="1">
      <c r="A100" s="27">
        <v>7</v>
      </c>
      <c r="B100" s="27">
        <v>22</v>
      </c>
      <c r="C100" s="27" t="s">
        <v>80</v>
      </c>
      <c r="D100" s="27" t="s">
        <v>268</v>
      </c>
      <c r="E100" s="27" t="s">
        <v>81</v>
      </c>
      <c r="F100" s="27" t="s">
        <v>62</v>
      </c>
      <c r="G100" s="27">
        <v>0.15</v>
      </c>
      <c r="H100" s="27">
        <v>0</v>
      </c>
      <c r="I100" s="27">
        <v>6.9646399999999997E-2</v>
      </c>
      <c r="J100" s="27">
        <v>9.7605200000000003E-2</v>
      </c>
      <c r="K100" s="27">
        <v>0.1206642</v>
      </c>
      <c r="L100" s="27">
        <v>0.15071499999999999</v>
      </c>
      <c r="M100" s="27">
        <v>1</v>
      </c>
      <c r="N100" s="27">
        <v>373</v>
      </c>
      <c r="O100" s="27">
        <v>3</v>
      </c>
      <c r="P100" s="27" t="s">
        <v>273</v>
      </c>
      <c r="Q100" s="27" t="s">
        <v>274</v>
      </c>
    </row>
    <row r="101" spans="1:17" ht="14.25" customHeight="1">
      <c r="A101" s="27">
        <v>7</v>
      </c>
      <c r="B101" s="27">
        <v>22</v>
      </c>
      <c r="C101" s="27" t="s">
        <v>80</v>
      </c>
      <c r="D101" s="27" t="s">
        <v>268</v>
      </c>
      <c r="E101" s="27" t="s">
        <v>81</v>
      </c>
      <c r="F101" s="27" t="s">
        <v>62</v>
      </c>
      <c r="G101" s="27">
        <v>0.2</v>
      </c>
      <c r="H101" s="27">
        <v>0</v>
      </c>
      <c r="I101" s="27">
        <v>9.6822199999999997E-2</v>
      </c>
      <c r="J101" s="27">
        <v>0.12785479999999999</v>
      </c>
      <c r="K101" s="27">
        <v>0.1592884</v>
      </c>
      <c r="L101" s="27">
        <v>0.19565199999999999</v>
      </c>
      <c r="M101" s="27">
        <v>1</v>
      </c>
      <c r="N101" s="27">
        <v>607</v>
      </c>
      <c r="O101" s="27">
        <v>4</v>
      </c>
      <c r="P101" s="27" t="s">
        <v>275</v>
      </c>
      <c r="Q101" s="27" t="s">
        <v>276</v>
      </c>
    </row>
    <row r="102" spans="1:17" ht="14.25" customHeight="1">
      <c r="A102" s="27">
        <v>7</v>
      </c>
      <c r="B102" s="27">
        <v>22</v>
      </c>
      <c r="C102" s="27" t="s">
        <v>80</v>
      </c>
      <c r="D102" s="27" t="s">
        <v>268</v>
      </c>
      <c r="E102" s="27" t="s">
        <v>81</v>
      </c>
      <c r="F102" s="27" t="s">
        <v>62</v>
      </c>
      <c r="G102" s="27">
        <v>0.25</v>
      </c>
      <c r="H102" s="27">
        <v>0</v>
      </c>
      <c r="I102" s="27">
        <v>0.130435</v>
      </c>
      <c r="J102" s="27">
        <v>0.16666700000000001</v>
      </c>
      <c r="K102" s="27">
        <v>0.19887859999999999</v>
      </c>
      <c r="L102" s="27">
        <v>0.23940719999999999</v>
      </c>
      <c r="M102" s="27">
        <v>1</v>
      </c>
      <c r="N102" s="27">
        <v>659</v>
      </c>
      <c r="O102" s="27">
        <v>5</v>
      </c>
      <c r="P102" s="27" t="s">
        <v>277</v>
      </c>
      <c r="Q102" s="27" t="s">
        <v>278</v>
      </c>
    </row>
    <row r="103" spans="1:17" ht="14.25" customHeight="1">
      <c r="A103" s="27">
        <v>7</v>
      </c>
      <c r="B103" s="27">
        <v>22</v>
      </c>
      <c r="C103" s="27" t="s">
        <v>80</v>
      </c>
      <c r="D103" s="27" t="s">
        <v>268</v>
      </c>
      <c r="E103" s="27" t="s">
        <v>81</v>
      </c>
      <c r="F103" s="27" t="s">
        <v>62</v>
      </c>
      <c r="G103" s="27">
        <v>0.3</v>
      </c>
      <c r="H103" s="27">
        <v>0</v>
      </c>
      <c r="I103" s="27">
        <v>0.15534000000000001</v>
      </c>
      <c r="J103" s="27">
        <v>0.2</v>
      </c>
      <c r="K103" s="27">
        <v>0.2402012</v>
      </c>
      <c r="L103" s="27">
        <v>0.2887168</v>
      </c>
      <c r="M103" s="27">
        <v>1</v>
      </c>
      <c r="N103" s="27">
        <v>784</v>
      </c>
      <c r="O103" s="27">
        <v>6</v>
      </c>
      <c r="P103" s="27" t="s">
        <v>279</v>
      </c>
      <c r="Q103" s="27" t="s">
        <v>280</v>
      </c>
    </row>
    <row r="104" spans="1:17" ht="14.25" customHeight="1">
      <c r="A104" s="27">
        <v>7</v>
      </c>
      <c r="B104" s="27">
        <v>22</v>
      </c>
      <c r="C104" s="27" t="s">
        <v>80</v>
      </c>
      <c r="D104" s="27" t="s">
        <v>268</v>
      </c>
      <c r="E104" s="27" t="s">
        <v>81</v>
      </c>
      <c r="F104" s="27" t="s">
        <v>62</v>
      </c>
      <c r="G104" s="27">
        <v>0.35</v>
      </c>
      <c r="H104" s="27">
        <v>0</v>
      </c>
      <c r="I104" s="27">
        <v>0.18664700000000001</v>
      </c>
      <c r="J104" s="27">
        <v>0.2344908</v>
      </c>
      <c r="K104" s="27">
        <v>0.27843220000000002</v>
      </c>
      <c r="L104" s="27">
        <v>0.331175</v>
      </c>
      <c r="M104" s="27">
        <v>1</v>
      </c>
      <c r="N104" s="27">
        <v>895</v>
      </c>
      <c r="O104" s="27">
        <v>7</v>
      </c>
      <c r="P104" s="27" t="s">
        <v>281</v>
      </c>
      <c r="Q104" s="27" t="s">
        <v>282</v>
      </c>
    </row>
    <row r="105" spans="1:17" ht="14.25" customHeight="1">
      <c r="A105" s="27">
        <v>7</v>
      </c>
      <c r="B105" s="27">
        <v>22</v>
      </c>
      <c r="C105" s="27" t="s">
        <v>80</v>
      </c>
      <c r="D105" s="27" t="s">
        <v>268</v>
      </c>
      <c r="E105" s="27" t="s">
        <v>81</v>
      </c>
      <c r="F105" s="27" t="s">
        <v>62</v>
      </c>
      <c r="G105" s="27">
        <v>0.4</v>
      </c>
      <c r="H105" s="27">
        <v>0</v>
      </c>
      <c r="I105" s="27">
        <v>0.22310440000000001</v>
      </c>
      <c r="J105" s="27">
        <v>0.27596480000000001</v>
      </c>
      <c r="K105" s="27">
        <v>0.31658259999999999</v>
      </c>
      <c r="L105" s="27">
        <v>0.37474740000000001</v>
      </c>
      <c r="M105" s="27">
        <v>1</v>
      </c>
      <c r="N105" s="27">
        <v>967</v>
      </c>
      <c r="O105" s="27">
        <v>8</v>
      </c>
      <c r="P105" s="27" t="s">
        <v>283</v>
      </c>
      <c r="Q105" s="27" t="s">
        <v>284</v>
      </c>
    </row>
    <row r="106" spans="1:17" ht="14.25" customHeight="1">
      <c r="A106" s="27">
        <v>7</v>
      </c>
      <c r="B106" s="27">
        <v>22</v>
      </c>
      <c r="C106" s="27" t="s">
        <v>80</v>
      </c>
      <c r="D106" s="27" t="s">
        <v>268</v>
      </c>
      <c r="E106" s="27" t="s">
        <v>81</v>
      </c>
      <c r="F106" s="27" t="s">
        <v>62</v>
      </c>
      <c r="G106" s="27">
        <v>0.45</v>
      </c>
      <c r="H106" s="27">
        <v>0</v>
      </c>
      <c r="I106" s="27">
        <v>0.25</v>
      </c>
      <c r="J106" s="27">
        <v>0.30297439999999998</v>
      </c>
      <c r="K106" s="27">
        <v>0.35330099999999998</v>
      </c>
      <c r="L106" s="27">
        <v>0.41329440000000001</v>
      </c>
      <c r="M106" s="27">
        <v>1</v>
      </c>
      <c r="N106" s="27">
        <v>873</v>
      </c>
      <c r="O106" s="27">
        <v>9</v>
      </c>
      <c r="P106" s="27" t="s">
        <v>285</v>
      </c>
      <c r="Q106" s="27" t="s">
        <v>286</v>
      </c>
    </row>
    <row r="107" spans="1:17" ht="14.25" customHeight="1">
      <c r="A107" s="27">
        <v>7</v>
      </c>
      <c r="B107" s="27">
        <v>22</v>
      </c>
      <c r="C107" s="27" t="s">
        <v>80</v>
      </c>
      <c r="D107" s="27" t="s">
        <v>268</v>
      </c>
      <c r="E107" s="27" t="s">
        <v>81</v>
      </c>
      <c r="F107" s="27" t="s">
        <v>62</v>
      </c>
      <c r="G107" s="27">
        <v>0.5</v>
      </c>
      <c r="H107" s="27">
        <v>0</v>
      </c>
      <c r="I107" s="27">
        <v>0.29919620000000002</v>
      </c>
      <c r="J107" s="27">
        <v>0.35220899999999999</v>
      </c>
      <c r="K107" s="27">
        <v>0.40552860000000002</v>
      </c>
      <c r="L107" s="27">
        <v>0.46880539999999998</v>
      </c>
      <c r="M107" s="27">
        <v>1</v>
      </c>
      <c r="N107" s="27">
        <v>685</v>
      </c>
      <c r="O107" s="27">
        <v>10</v>
      </c>
      <c r="P107" s="27" t="s">
        <v>287</v>
      </c>
      <c r="Q107" s="27" t="s">
        <v>288</v>
      </c>
    </row>
    <row r="108" spans="1:17" ht="14.25" customHeight="1">
      <c r="A108" s="27">
        <v>7</v>
      </c>
      <c r="B108" s="27">
        <v>22</v>
      </c>
      <c r="C108" s="27" t="s">
        <v>80</v>
      </c>
      <c r="D108" s="27" t="s">
        <v>268</v>
      </c>
      <c r="E108" s="27" t="s">
        <v>81</v>
      </c>
      <c r="F108" s="27" t="s">
        <v>62</v>
      </c>
      <c r="G108" s="27">
        <v>0.55000000000000004</v>
      </c>
      <c r="H108" s="27">
        <v>0</v>
      </c>
      <c r="I108" s="27">
        <v>0.34093960000000001</v>
      </c>
      <c r="J108" s="27">
        <v>0.40902460000000002</v>
      </c>
      <c r="K108" s="27">
        <v>0.45950259999999998</v>
      </c>
      <c r="L108" s="27">
        <v>0.51507559999999997</v>
      </c>
      <c r="M108" s="27">
        <v>1</v>
      </c>
      <c r="N108" s="27">
        <v>518</v>
      </c>
      <c r="O108" s="27">
        <v>11</v>
      </c>
      <c r="P108" s="27" t="s">
        <v>289</v>
      </c>
      <c r="Q108" s="27" t="s">
        <v>290</v>
      </c>
    </row>
    <row r="109" spans="1:17" ht="14.25" customHeight="1">
      <c r="A109" s="27">
        <v>7</v>
      </c>
      <c r="B109" s="27">
        <v>22</v>
      </c>
      <c r="C109" s="27" t="s">
        <v>80</v>
      </c>
      <c r="D109" s="27" t="s">
        <v>268</v>
      </c>
      <c r="E109" s="27" t="s">
        <v>81</v>
      </c>
      <c r="F109" s="27" t="s">
        <v>62</v>
      </c>
      <c r="G109" s="27">
        <v>0.6</v>
      </c>
      <c r="H109" s="27">
        <v>0</v>
      </c>
      <c r="I109" s="27">
        <v>0.3972386</v>
      </c>
      <c r="J109" s="27">
        <v>0.4751804</v>
      </c>
      <c r="K109" s="27">
        <v>0.52640819999999999</v>
      </c>
      <c r="L109" s="27">
        <v>0.58234419999999998</v>
      </c>
      <c r="M109" s="27">
        <v>1</v>
      </c>
      <c r="N109" s="27">
        <v>360</v>
      </c>
      <c r="O109" s="27">
        <v>12</v>
      </c>
      <c r="P109" s="27" t="s">
        <v>291</v>
      </c>
      <c r="Q109" s="27" t="s">
        <v>292</v>
      </c>
    </row>
    <row r="110" spans="1:17" ht="14.25" customHeight="1">
      <c r="A110" s="27">
        <v>7</v>
      </c>
      <c r="B110" s="27">
        <v>22</v>
      </c>
      <c r="C110" s="27" t="s">
        <v>80</v>
      </c>
      <c r="D110" s="27" t="s">
        <v>268</v>
      </c>
      <c r="E110" s="27" t="s">
        <v>81</v>
      </c>
      <c r="F110" s="27" t="s">
        <v>62</v>
      </c>
      <c r="G110" s="27">
        <v>0.65</v>
      </c>
      <c r="H110" s="27">
        <v>0</v>
      </c>
      <c r="I110" s="27">
        <v>0.45137840000000001</v>
      </c>
      <c r="J110" s="27">
        <v>0.53217919999999996</v>
      </c>
      <c r="K110" s="27">
        <v>0.57681059999999995</v>
      </c>
      <c r="L110" s="27">
        <v>0.625</v>
      </c>
      <c r="M110" s="27">
        <v>1</v>
      </c>
      <c r="N110" s="27">
        <v>220</v>
      </c>
      <c r="O110" s="27">
        <v>13</v>
      </c>
      <c r="P110" s="27" t="s">
        <v>293</v>
      </c>
      <c r="Q110" s="27" t="s">
        <v>294</v>
      </c>
    </row>
    <row r="111" spans="1:17" ht="14.25" customHeight="1">
      <c r="A111" s="27">
        <v>7</v>
      </c>
      <c r="B111" s="27">
        <v>22</v>
      </c>
      <c r="C111" s="27" t="s">
        <v>80</v>
      </c>
      <c r="D111" s="27" t="s">
        <v>268</v>
      </c>
      <c r="E111" s="27" t="s">
        <v>81</v>
      </c>
      <c r="F111" s="27" t="s">
        <v>62</v>
      </c>
      <c r="G111" s="27">
        <v>0.7</v>
      </c>
      <c r="H111" s="27">
        <v>0</v>
      </c>
      <c r="I111" s="27">
        <v>0.5</v>
      </c>
      <c r="J111" s="27">
        <v>0.57732000000000006</v>
      </c>
      <c r="K111" s="27">
        <v>0.61363599999999996</v>
      </c>
      <c r="L111" s="27">
        <v>0.66165399999999996</v>
      </c>
      <c r="M111" s="27">
        <v>1</v>
      </c>
      <c r="N111" s="27">
        <v>136</v>
      </c>
      <c r="O111" s="27">
        <v>14</v>
      </c>
      <c r="P111" s="27" t="s">
        <v>295</v>
      </c>
      <c r="Q111" s="27" t="s">
        <v>296</v>
      </c>
    </row>
    <row r="112" spans="1:17" ht="14.25" customHeight="1">
      <c r="A112" s="27">
        <v>7</v>
      </c>
      <c r="B112" s="27">
        <v>22</v>
      </c>
      <c r="C112" s="27" t="s">
        <v>80</v>
      </c>
      <c r="D112" s="27" t="s">
        <v>268</v>
      </c>
      <c r="E112" s="27" t="s">
        <v>81</v>
      </c>
      <c r="F112" s="27" t="s">
        <v>62</v>
      </c>
      <c r="G112" s="27">
        <v>0.75</v>
      </c>
      <c r="H112" s="27">
        <v>0</v>
      </c>
      <c r="I112" s="27">
        <v>0.55849439999999995</v>
      </c>
      <c r="J112" s="27">
        <v>0.65</v>
      </c>
      <c r="K112" s="27">
        <v>0.68960339999999998</v>
      </c>
      <c r="L112" s="27">
        <v>0.7260586</v>
      </c>
      <c r="M112" s="27">
        <v>1</v>
      </c>
      <c r="N112" s="27">
        <v>79</v>
      </c>
      <c r="O112" s="27">
        <v>15</v>
      </c>
      <c r="P112" s="27" t="s">
        <v>297</v>
      </c>
      <c r="Q112" s="27" t="s">
        <v>298</v>
      </c>
    </row>
    <row r="113" spans="1:17" ht="14.25" customHeight="1">
      <c r="A113" s="27">
        <v>7</v>
      </c>
      <c r="B113" s="27">
        <v>22</v>
      </c>
      <c r="C113" s="27" t="s">
        <v>80</v>
      </c>
      <c r="D113" s="27" t="s">
        <v>268</v>
      </c>
      <c r="E113" s="27" t="s">
        <v>81</v>
      </c>
      <c r="F113" s="27" t="s">
        <v>62</v>
      </c>
      <c r="G113" s="27">
        <v>1</v>
      </c>
      <c r="H113" s="27">
        <v>0</v>
      </c>
      <c r="I113" s="27">
        <v>0.63636400000000004</v>
      </c>
      <c r="J113" s="27">
        <v>0.69170640000000005</v>
      </c>
      <c r="K113" s="27">
        <v>0.75952120000000001</v>
      </c>
      <c r="L113" s="27">
        <v>0.79164639999999997</v>
      </c>
      <c r="M113" s="27">
        <v>1</v>
      </c>
      <c r="N113" s="27">
        <v>47</v>
      </c>
      <c r="O113" s="27">
        <v>16</v>
      </c>
      <c r="P113" s="27" t="s">
        <v>270</v>
      </c>
      <c r="Q113" s="27" t="s">
        <v>299</v>
      </c>
    </row>
    <row r="114" spans="1:17" ht="14.25" customHeight="1">
      <c r="A114" s="27">
        <v>8</v>
      </c>
      <c r="B114" s="27">
        <v>22</v>
      </c>
      <c r="C114" s="27" t="s">
        <v>80</v>
      </c>
      <c r="D114" s="27" t="s">
        <v>300</v>
      </c>
      <c r="E114" s="27" t="s">
        <v>81</v>
      </c>
      <c r="F114" s="27" t="s">
        <v>62</v>
      </c>
      <c r="G114" s="27">
        <v>0.05</v>
      </c>
      <c r="H114" s="27">
        <v>0</v>
      </c>
      <c r="I114" s="27">
        <v>1.8568000000000001E-2</v>
      </c>
      <c r="J114" s="27">
        <v>2.9412000000000001E-2</v>
      </c>
      <c r="K114" s="27">
        <v>4.1096000000000001E-2</v>
      </c>
      <c r="L114" s="27">
        <v>5.1723999999999999E-2</v>
      </c>
      <c r="M114" s="27">
        <v>1</v>
      </c>
      <c r="N114" s="27">
        <v>41</v>
      </c>
      <c r="O114" s="27">
        <v>1</v>
      </c>
      <c r="P114" s="27" t="s">
        <v>301</v>
      </c>
      <c r="Q114" s="27" t="s">
        <v>302</v>
      </c>
    </row>
    <row r="115" spans="1:17" ht="14.25" customHeight="1">
      <c r="A115" s="27">
        <v>8</v>
      </c>
      <c r="B115" s="27">
        <v>22</v>
      </c>
      <c r="C115" s="27" t="s">
        <v>80</v>
      </c>
      <c r="D115" s="27" t="s">
        <v>300</v>
      </c>
      <c r="E115" s="27" t="s">
        <v>81</v>
      </c>
      <c r="F115" s="27" t="s">
        <v>62</v>
      </c>
      <c r="G115" s="27">
        <v>0.1</v>
      </c>
      <c r="H115" s="27">
        <v>0</v>
      </c>
      <c r="I115" s="27">
        <v>4.27962E-2</v>
      </c>
      <c r="J115" s="27">
        <v>6.0818400000000002E-2</v>
      </c>
      <c r="K115" s="27">
        <v>7.5400999999999996E-2</v>
      </c>
      <c r="L115" s="27">
        <v>9.6143599999999996E-2</v>
      </c>
      <c r="M115" s="27">
        <v>1</v>
      </c>
      <c r="N115" s="27">
        <v>204</v>
      </c>
      <c r="O115" s="27">
        <v>2</v>
      </c>
      <c r="P115" s="27" t="s">
        <v>303</v>
      </c>
      <c r="Q115" s="27" t="s">
        <v>304</v>
      </c>
    </row>
    <row r="116" spans="1:17" ht="14.25" customHeight="1">
      <c r="A116" s="27">
        <v>8</v>
      </c>
      <c r="B116" s="27">
        <v>22</v>
      </c>
      <c r="C116" s="27" t="s">
        <v>80</v>
      </c>
      <c r="D116" s="27" t="s">
        <v>300</v>
      </c>
      <c r="E116" s="27" t="s">
        <v>81</v>
      </c>
      <c r="F116" s="27" t="s">
        <v>62</v>
      </c>
      <c r="G116" s="27">
        <v>0.15</v>
      </c>
      <c r="H116" s="27">
        <v>0</v>
      </c>
      <c r="I116" s="27">
        <v>7.2411199999999995E-2</v>
      </c>
      <c r="J116" s="27">
        <v>9.2156199999999994E-2</v>
      </c>
      <c r="K116" s="27">
        <v>0.111111</v>
      </c>
      <c r="L116" s="27">
        <v>0.1344524</v>
      </c>
      <c r="M116" s="27">
        <v>1</v>
      </c>
      <c r="N116" s="27">
        <v>377</v>
      </c>
      <c r="O116" s="27">
        <v>3</v>
      </c>
      <c r="P116" s="27" t="s">
        <v>305</v>
      </c>
      <c r="Q116" s="27" t="s">
        <v>306</v>
      </c>
    </row>
    <row r="117" spans="1:17" ht="14.25" customHeight="1">
      <c r="A117" s="27">
        <v>8</v>
      </c>
      <c r="B117" s="27">
        <v>22</v>
      </c>
      <c r="C117" s="27" t="s">
        <v>80</v>
      </c>
      <c r="D117" s="27" t="s">
        <v>300</v>
      </c>
      <c r="E117" s="27" t="s">
        <v>81</v>
      </c>
      <c r="F117" s="27" t="s">
        <v>62</v>
      </c>
      <c r="G117" s="27">
        <v>0.2</v>
      </c>
      <c r="H117" s="27">
        <v>0</v>
      </c>
      <c r="I117" s="27">
        <v>0.1059654</v>
      </c>
      <c r="J117" s="27">
        <v>0.13157060000000001</v>
      </c>
      <c r="K117" s="27">
        <v>0.1564526</v>
      </c>
      <c r="L117" s="27">
        <v>0.18271979999999999</v>
      </c>
      <c r="M117" s="27">
        <v>1</v>
      </c>
      <c r="N117" s="27">
        <v>547</v>
      </c>
      <c r="O117" s="27">
        <v>4</v>
      </c>
      <c r="P117" s="27" t="s">
        <v>307</v>
      </c>
      <c r="Q117" s="27" t="s">
        <v>308</v>
      </c>
    </row>
    <row r="118" spans="1:17" ht="14.25" customHeight="1">
      <c r="A118" s="27">
        <v>8</v>
      </c>
      <c r="B118" s="27">
        <v>22</v>
      </c>
      <c r="C118" s="27" t="s">
        <v>80</v>
      </c>
      <c r="D118" s="27" t="s">
        <v>300</v>
      </c>
      <c r="E118" s="27" t="s">
        <v>81</v>
      </c>
      <c r="F118" s="27" t="s">
        <v>62</v>
      </c>
      <c r="G118" s="27">
        <v>0.25</v>
      </c>
      <c r="H118" s="27">
        <v>0</v>
      </c>
      <c r="I118" s="27">
        <v>0.14027100000000001</v>
      </c>
      <c r="J118" s="27">
        <v>0.16894999999999999</v>
      </c>
      <c r="K118" s="27">
        <v>0.194268</v>
      </c>
      <c r="L118" s="27">
        <v>0.23222699999999999</v>
      </c>
      <c r="M118" s="27">
        <v>1</v>
      </c>
      <c r="N118" s="27">
        <v>741</v>
      </c>
      <c r="O118" s="27">
        <v>5</v>
      </c>
      <c r="P118" s="27" t="s">
        <v>309</v>
      </c>
      <c r="Q118" s="27" t="s">
        <v>310</v>
      </c>
    </row>
    <row r="119" spans="1:17" ht="14.25" customHeight="1">
      <c r="A119" s="27">
        <v>8</v>
      </c>
      <c r="B119" s="27">
        <v>22</v>
      </c>
      <c r="C119" s="27" t="s">
        <v>80</v>
      </c>
      <c r="D119" s="27" t="s">
        <v>300</v>
      </c>
      <c r="E119" s="27" t="s">
        <v>81</v>
      </c>
      <c r="F119" s="27" t="s">
        <v>62</v>
      </c>
      <c r="G119" s="27">
        <v>0.3</v>
      </c>
      <c r="H119" s="27">
        <v>0</v>
      </c>
      <c r="I119" s="27">
        <v>0.17499999999999999</v>
      </c>
      <c r="J119" s="27">
        <v>0.20783399999999999</v>
      </c>
      <c r="K119" s="27">
        <v>0.23656099999999999</v>
      </c>
      <c r="L119" s="27">
        <v>0.27482580000000001</v>
      </c>
      <c r="M119" s="27">
        <v>1</v>
      </c>
      <c r="N119" s="27">
        <v>745</v>
      </c>
      <c r="O119" s="27">
        <v>6</v>
      </c>
      <c r="P119" s="27" t="s">
        <v>311</v>
      </c>
      <c r="Q119" s="27" t="s">
        <v>312</v>
      </c>
    </row>
    <row r="120" spans="1:17" ht="14.25" customHeight="1">
      <c r="A120" s="27">
        <v>8</v>
      </c>
      <c r="B120" s="27">
        <v>22</v>
      </c>
      <c r="C120" s="27" t="s">
        <v>80</v>
      </c>
      <c r="D120" s="27" t="s">
        <v>300</v>
      </c>
      <c r="E120" s="27" t="s">
        <v>81</v>
      </c>
      <c r="F120" s="27" t="s">
        <v>62</v>
      </c>
      <c r="G120" s="27">
        <v>0.35</v>
      </c>
      <c r="H120" s="27">
        <v>0</v>
      </c>
      <c r="I120" s="27">
        <v>0.20844180000000001</v>
      </c>
      <c r="J120" s="27">
        <v>0.2487316</v>
      </c>
      <c r="K120" s="27">
        <v>0.27910980000000002</v>
      </c>
      <c r="L120" s="27">
        <v>0.31938939999999999</v>
      </c>
      <c r="M120" s="27">
        <v>1</v>
      </c>
      <c r="N120" s="27">
        <v>920</v>
      </c>
      <c r="O120" s="27">
        <v>7</v>
      </c>
      <c r="P120" s="27" t="s">
        <v>313</v>
      </c>
      <c r="Q120" s="27" t="s">
        <v>314</v>
      </c>
    </row>
    <row r="121" spans="1:17" ht="14.25" customHeight="1">
      <c r="A121" s="27">
        <v>8</v>
      </c>
      <c r="B121" s="27">
        <v>22</v>
      </c>
      <c r="C121" s="27" t="s">
        <v>80</v>
      </c>
      <c r="D121" s="27" t="s">
        <v>300</v>
      </c>
      <c r="E121" s="27" t="s">
        <v>81</v>
      </c>
      <c r="F121" s="27" t="s">
        <v>62</v>
      </c>
      <c r="G121" s="27">
        <v>0.4</v>
      </c>
      <c r="H121" s="27">
        <v>0</v>
      </c>
      <c r="I121" s="27">
        <v>0.2481602</v>
      </c>
      <c r="J121" s="27">
        <v>0.28459020000000002</v>
      </c>
      <c r="K121" s="27">
        <v>0.31917079999999998</v>
      </c>
      <c r="L121" s="27">
        <v>0.36286439999999998</v>
      </c>
      <c r="M121" s="27">
        <v>1</v>
      </c>
      <c r="N121" s="27">
        <v>950</v>
      </c>
      <c r="O121" s="27">
        <v>8</v>
      </c>
      <c r="P121" s="27" t="s">
        <v>315</v>
      </c>
      <c r="Q121" s="27" t="s">
        <v>316</v>
      </c>
    </row>
    <row r="122" spans="1:17" ht="14.25" customHeight="1">
      <c r="A122" s="27">
        <v>8</v>
      </c>
      <c r="B122" s="27">
        <v>22</v>
      </c>
      <c r="C122" s="27" t="s">
        <v>80</v>
      </c>
      <c r="D122" s="27" t="s">
        <v>300</v>
      </c>
      <c r="E122" s="27" t="s">
        <v>81</v>
      </c>
      <c r="F122" s="27" t="s">
        <v>62</v>
      </c>
      <c r="G122" s="27">
        <v>0.45</v>
      </c>
      <c r="H122" s="27">
        <v>0</v>
      </c>
      <c r="I122" s="27">
        <v>0.29061880000000001</v>
      </c>
      <c r="J122" s="27">
        <v>0.3310922</v>
      </c>
      <c r="K122" s="27">
        <v>0.37236059999999999</v>
      </c>
      <c r="L122" s="27">
        <v>0.41586040000000002</v>
      </c>
      <c r="M122" s="27">
        <v>1</v>
      </c>
      <c r="N122" s="27">
        <v>809</v>
      </c>
      <c r="O122" s="27">
        <v>9</v>
      </c>
      <c r="P122" s="27" t="s">
        <v>317</v>
      </c>
      <c r="Q122" s="27" t="s">
        <v>318</v>
      </c>
    </row>
    <row r="123" spans="1:17" ht="14.25" customHeight="1">
      <c r="A123" s="27">
        <v>8</v>
      </c>
      <c r="B123" s="27">
        <v>22</v>
      </c>
      <c r="C123" s="27" t="s">
        <v>80</v>
      </c>
      <c r="D123" s="27" t="s">
        <v>300</v>
      </c>
      <c r="E123" s="27" t="s">
        <v>81</v>
      </c>
      <c r="F123" s="27" t="s">
        <v>62</v>
      </c>
      <c r="G123" s="27">
        <v>0.5</v>
      </c>
      <c r="H123" s="27">
        <v>0</v>
      </c>
      <c r="I123" s="27">
        <v>0.33812900000000001</v>
      </c>
      <c r="J123" s="27">
        <v>0.38095200000000001</v>
      </c>
      <c r="K123" s="27">
        <v>0.42073199999999999</v>
      </c>
      <c r="L123" s="27">
        <v>0.46695999999999999</v>
      </c>
      <c r="M123" s="27">
        <v>1</v>
      </c>
      <c r="N123" s="27">
        <v>596</v>
      </c>
      <c r="O123" s="27">
        <v>10</v>
      </c>
      <c r="P123" s="27" t="s">
        <v>319</v>
      </c>
      <c r="Q123" s="27" t="s">
        <v>320</v>
      </c>
    </row>
    <row r="124" spans="1:17" ht="14.25" customHeight="1">
      <c r="A124" s="27">
        <v>8</v>
      </c>
      <c r="B124" s="27">
        <v>22</v>
      </c>
      <c r="C124" s="27" t="s">
        <v>80</v>
      </c>
      <c r="D124" s="27" t="s">
        <v>300</v>
      </c>
      <c r="E124" s="27" t="s">
        <v>81</v>
      </c>
      <c r="F124" s="27" t="s">
        <v>62</v>
      </c>
      <c r="G124" s="27">
        <v>0.55000000000000004</v>
      </c>
      <c r="H124" s="27">
        <v>0</v>
      </c>
      <c r="I124" s="27">
        <v>0.39246579999999998</v>
      </c>
      <c r="J124" s="27">
        <v>0.43867479999999998</v>
      </c>
      <c r="K124" s="27">
        <v>0.47884939999999998</v>
      </c>
      <c r="L124" s="27">
        <v>0.52569200000000005</v>
      </c>
      <c r="M124" s="27">
        <v>1</v>
      </c>
      <c r="N124" s="27">
        <v>437</v>
      </c>
      <c r="O124" s="27">
        <v>11</v>
      </c>
      <c r="P124" s="27" t="s">
        <v>321</v>
      </c>
      <c r="Q124" s="27" t="s">
        <v>322</v>
      </c>
    </row>
    <row r="125" spans="1:17" ht="14.25" customHeight="1">
      <c r="A125" s="27">
        <v>8</v>
      </c>
      <c r="B125" s="27">
        <v>22</v>
      </c>
      <c r="C125" s="27" t="s">
        <v>80</v>
      </c>
      <c r="D125" s="27" t="s">
        <v>300</v>
      </c>
      <c r="E125" s="27" t="s">
        <v>81</v>
      </c>
      <c r="F125" s="27" t="s">
        <v>62</v>
      </c>
      <c r="G125" s="27">
        <v>0.6</v>
      </c>
      <c r="H125" s="27">
        <v>0</v>
      </c>
      <c r="I125" s="27">
        <v>0.44670959999999998</v>
      </c>
      <c r="J125" s="27">
        <v>0.49049340000000002</v>
      </c>
      <c r="K125" s="27">
        <v>0.53434159999999997</v>
      </c>
      <c r="L125" s="27">
        <v>0.56835999999999998</v>
      </c>
      <c r="M125" s="27">
        <v>1</v>
      </c>
      <c r="N125" s="27">
        <v>294</v>
      </c>
      <c r="O125" s="27">
        <v>12</v>
      </c>
      <c r="P125" s="27" t="s">
        <v>323</v>
      </c>
      <c r="Q125" s="27" t="s">
        <v>324</v>
      </c>
    </row>
    <row r="126" spans="1:17" ht="14.25" customHeight="1">
      <c r="A126" s="27">
        <v>8</v>
      </c>
      <c r="B126" s="27">
        <v>22</v>
      </c>
      <c r="C126" s="27" t="s">
        <v>80</v>
      </c>
      <c r="D126" s="27" t="s">
        <v>300</v>
      </c>
      <c r="E126" s="27" t="s">
        <v>81</v>
      </c>
      <c r="F126" s="27" t="s">
        <v>62</v>
      </c>
      <c r="G126" s="27">
        <v>0.65</v>
      </c>
      <c r="H126" s="27">
        <v>0</v>
      </c>
      <c r="I126" s="27">
        <v>0.50450499999999998</v>
      </c>
      <c r="J126" s="27">
        <v>0.55645199999999995</v>
      </c>
      <c r="K126" s="27">
        <v>0.59358299999999997</v>
      </c>
      <c r="L126" s="27">
        <v>0.63235300000000005</v>
      </c>
      <c r="M126" s="27">
        <v>1</v>
      </c>
      <c r="N126" s="27">
        <v>166</v>
      </c>
      <c r="O126" s="27">
        <v>13</v>
      </c>
      <c r="P126" s="27" t="s">
        <v>325</v>
      </c>
      <c r="Q126" s="27" t="s">
        <v>326</v>
      </c>
    </row>
    <row r="127" spans="1:17" ht="14.25" customHeight="1">
      <c r="A127" s="27">
        <v>8</v>
      </c>
      <c r="B127" s="27">
        <v>22</v>
      </c>
      <c r="C127" s="27" t="s">
        <v>80</v>
      </c>
      <c r="D127" s="27" t="s">
        <v>300</v>
      </c>
      <c r="E127" s="27" t="s">
        <v>81</v>
      </c>
      <c r="F127" s="27" t="s">
        <v>62</v>
      </c>
      <c r="G127" s="27">
        <v>0.7</v>
      </c>
      <c r="H127" s="27">
        <v>0</v>
      </c>
      <c r="I127" s="27">
        <v>0.53982300000000005</v>
      </c>
      <c r="J127" s="27">
        <v>0.59722200000000003</v>
      </c>
      <c r="K127" s="27">
        <v>0.627193</v>
      </c>
      <c r="L127" s="27">
        <v>0.66666700000000001</v>
      </c>
      <c r="M127" s="27">
        <v>1</v>
      </c>
      <c r="N127" s="27">
        <v>91</v>
      </c>
      <c r="O127" s="27">
        <v>14</v>
      </c>
      <c r="P127" s="27" t="s">
        <v>327</v>
      </c>
      <c r="Q127" s="27" t="s">
        <v>328</v>
      </c>
    </row>
    <row r="128" spans="1:17" ht="14.25" customHeight="1">
      <c r="A128" s="27">
        <v>8</v>
      </c>
      <c r="B128" s="27">
        <v>22</v>
      </c>
      <c r="C128" s="27" t="s">
        <v>80</v>
      </c>
      <c r="D128" s="27" t="s">
        <v>300</v>
      </c>
      <c r="E128" s="27" t="s">
        <v>81</v>
      </c>
      <c r="F128" s="27" t="s">
        <v>62</v>
      </c>
      <c r="G128" s="27">
        <v>1</v>
      </c>
      <c r="H128" s="27">
        <v>0</v>
      </c>
      <c r="I128" s="27">
        <v>0.61859220000000004</v>
      </c>
      <c r="J128" s="27">
        <v>0.65734879999999996</v>
      </c>
      <c r="K128" s="27">
        <v>0.69299659999999996</v>
      </c>
      <c r="L128" s="27">
        <v>0.74280559999999995</v>
      </c>
      <c r="M128" s="27">
        <v>1</v>
      </c>
      <c r="N128" s="27">
        <v>60</v>
      </c>
      <c r="O128" s="27">
        <v>15</v>
      </c>
      <c r="P128" s="27" t="s">
        <v>302</v>
      </c>
      <c r="Q128" s="27" t="s">
        <v>329</v>
      </c>
    </row>
    <row r="129" spans="1:17" ht="14.25" customHeight="1">
      <c r="A129" s="27">
        <v>9</v>
      </c>
      <c r="B129" s="27">
        <v>22</v>
      </c>
      <c r="C129" s="27" t="s">
        <v>80</v>
      </c>
      <c r="D129" s="27" t="s">
        <v>330</v>
      </c>
      <c r="E129" s="27" t="s">
        <v>81</v>
      </c>
      <c r="F129" s="27" t="s">
        <v>62</v>
      </c>
      <c r="G129" s="27">
        <v>0.05</v>
      </c>
      <c r="H129" s="27">
        <v>0</v>
      </c>
      <c r="I129" s="27">
        <v>1.5943800000000001E-2</v>
      </c>
      <c r="J129" s="27">
        <v>2.8058E-2</v>
      </c>
      <c r="K129" s="27">
        <v>4.0942399999999997E-2</v>
      </c>
      <c r="L129" s="27">
        <v>5.20872E-2</v>
      </c>
      <c r="M129" s="27">
        <v>1</v>
      </c>
      <c r="N129" s="27">
        <v>24</v>
      </c>
      <c r="O129" s="27">
        <v>1</v>
      </c>
      <c r="P129" s="27" t="s">
        <v>331</v>
      </c>
      <c r="Q129" s="27" t="s">
        <v>332</v>
      </c>
    </row>
    <row r="130" spans="1:17" ht="14.25" customHeight="1">
      <c r="A130" s="27">
        <v>9</v>
      </c>
      <c r="B130" s="27">
        <v>22</v>
      </c>
      <c r="C130" s="27" t="s">
        <v>80</v>
      </c>
      <c r="D130" s="27" t="s">
        <v>330</v>
      </c>
      <c r="E130" s="27" t="s">
        <v>81</v>
      </c>
      <c r="F130" s="27" t="s">
        <v>62</v>
      </c>
      <c r="G130" s="27">
        <v>0.1</v>
      </c>
      <c r="H130" s="27">
        <v>0</v>
      </c>
      <c r="I130" s="27">
        <v>5.0987999999999999E-2</v>
      </c>
      <c r="J130" s="27">
        <v>6.3659199999999999E-2</v>
      </c>
      <c r="K130" s="27">
        <v>7.2959599999999999E-2</v>
      </c>
      <c r="L130" s="27">
        <v>8.8226799999999994E-2</v>
      </c>
      <c r="M130" s="27">
        <v>1</v>
      </c>
      <c r="N130" s="27">
        <v>127</v>
      </c>
      <c r="O130" s="27">
        <v>2</v>
      </c>
      <c r="P130" s="27" t="s">
        <v>333</v>
      </c>
      <c r="Q130" s="27" t="s">
        <v>334</v>
      </c>
    </row>
    <row r="131" spans="1:17" ht="14.25" customHeight="1">
      <c r="A131" s="27">
        <v>9</v>
      </c>
      <c r="B131" s="27">
        <v>22</v>
      </c>
      <c r="C131" s="27" t="s">
        <v>80</v>
      </c>
      <c r="D131" s="27" t="s">
        <v>330</v>
      </c>
      <c r="E131" s="27" t="s">
        <v>81</v>
      </c>
      <c r="F131" s="27" t="s">
        <v>62</v>
      </c>
      <c r="G131" s="27">
        <v>0.15</v>
      </c>
      <c r="H131" s="27">
        <v>0</v>
      </c>
      <c r="I131" s="27">
        <v>7.81052E-2</v>
      </c>
      <c r="J131" s="27">
        <v>8.9876600000000001E-2</v>
      </c>
      <c r="K131" s="27">
        <v>0.10890039999999999</v>
      </c>
      <c r="L131" s="27">
        <v>0.13127359999999999</v>
      </c>
      <c r="M131" s="27">
        <v>1</v>
      </c>
      <c r="N131" s="27">
        <v>250</v>
      </c>
      <c r="O131" s="27">
        <v>3</v>
      </c>
      <c r="P131" s="27" t="s">
        <v>335</v>
      </c>
      <c r="Q131" s="27" t="s">
        <v>336</v>
      </c>
    </row>
    <row r="132" spans="1:17" ht="14.25" customHeight="1">
      <c r="A132" s="27">
        <v>9</v>
      </c>
      <c r="B132" s="27">
        <v>22</v>
      </c>
      <c r="C132" s="27" t="s">
        <v>80</v>
      </c>
      <c r="D132" s="27" t="s">
        <v>330</v>
      </c>
      <c r="E132" s="27" t="s">
        <v>81</v>
      </c>
      <c r="F132" s="27" t="s">
        <v>62</v>
      </c>
      <c r="G132" s="27">
        <v>0.2</v>
      </c>
      <c r="H132" s="27">
        <v>0</v>
      </c>
      <c r="I132" s="27">
        <v>0.1153344</v>
      </c>
      <c r="J132" s="27">
        <v>0.13333300000000001</v>
      </c>
      <c r="K132" s="27">
        <v>0.15839739999999999</v>
      </c>
      <c r="L132" s="27">
        <v>0.18215120000000001</v>
      </c>
      <c r="M132" s="27">
        <v>1</v>
      </c>
      <c r="N132" s="27">
        <v>400</v>
      </c>
      <c r="O132" s="27">
        <v>4</v>
      </c>
      <c r="P132" s="27" t="s">
        <v>337</v>
      </c>
      <c r="Q132" s="27" t="s">
        <v>338</v>
      </c>
    </row>
    <row r="133" spans="1:17" ht="14.25" customHeight="1">
      <c r="A133" s="27">
        <v>9</v>
      </c>
      <c r="B133" s="27">
        <v>22</v>
      </c>
      <c r="C133" s="27" t="s">
        <v>80</v>
      </c>
      <c r="D133" s="27" t="s">
        <v>330</v>
      </c>
      <c r="E133" s="27" t="s">
        <v>81</v>
      </c>
      <c r="F133" s="27" t="s">
        <v>62</v>
      </c>
      <c r="G133" s="27">
        <v>0.25</v>
      </c>
      <c r="H133" s="27">
        <v>0</v>
      </c>
      <c r="I133" s="27">
        <v>0.15168499999999999</v>
      </c>
      <c r="J133" s="27">
        <v>0.17551</v>
      </c>
      <c r="K133" s="27">
        <v>0.1966782</v>
      </c>
      <c r="L133" s="27">
        <v>0.22710040000000001</v>
      </c>
      <c r="M133" s="27">
        <v>1</v>
      </c>
      <c r="N133" s="27">
        <v>473</v>
      </c>
      <c r="O133" s="27">
        <v>5</v>
      </c>
      <c r="P133" s="27" t="s">
        <v>339</v>
      </c>
      <c r="Q133" s="27" t="s">
        <v>340</v>
      </c>
    </row>
    <row r="134" spans="1:17" ht="14.25" customHeight="1">
      <c r="A134" s="27">
        <v>9</v>
      </c>
      <c r="B134" s="27">
        <v>22</v>
      </c>
      <c r="C134" s="27" t="s">
        <v>80</v>
      </c>
      <c r="D134" s="27" t="s">
        <v>330</v>
      </c>
      <c r="E134" s="27" t="s">
        <v>81</v>
      </c>
      <c r="F134" s="27" t="s">
        <v>62</v>
      </c>
      <c r="G134" s="27">
        <v>0.3</v>
      </c>
      <c r="H134" s="27">
        <v>0</v>
      </c>
      <c r="I134" s="27">
        <v>0.18891440000000001</v>
      </c>
      <c r="J134" s="27">
        <v>0.2144016</v>
      </c>
      <c r="K134" s="27">
        <v>0.24620919999999999</v>
      </c>
      <c r="L134" s="27">
        <v>0.27339020000000003</v>
      </c>
      <c r="M134" s="27">
        <v>1</v>
      </c>
      <c r="N134" s="27">
        <v>577</v>
      </c>
      <c r="O134" s="27">
        <v>6</v>
      </c>
      <c r="P134" s="27" t="s">
        <v>341</v>
      </c>
      <c r="Q134" s="27" t="s">
        <v>342</v>
      </c>
    </row>
    <row r="135" spans="1:17" ht="14.25" customHeight="1">
      <c r="A135" s="27">
        <v>9</v>
      </c>
      <c r="B135" s="27">
        <v>22</v>
      </c>
      <c r="C135" s="27" t="s">
        <v>80</v>
      </c>
      <c r="D135" s="27" t="s">
        <v>330</v>
      </c>
      <c r="E135" s="27" t="s">
        <v>81</v>
      </c>
      <c r="F135" s="27" t="s">
        <v>62</v>
      </c>
      <c r="G135" s="27">
        <v>0.35</v>
      </c>
      <c r="H135" s="27">
        <v>0</v>
      </c>
      <c r="I135" s="27">
        <v>0.22686980000000001</v>
      </c>
      <c r="J135" s="27">
        <v>0.26099719999999998</v>
      </c>
      <c r="K135" s="27">
        <v>0.28742119999999999</v>
      </c>
      <c r="L135" s="27">
        <v>0.31972620000000002</v>
      </c>
      <c r="M135" s="27">
        <v>1</v>
      </c>
      <c r="N135" s="27">
        <v>638</v>
      </c>
      <c r="O135" s="27">
        <v>7</v>
      </c>
      <c r="P135" s="27" t="s">
        <v>343</v>
      </c>
      <c r="Q135" s="27" t="s">
        <v>344</v>
      </c>
    </row>
    <row r="136" spans="1:17" ht="14.25" customHeight="1">
      <c r="A136" s="27">
        <v>9</v>
      </c>
      <c r="B136" s="27">
        <v>22</v>
      </c>
      <c r="C136" s="27" t="s">
        <v>80</v>
      </c>
      <c r="D136" s="27" t="s">
        <v>330</v>
      </c>
      <c r="E136" s="27" t="s">
        <v>81</v>
      </c>
      <c r="F136" s="27" t="s">
        <v>62</v>
      </c>
      <c r="G136" s="27">
        <v>0.4</v>
      </c>
      <c r="H136" s="27">
        <v>0</v>
      </c>
      <c r="I136" s="27">
        <v>0.27945959999999997</v>
      </c>
      <c r="J136" s="27">
        <v>0.31355</v>
      </c>
      <c r="K136" s="27">
        <v>0.33726060000000002</v>
      </c>
      <c r="L136" s="27">
        <v>0.37084499999999998</v>
      </c>
      <c r="M136" s="27">
        <v>1</v>
      </c>
      <c r="N136" s="27">
        <v>613</v>
      </c>
      <c r="O136" s="27">
        <v>8</v>
      </c>
      <c r="P136" s="27" t="s">
        <v>345</v>
      </c>
      <c r="Q136" s="27" t="s">
        <v>346</v>
      </c>
    </row>
    <row r="137" spans="1:17" ht="14.25" customHeight="1">
      <c r="A137" s="27">
        <v>9</v>
      </c>
      <c r="B137" s="27">
        <v>22</v>
      </c>
      <c r="C137" s="27" t="s">
        <v>80</v>
      </c>
      <c r="D137" s="27" t="s">
        <v>330</v>
      </c>
      <c r="E137" s="27" t="s">
        <v>81</v>
      </c>
      <c r="F137" s="27" t="s">
        <v>62</v>
      </c>
      <c r="G137" s="27">
        <v>0.45</v>
      </c>
      <c r="H137" s="27">
        <v>0</v>
      </c>
      <c r="I137" s="27">
        <v>0.32006879999999999</v>
      </c>
      <c r="J137" s="27">
        <v>0.35548239999999998</v>
      </c>
      <c r="K137" s="27">
        <v>0.3900284</v>
      </c>
      <c r="L137" s="27">
        <v>0.42503940000000001</v>
      </c>
      <c r="M137" s="27">
        <v>1</v>
      </c>
      <c r="N137" s="27">
        <v>510</v>
      </c>
      <c r="O137" s="27">
        <v>9</v>
      </c>
      <c r="P137" s="27" t="s">
        <v>347</v>
      </c>
      <c r="Q137" s="27" t="s">
        <v>348</v>
      </c>
    </row>
    <row r="138" spans="1:17" ht="14.25" customHeight="1">
      <c r="A138" s="27">
        <v>9</v>
      </c>
      <c r="B138" s="27">
        <v>22</v>
      </c>
      <c r="C138" s="27" t="s">
        <v>80</v>
      </c>
      <c r="D138" s="27" t="s">
        <v>330</v>
      </c>
      <c r="E138" s="27" t="s">
        <v>81</v>
      </c>
      <c r="F138" s="27" t="s">
        <v>62</v>
      </c>
      <c r="G138" s="27">
        <v>0.5</v>
      </c>
      <c r="H138" s="27">
        <v>0</v>
      </c>
      <c r="I138" s="27">
        <v>0.38318200000000002</v>
      </c>
      <c r="J138" s="27">
        <v>0.41991200000000001</v>
      </c>
      <c r="K138" s="27">
        <v>0.44580540000000002</v>
      </c>
      <c r="L138" s="27">
        <v>0.48684280000000002</v>
      </c>
      <c r="M138" s="27">
        <v>1</v>
      </c>
      <c r="N138" s="27">
        <v>374</v>
      </c>
      <c r="O138" s="27">
        <v>10</v>
      </c>
      <c r="P138" s="27" t="s">
        <v>349</v>
      </c>
      <c r="Q138" s="27" t="s">
        <v>350</v>
      </c>
    </row>
    <row r="139" spans="1:17" ht="14.25" customHeight="1">
      <c r="A139" s="27">
        <v>9</v>
      </c>
      <c r="B139" s="27">
        <v>22</v>
      </c>
      <c r="C139" s="27" t="s">
        <v>80</v>
      </c>
      <c r="D139" s="27" t="s">
        <v>330</v>
      </c>
      <c r="E139" s="27" t="s">
        <v>81</v>
      </c>
      <c r="F139" s="27" t="s">
        <v>62</v>
      </c>
      <c r="G139" s="27">
        <v>0.55000000000000004</v>
      </c>
      <c r="H139" s="27">
        <v>0</v>
      </c>
      <c r="I139" s="27">
        <v>0.42686760000000001</v>
      </c>
      <c r="J139" s="27">
        <v>0.46564220000000001</v>
      </c>
      <c r="K139" s="27">
        <v>0.49582880000000001</v>
      </c>
      <c r="L139" s="27">
        <v>0.53192740000000005</v>
      </c>
      <c r="M139" s="27">
        <v>1</v>
      </c>
      <c r="N139" s="27">
        <v>305</v>
      </c>
      <c r="O139" s="27">
        <v>11</v>
      </c>
      <c r="P139" s="27" t="s">
        <v>351</v>
      </c>
      <c r="Q139" s="27" t="s">
        <v>352</v>
      </c>
    </row>
    <row r="140" spans="1:17" ht="14.25" customHeight="1">
      <c r="A140" s="27">
        <v>9</v>
      </c>
      <c r="B140" s="27">
        <v>22</v>
      </c>
      <c r="C140" s="27" t="s">
        <v>80</v>
      </c>
      <c r="D140" s="27" t="s">
        <v>330</v>
      </c>
      <c r="E140" s="27" t="s">
        <v>81</v>
      </c>
      <c r="F140" s="27" t="s">
        <v>62</v>
      </c>
      <c r="G140" s="27">
        <v>0.6</v>
      </c>
      <c r="H140" s="27">
        <v>0</v>
      </c>
      <c r="I140" s="27">
        <v>0.4856278</v>
      </c>
      <c r="J140" s="27">
        <v>0.52202360000000003</v>
      </c>
      <c r="K140" s="27">
        <v>0.55580980000000002</v>
      </c>
      <c r="L140" s="27">
        <v>0.58715680000000003</v>
      </c>
      <c r="M140" s="27">
        <v>1</v>
      </c>
      <c r="N140" s="27">
        <v>187</v>
      </c>
      <c r="O140" s="27">
        <v>12</v>
      </c>
      <c r="P140" s="27" t="s">
        <v>353</v>
      </c>
      <c r="Q140" s="27" t="s">
        <v>354</v>
      </c>
    </row>
    <row r="141" spans="1:17" ht="14.25" customHeight="1">
      <c r="A141" s="27">
        <v>9</v>
      </c>
      <c r="B141" s="27">
        <v>22</v>
      </c>
      <c r="C141" s="27" t="s">
        <v>80</v>
      </c>
      <c r="D141" s="27" t="s">
        <v>330</v>
      </c>
      <c r="E141" s="27" t="s">
        <v>81</v>
      </c>
      <c r="F141" s="27" t="s">
        <v>62</v>
      </c>
      <c r="G141" s="27">
        <v>0.65</v>
      </c>
      <c r="H141" s="27">
        <v>0</v>
      </c>
      <c r="I141" s="27">
        <v>0.52626600000000001</v>
      </c>
      <c r="J141" s="27">
        <v>0.56634680000000004</v>
      </c>
      <c r="K141" s="27">
        <v>0.59497999999999995</v>
      </c>
      <c r="L141" s="27">
        <v>0.62787899999999996</v>
      </c>
      <c r="M141" s="27">
        <v>1</v>
      </c>
      <c r="N141" s="27">
        <v>100</v>
      </c>
      <c r="O141" s="27">
        <v>13</v>
      </c>
      <c r="P141" s="27" t="s">
        <v>355</v>
      </c>
      <c r="Q141" s="27" t="s">
        <v>356</v>
      </c>
    </row>
    <row r="142" spans="1:17" ht="14.25" customHeight="1">
      <c r="A142" s="27">
        <v>9</v>
      </c>
      <c r="B142" s="27">
        <v>22</v>
      </c>
      <c r="C142" s="27" t="s">
        <v>80</v>
      </c>
      <c r="D142" s="27" t="s">
        <v>330</v>
      </c>
      <c r="E142" s="27" t="s">
        <v>81</v>
      </c>
      <c r="F142" s="27" t="s">
        <v>62</v>
      </c>
      <c r="G142" s="27">
        <v>0.7</v>
      </c>
      <c r="H142" s="27">
        <v>0</v>
      </c>
      <c r="I142" s="27">
        <v>0.57843140000000004</v>
      </c>
      <c r="J142" s="27">
        <v>0.60510759999999997</v>
      </c>
      <c r="K142" s="27">
        <v>0.63182099999999997</v>
      </c>
      <c r="L142" s="27">
        <v>0.67164699999999999</v>
      </c>
      <c r="M142" s="27">
        <v>1</v>
      </c>
      <c r="N142" s="27">
        <v>58</v>
      </c>
      <c r="O142" s="27">
        <v>14</v>
      </c>
      <c r="P142" s="27" t="s">
        <v>357</v>
      </c>
      <c r="Q142" s="27" t="s">
        <v>358</v>
      </c>
    </row>
    <row r="143" spans="1:17" ht="14.25" customHeight="1">
      <c r="A143" s="27">
        <v>9</v>
      </c>
      <c r="B143" s="27">
        <v>22</v>
      </c>
      <c r="C143" s="27" t="s">
        <v>80</v>
      </c>
      <c r="D143" s="27" t="s">
        <v>330</v>
      </c>
      <c r="E143" s="27" t="s">
        <v>81</v>
      </c>
      <c r="F143" s="27" t="s">
        <v>62</v>
      </c>
      <c r="G143" s="27">
        <v>1</v>
      </c>
      <c r="H143" s="27">
        <v>0</v>
      </c>
      <c r="I143" s="27">
        <v>0.66376820000000003</v>
      </c>
      <c r="J143" s="27">
        <v>0.68444159999999998</v>
      </c>
      <c r="K143" s="27">
        <v>0.72823539999999998</v>
      </c>
      <c r="L143" s="27">
        <v>0.77669080000000001</v>
      </c>
      <c r="M143" s="27">
        <v>1</v>
      </c>
      <c r="N143" s="27">
        <v>29</v>
      </c>
      <c r="O143" s="27">
        <v>15</v>
      </c>
      <c r="P143" s="27" t="s">
        <v>332</v>
      </c>
      <c r="Q143" s="27" t="s">
        <v>359</v>
      </c>
    </row>
    <row r="144" spans="1:17" ht="14.25" customHeight="1">
      <c r="A144" s="27">
        <v>10</v>
      </c>
      <c r="B144" s="27">
        <v>22</v>
      </c>
      <c r="C144" s="27" t="s">
        <v>80</v>
      </c>
      <c r="D144" s="27">
        <v>13</v>
      </c>
      <c r="E144" s="27" t="s">
        <v>81</v>
      </c>
      <c r="F144" s="27" t="s">
        <v>62</v>
      </c>
      <c r="G144" s="27">
        <v>0.05</v>
      </c>
      <c r="H144" s="27">
        <v>0</v>
      </c>
      <c r="I144" s="27">
        <v>2.0725E-2</v>
      </c>
      <c r="J144" s="27">
        <v>3.3002999999999998E-2</v>
      </c>
      <c r="K144" s="27">
        <v>4.1321999999999998E-2</v>
      </c>
      <c r="L144" s="27">
        <v>5.3811999999999999E-2</v>
      </c>
      <c r="M144" s="27">
        <v>1</v>
      </c>
      <c r="N144" s="27">
        <v>61</v>
      </c>
      <c r="O144" s="27">
        <v>1</v>
      </c>
      <c r="P144" s="27" t="s">
        <v>360</v>
      </c>
      <c r="Q144" s="27" t="s">
        <v>361</v>
      </c>
    </row>
    <row r="145" spans="1:17" ht="14.25" customHeight="1">
      <c r="A145" s="27">
        <v>10</v>
      </c>
      <c r="B145" s="27">
        <v>22</v>
      </c>
      <c r="C145" s="27" t="s">
        <v>80</v>
      </c>
      <c r="D145" s="27">
        <v>13</v>
      </c>
      <c r="E145" s="27" t="s">
        <v>81</v>
      </c>
      <c r="F145" s="27" t="s">
        <v>62</v>
      </c>
      <c r="G145" s="27">
        <v>0.1</v>
      </c>
      <c r="H145" s="27">
        <v>0</v>
      </c>
      <c r="I145" s="27">
        <v>5.6566400000000003E-2</v>
      </c>
      <c r="J145" s="27">
        <v>6.8966E-2</v>
      </c>
      <c r="K145" s="27">
        <v>8.1966999999999998E-2</v>
      </c>
      <c r="L145" s="27">
        <v>9.7606999999999999E-2</v>
      </c>
      <c r="M145" s="27">
        <v>1</v>
      </c>
      <c r="N145" s="27">
        <v>233</v>
      </c>
      <c r="O145" s="27">
        <v>2</v>
      </c>
      <c r="P145" s="27" t="s">
        <v>362</v>
      </c>
      <c r="Q145" s="27" t="s">
        <v>363</v>
      </c>
    </row>
    <row r="146" spans="1:17" ht="14.25" customHeight="1">
      <c r="A146" s="27">
        <v>10</v>
      </c>
      <c r="B146" s="27">
        <v>22</v>
      </c>
      <c r="C146" s="27" t="s">
        <v>80</v>
      </c>
      <c r="D146" s="27">
        <v>13</v>
      </c>
      <c r="E146" s="27" t="s">
        <v>81</v>
      </c>
      <c r="F146" s="27" t="s">
        <v>62</v>
      </c>
      <c r="G146" s="27">
        <v>0.15</v>
      </c>
      <c r="H146" s="27">
        <v>0</v>
      </c>
      <c r="I146" s="27">
        <v>9.7672599999999998E-2</v>
      </c>
      <c r="J146" s="27">
        <v>0.11801200000000001</v>
      </c>
      <c r="K146" s="27">
        <v>0.1335066</v>
      </c>
      <c r="L146" s="27">
        <v>0.1550646</v>
      </c>
      <c r="M146" s="27">
        <v>1</v>
      </c>
      <c r="N146" s="27">
        <v>424</v>
      </c>
      <c r="O146" s="27">
        <v>3</v>
      </c>
      <c r="P146" s="27" t="s">
        <v>364</v>
      </c>
      <c r="Q146" s="27" t="s">
        <v>365</v>
      </c>
    </row>
    <row r="147" spans="1:17" ht="14.25" customHeight="1">
      <c r="A147" s="27">
        <v>10</v>
      </c>
      <c r="B147" s="27">
        <v>22</v>
      </c>
      <c r="C147" s="27" t="s">
        <v>80</v>
      </c>
      <c r="D147" s="27">
        <v>13</v>
      </c>
      <c r="E147" s="27" t="s">
        <v>81</v>
      </c>
      <c r="F147" s="27" t="s">
        <v>62</v>
      </c>
      <c r="G147" s="27">
        <v>0.2</v>
      </c>
      <c r="H147" s="27">
        <v>0</v>
      </c>
      <c r="I147" s="27">
        <v>0.142259</v>
      </c>
      <c r="J147" s="27">
        <v>0.162602</v>
      </c>
      <c r="K147" s="27">
        <v>0.180952</v>
      </c>
      <c r="L147" s="27">
        <v>0.20091300000000001</v>
      </c>
      <c r="M147" s="27">
        <v>1</v>
      </c>
      <c r="N147" s="27">
        <v>556</v>
      </c>
      <c r="O147" s="27">
        <v>4</v>
      </c>
      <c r="P147" s="27" t="s">
        <v>366</v>
      </c>
      <c r="Q147" s="27" t="s">
        <v>367</v>
      </c>
    </row>
    <row r="148" spans="1:17" ht="14.25" customHeight="1">
      <c r="A148" s="27">
        <v>10</v>
      </c>
      <c r="B148" s="27">
        <v>22</v>
      </c>
      <c r="C148" s="27" t="s">
        <v>80</v>
      </c>
      <c r="D148" s="27">
        <v>13</v>
      </c>
      <c r="E148" s="27" t="s">
        <v>81</v>
      </c>
      <c r="F148" s="27" t="s">
        <v>62</v>
      </c>
      <c r="G148" s="27">
        <v>0.25</v>
      </c>
      <c r="H148" s="27">
        <v>0</v>
      </c>
      <c r="I148" s="27">
        <v>0.18248200000000001</v>
      </c>
      <c r="J148" s="27">
        <v>0.20669299999999999</v>
      </c>
      <c r="K148" s="27">
        <v>0.22625960000000001</v>
      </c>
      <c r="L148" s="27">
        <v>0.25</v>
      </c>
      <c r="M148" s="27">
        <v>1</v>
      </c>
      <c r="N148" s="27">
        <v>589</v>
      </c>
      <c r="O148" s="27">
        <v>5</v>
      </c>
      <c r="P148" s="27" t="s">
        <v>368</v>
      </c>
      <c r="Q148" s="27" t="s">
        <v>369</v>
      </c>
    </row>
    <row r="149" spans="1:17" ht="14.25" customHeight="1">
      <c r="A149" s="27">
        <v>10</v>
      </c>
      <c r="B149" s="27">
        <v>22</v>
      </c>
      <c r="C149" s="27" t="s">
        <v>80</v>
      </c>
      <c r="D149" s="27">
        <v>13</v>
      </c>
      <c r="E149" s="27" t="s">
        <v>81</v>
      </c>
      <c r="F149" s="27" t="s">
        <v>62</v>
      </c>
      <c r="G149" s="27">
        <v>0.3</v>
      </c>
      <c r="H149" s="27">
        <v>0</v>
      </c>
      <c r="I149" s="27">
        <v>0.22973859999999999</v>
      </c>
      <c r="J149" s="27">
        <v>0.25650079999999997</v>
      </c>
      <c r="K149" s="27">
        <v>0.27665780000000001</v>
      </c>
      <c r="L149" s="27">
        <v>0.30595220000000001</v>
      </c>
      <c r="M149" s="27">
        <v>1</v>
      </c>
      <c r="N149" s="27">
        <v>667</v>
      </c>
      <c r="O149" s="27">
        <v>6</v>
      </c>
      <c r="P149" s="27" t="s">
        <v>370</v>
      </c>
      <c r="Q149" s="27" t="s">
        <v>371</v>
      </c>
    </row>
    <row r="150" spans="1:17" ht="14.25" customHeight="1">
      <c r="A150" s="27">
        <v>10</v>
      </c>
      <c r="B150" s="27">
        <v>22</v>
      </c>
      <c r="C150" s="27" t="s">
        <v>80</v>
      </c>
      <c r="D150" s="27">
        <v>13</v>
      </c>
      <c r="E150" s="27" t="s">
        <v>81</v>
      </c>
      <c r="F150" s="27" t="s">
        <v>62</v>
      </c>
      <c r="G150" s="27">
        <v>0.35</v>
      </c>
      <c r="H150" s="27">
        <v>0</v>
      </c>
      <c r="I150" s="27">
        <v>0.27792899999999998</v>
      </c>
      <c r="J150" s="27">
        <v>0.306452</v>
      </c>
      <c r="K150" s="27">
        <v>0.33082699999999998</v>
      </c>
      <c r="L150" s="27">
        <v>0.35585600000000001</v>
      </c>
      <c r="M150" s="27">
        <v>1</v>
      </c>
      <c r="N150" s="27">
        <v>636</v>
      </c>
      <c r="O150" s="27">
        <v>7</v>
      </c>
      <c r="P150" s="27" t="s">
        <v>372</v>
      </c>
      <c r="Q150" s="27" t="s">
        <v>373</v>
      </c>
    </row>
    <row r="151" spans="1:17" ht="14.25" customHeight="1">
      <c r="A151" s="27">
        <v>10</v>
      </c>
      <c r="B151" s="27">
        <v>22</v>
      </c>
      <c r="C151" s="27" t="s">
        <v>80</v>
      </c>
      <c r="D151" s="27">
        <v>13</v>
      </c>
      <c r="E151" s="27" t="s">
        <v>81</v>
      </c>
      <c r="F151" s="27" t="s">
        <v>62</v>
      </c>
      <c r="G151" s="27">
        <v>0.4</v>
      </c>
      <c r="H151" s="27">
        <v>0</v>
      </c>
      <c r="I151" s="27">
        <v>0.321799</v>
      </c>
      <c r="J151" s="27">
        <v>0.35036499999999998</v>
      </c>
      <c r="K151" s="27">
        <v>0.372197</v>
      </c>
      <c r="L151" s="27">
        <v>0.407692</v>
      </c>
      <c r="M151" s="27">
        <v>1</v>
      </c>
      <c r="N151" s="27">
        <v>551</v>
      </c>
      <c r="O151" s="27">
        <v>8</v>
      </c>
      <c r="P151" s="27" t="s">
        <v>374</v>
      </c>
      <c r="Q151" s="27" t="s">
        <v>375</v>
      </c>
    </row>
    <row r="152" spans="1:17" ht="14.25" customHeight="1">
      <c r="A152" s="27">
        <v>10</v>
      </c>
      <c r="B152" s="27">
        <v>22</v>
      </c>
      <c r="C152" s="27" t="s">
        <v>80</v>
      </c>
      <c r="D152" s="27">
        <v>13</v>
      </c>
      <c r="E152" s="27" t="s">
        <v>81</v>
      </c>
      <c r="F152" s="27" t="s">
        <v>62</v>
      </c>
      <c r="G152" s="27">
        <v>0.45</v>
      </c>
      <c r="H152" s="27">
        <v>0</v>
      </c>
      <c r="I152" s="27">
        <v>0.37315500000000001</v>
      </c>
      <c r="J152" s="27">
        <v>0.40380500000000003</v>
      </c>
      <c r="K152" s="27">
        <v>0.42703839999999998</v>
      </c>
      <c r="L152" s="27">
        <v>0.4562522</v>
      </c>
      <c r="M152" s="27">
        <v>1</v>
      </c>
      <c r="N152" s="27">
        <v>407</v>
      </c>
      <c r="O152" s="27">
        <v>9</v>
      </c>
      <c r="P152" s="27" t="s">
        <v>376</v>
      </c>
      <c r="Q152" s="27" t="s">
        <v>377</v>
      </c>
    </row>
    <row r="153" spans="1:17" ht="14.25" customHeight="1">
      <c r="A153" s="27">
        <v>10</v>
      </c>
      <c r="B153" s="27">
        <v>22</v>
      </c>
      <c r="C153" s="27" t="s">
        <v>80</v>
      </c>
      <c r="D153" s="27">
        <v>13</v>
      </c>
      <c r="E153" s="27" t="s">
        <v>81</v>
      </c>
      <c r="F153" s="27" t="s">
        <v>62</v>
      </c>
      <c r="G153" s="27">
        <v>0.5</v>
      </c>
      <c r="H153" s="27">
        <v>0</v>
      </c>
      <c r="I153" s="27">
        <v>0.41963739999999999</v>
      </c>
      <c r="J153" s="27">
        <v>0.45153939999999998</v>
      </c>
      <c r="K153" s="27">
        <v>0.47308420000000001</v>
      </c>
      <c r="L153" s="27">
        <v>0.50278860000000003</v>
      </c>
      <c r="M153" s="27">
        <v>1</v>
      </c>
      <c r="N153" s="27">
        <v>360</v>
      </c>
      <c r="O153" s="27">
        <v>10</v>
      </c>
      <c r="P153" s="27" t="s">
        <v>378</v>
      </c>
      <c r="Q153" s="27" t="s">
        <v>379</v>
      </c>
    </row>
    <row r="154" spans="1:17" ht="14.25" customHeight="1">
      <c r="A154" s="27">
        <v>10</v>
      </c>
      <c r="B154" s="27">
        <v>22</v>
      </c>
      <c r="C154" s="27" t="s">
        <v>80</v>
      </c>
      <c r="D154" s="27">
        <v>13</v>
      </c>
      <c r="E154" s="27" t="s">
        <v>81</v>
      </c>
      <c r="F154" s="27" t="s">
        <v>62</v>
      </c>
      <c r="G154" s="27">
        <v>0.55000000000000004</v>
      </c>
      <c r="H154" s="27">
        <v>0</v>
      </c>
      <c r="I154" s="27">
        <v>0.466667</v>
      </c>
      <c r="J154" s="27">
        <v>0.49746200000000002</v>
      </c>
      <c r="K154" s="27">
        <v>0.52317899999999995</v>
      </c>
      <c r="L154" s="27">
        <v>0.55060699999999996</v>
      </c>
      <c r="M154" s="27">
        <v>1</v>
      </c>
      <c r="N154" s="27">
        <v>276</v>
      </c>
      <c r="O154" s="27">
        <v>11</v>
      </c>
      <c r="P154" s="27" t="s">
        <v>380</v>
      </c>
      <c r="Q154" s="27" t="s">
        <v>381</v>
      </c>
    </row>
    <row r="155" spans="1:17" ht="14.25" customHeight="1">
      <c r="A155" s="27">
        <v>10</v>
      </c>
      <c r="B155" s="27">
        <v>22</v>
      </c>
      <c r="C155" s="27" t="s">
        <v>80</v>
      </c>
      <c r="D155" s="27">
        <v>13</v>
      </c>
      <c r="E155" s="27" t="s">
        <v>81</v>
      </c>
      <c r="F155" s="27" t="s">
        <v>62</v>
      </c>
      <c r="G155" s="27">
        <v>0.6</v>
      </c>
      <c r="H155" s="27">
        <v>0</v>
      </c>
      <c r="I155" s="27">
        <v>0.51520480000000002</v>
      </c>
      <c r="J155" s="27">
        <v>0.547153</v>
      </c>
      <c r="K155" s="27">
        <v>0.57353560000000003</v>
      </c>
      <c r="L155" s="27">
        <v>0.60455619999999999</v>
      </c>
      <c r="M155" s="27">
        <v>1</v>
      </c>
      <c r="N155" s="27">
        <v>183</v>
      </c>
      <c r="O155" s="27">
        <v>12</v>
      </c>
      <c r="P155" s="27" t="s">
        <v>382</v>
      </c>
      <c r="Q155" s="27" t="s">
        <v>383</v>
      </c>
    </row>
    <row r="156" spans="1:17" ht="14.25" customHeight="1">
      <c r="A156" s="27">
        <v>10</v>
      </c>
      <c r="B156" s="27">
        <v>22</v>
      </c>
      <c r="C156" s="27" t="s">
        <v>80</v>
      </c>
      <c r="D156" s="27">
        <v>13</v>
      </c>
      <c r="E156" s="27" t="s">
        <v>81</v>
      </c>
      <c r="F156" s="27" t="s">
        <v>62</v>
      </c>
      <c r="G156" s="27">
        <v>0.65</v>
      </c>
      <c r="H156" s="27">
        <v>0</v>
      </c>
      <c r="I156" s="27">
        <v>0.58019759999999998</v>
      </c>
      <c r="J156" s="27">
        <v>0.60053820000000002</v>
      </c>
      <c r="K156" s="27">
        <v>0.62097460000000004</v>
      </c>
      <c r="L156" s="27">
        <v>0.64749800000000002</v>
      </c>
      <c r="M156" s="27">
        <v>1</v>
      </c>
      <c r="N156" s="27">
        <v>85</v>
      </c>
      <c r="O156" s="27">
        <v>13</v>
      </c>
      <c r="P156" s="27" t="s">
        <v>384</v>
      </c>
      <c r="Q156" s="27" t="s">
        <v>385</v>
      </c>
    </row>
    <row r="157" spans="1:17" ht="14.25" customHeight="1">
      <c r="A157" s="27">
        <v>10</v>
      </c>
      <c r="B157" s="27">
        <v>22</v>
      </c>
      <c r="C157" s="27" t="s">
        <v>80</v>
      </c>
      <c r="D157" s="27">
        <v>13</v>
      </c>
      <c r="E157" s="27" t="s">
        <v>81</v>
      </c>
      <c r="F157" s="27" t="s">
        <v>62</v>
      </c>
      <c r="G157" s="27">
        <v>0.7</v>
      </c>
      <c r="H157" s="27">
        <v>0</v>
      </c>
      <c r="I157" s="27">
        <v>0.59670460000000003</v>
      </c>
      <c r="J157" s="27">
        <v>0.63528600000000002</v>
      </c>
      <c r="K157" s="27">
        <v>0.65043039999999996</v>
      </c>
      <c r="L157" s="27">
        <v>0.67037000000000002</v>
      </c>
      <c r="M157" s="27">
        <v>1</v>
      </c>
      <c r="N157" s="27">
        <v>49</v>
      </c>
      <c r="O157" s="27">
        <v>14</v>
      </c>
      <c r="P157" s="27" t="s">
        <v>386</v>
      </c>
      <c r="Q157" s="27" t="s">
        <v>387</v>
      </c>
    </row>
    <row r="158" spans="1:17" ht="14.25" customHeight="1">
      <c r="A158" s="27">
        <v>10</v>
      </c>
      <c r="B158" s="27">
        <v>22</v>
      </c>
      <c r="C158" s="27" t="s">
        <v>80</v>
      </c>
      <c r="D158" s="27">
        <v>13</v>
      </c>
      <c r="E158" s="27" t="s">
        <v>81</v>
      </c>
      <c r="F158" s="27" t="s">
        <v>62</v>
      </c>
      <c r="G158" s="27">
        <v>1</v>
      </c>
      <c r="H158" s="27">
        <v>0</v>
      </c>
      <c r="I158" s="27">
        <v>0.65101540000000002</v>
      </c>
      <c r="J158" s="27">
        <v>0.699349</v>
      </c>
      <c r="K158" s="27">
        <v>0.74564839999999999</v>
      </c>
      <c r="L158" s="27">
        <v>0.78221399999999996</v>
      </c>
      <c r="M158" s="27">
        <v>1</v>
      </c>
      <c r="N158" s="27">
        <v>40</v>
      </c>
      <c r="O158" s="27">
        <v>15</v>
      </c>
      <c r="P158" s="27" t="s">
        <v>361</v>
      </c>
      <c r="Q158" s="27" t="s">
        <v>388</v>
      </c>
    </row>
    <row r="159" spans="1:17" ht="14.25" customHeight="1">
      <c r="A159" s="27">
        <v>11</v>
      </c>
      <c r="B159" s="27">
        <v>22</v>
      </c>
      <c r="C159" s="27" t="s">
        <v>80</v>
      </c>
      <c r="D159" s="27" t="s">
        <v>61</v>
      </c>
      <c r="E159" s="27" t="s">
        <v>81</v>
      </c>
      <c r="F159" s="27" t="s">
        <v>60</v>
      </c>
      <c r="G159" s="27">
        <v>0.05</v>
      </c>
      <c r="H159" s="27">
        <v>0</v>
      </c>
      <c r="I159" s="27">
        <v>0</v>
      </c>
      <c r="J159" s="27">
        <v>1.7857000000000001E-2</v>
      </c>
      <c r="K159" s="27">
        <v>3.2258000000000002E-2</v>
      </c>
      <c r="L159" s="27">
        <v>0.06</v>
      </c>
      <c r="M159" s="27">
        <v>1</v>
      </c>
      <c r="N159" s="27">
        <v>66</v>
      </c>
      <c r="O159" s="27">
        <v>1</v>
      </c>
      <c r="P159" s="27" t="s">
        <v>389</v>
      </c>
      <c r="Q159" s="27" t="s">
        <v>390</v>
      </c>
    </row>
    <row r="160" spans="1:17" ht="14.25" customHeight="1">
      <c r="A160" s="27">
        <v>11</v>
      </c>
      <c r="B160" s="27">
        <v>22</v>
      </c>
      <c r="C160" s="27" t="s">
        <v>80</v>
      </c>
      <c r="D160" s="27" t="s">
        <v>61</v>
      </c>
      <c r="E160" s="27" t="s">
        <v>81</v>
      </c>
      <c r="F160" s="27" t="s">
        <v>60</v>
      </c>
      <c r="G160" s="27">
        <v>0.1</v>
      </c>
      <c r="H160" s="27">
        <v>0</v>
      </c>
      <c r="I160" s="27">
        <v>1.6836199999999999E-2</v>
      </c>
      <c r="J160" s="27">
        <v>3.3333000000000002E-2</v>
      </c>
      <c r="K160" s="27">
        <v>5.7077999999999997E-2</v>
      </c>
      <c r="L160" s="27">
        <v>8.9304599999999998E-2</v>
      </c>
      <c r="M160" s="27">
        <v>1</v>
      </c>
      <c r="N160" s="27">
        <v>164</v>
      </c>
      <c r="O160" s="27">
        <v>2</v>
      </c>
      <c r="P160" s="27" t="s">
        <v>391</v>
      </c>
      <c r="Q160" s="27" t="s">
        <v>392</v>
      </c>
    </row>
    <row r="161" spans="1:17" ht="14.25" customHeight="1">
      <c r="A161" s="27">
        <v>11</v>
      </c>
      <c r="B161" s="27">
        <v>22</v>
      </c>
      <c r="C161" s="27" t="s">
        <v>80</v>
      </c>
      <c r="D161" s="27" t="s">
        <v>61</v>
      </c>
      <c r="E161" s="27" t="s">
        <v>81</v>
      </c>
      <c r="F161" s="27" t="s">
        <v>60</v>
      </c>
      <c r="G161" s="27">
        <v>0.15</v>
      </c>
      <c r="H161" s="27">
        <v>0</v>
      </c>
      <c r="I161" s="27">
        <v>2.7675999999999999E-2</v>
      </c>
      <c r="J161" s="27">
        <v>5.2800800000000002E-2</v>
      </c>
      <c r="K161" s="27">
        <v>8.1833799999999998E-2</v>
      </c>
      <c r="L161" s="27">
        <v>0.11541319999999999</v>
      </c>
      <c r="M161" s="27">
        <v>1</v>
      </c>
      <c r="N161" s="27">
        <v>324</v>
      </c>
      <c r="O161" s="27">
        <v>3</v>
      </c>
      <c r="P161" s="27" t="s">
        <v>393</v>
      </c>
      <c r="Q161" s="27" t="s">
        <v>394</v>
      </c>
    </row>
    <row r="162" spans="1:17" ht="14.25" customHeight="1">
      <c r="A162" s="27">
        <v>11</v>
      </c>
      <c r="B162" s="27">
        <v>22</v>
      </c>
      <c r="C162" s="27" t="s">
        <v>80</v>
      </c>
      <c r="D162" s="27" t="s">
        <v>61</v>
      </c>
      <c r="E162" s="27" t="s">
        <v>81</v>
      </c>
      <c r="F162" s="27" t="s">
        <v>60</v>
      </c>
      <c r="G162" s="27">
        <v>0.2</v>
      </c>
      <c r="H162" s="27">
        <v>0</v>
      </c>
      <c r="I162" s="27">
        <v>4.1667000000000003E-2</v>
      </c>
      <c r="J162" s="27">
        <v>7.2707999999999995E-2</v>
      </c>
      <c r="K162" s="27">
        <v>0.11415599999999999</v>
      </c>
      <c r="L162" s="27">
        <v>0.163129</v>
      </c>
      <c r="M162" s="27">
        <v>1</v>
      </c>
      <c r="N162" s="27">
        <v>469</v>
      </c>
      <c r="O162" s="27">
        <v>4</v>
      </c>
      <c r="P162" s="27" t="s">
        <v>395</v>
      </c>
      <c r="Q162" s="27" t="s">
        <v>396</v>
      </c>
    </row>
    <row r="163" spans="1:17" ht="14.25" customHeight="1">
      <c r="A163" s="27">
        <v>11</v>
      </c>
      <c r="B163" s="27">
        <v>22</v>
      </c>
      <c r="C163" s="27" t="s">
        <v>80</v>
      </c>
      <c r="D163" s="27" t="s">
        <v>61</v>
      </c>
      <c r="E163" s="27" t="s">
        <v>81</v>
      </c>
      <c r="F163" s="27" t="s">
        <v>60</v>
      </c>
      <c r="G163" s="27">
        <v>0.25</v>
      </c>
      <c r="H163" s="27">
        <v>0</v>
      </c>
      <c r="I163" s="27">
        <v>5.2631999999999998E-2</v>
      </c>
      <c r="J163" s="27">
        <v>8.9286799999999999E-2</v>
      </c>
      <c r="K163" s="27">
        <v>0.12790699999999999</v>
      </c>
      <c r="L163" s="27">
        <v>0.186171</v>
      </c>
      <c r="M163" s="27">
        <v>1</v>
      </c>
      <c r="N163" s="27">
        <v>590</v>
      </c>
      <c r="O163" s="27">
        <v>5</v>
      </c>
      <c r="P163" s="27" t="s">
        <v>397</v>
      </c>
      <c r="Q163" s="27" t="s">
        <v>398</v>
      </c>
    </row>
    <row r="164" spans="1:17" ht="14.25" customHeight="1">
      <c r="A164" s="27">
        <v>11</v>
      </c>
      <c r="B164" s="27">
        <v>22</v>
      </c>
      <c r="C164" s="27" t="s">
        <v>80</v>
      </c>
      <c r="D164" s="27" t="s">
        <v>61</v>
      </c>
      <c r="E164" s="27" t="s">
        <v>81</v>
      </c>
      <c r="F164" s="27" t="s">
        <v>60</v>
      </c>
      <c r="G164" s="27">
        <v>0.3</v>
      </c>
      <c r="H164" s="27">
        <v>0</v>
      </c>
      <c r="I164" s="27">
        <v>5.9524000000000001E-2</v>
      </c>
      <c r="J164" s="27">
        <v>0.10166</v>
      </c>
      <c r="K164" s="27">
        <v>0.149254</v>
      </c>
      <c r="L164" s="27">
        <v>0.205128</v>
      </c>
      <c r="M164" s="27">
        <v>1</v>
      </c>
      <c r="N164" s="27">
        <v>656</v>
      </c>
      <c r="O164" s="27">
        <v>6</v>
      </c>
      <c r="P164" s="27" t="s">
        <v>399</v>
      </c>
      <c r="Q164" s="27" t="s">
        <v>400</v>
      </c>
    </row>
    <row r="165" spans="1:17" ht="14.25" customHeight="1">
      <c r="A165" s="27">
        <v>11</v>
      </c>
      <c r="B165" s="27">
        <v>22</v>
      </c>
      <c r="C165" s="27" t="s">
        <v>80</v>
      </c>
      <c r="D165" s="27" t="s">
        <v>61</v>
      </c>
      <c r="E165" s="27" t="s">
        <v>81</v>
      </c>
      <c r="F165" s="27" t="s">
        <v>60</v>
      </c>
      <c r="G165" s="27">
        <v>0.35</v>
      </c>
      <c r="H165" s="27">
        <v>0</v>
      </c>
      <c r="I165" s="27">
        <v>7.3171E-2</v>
      </c>
      <c r="J165" s="27">
        <v>0.1185872</v>
      </c>
      <c r="K165" s="27">
        <v>0.17281179999999999</v>
      </c>
      <c r="L165" s="27">
        <v>0.242424</v>
      </c>
      <c r="M165" s="27">
        <v>1</v>
      </c>
      <c r="N165" s="27">
        <v>722</v>
      </c>
      <c r="O165" s="27">
        <v>7</v>
      </c>
      <c r="P165" s="27" t="s">
        <v>401</v>
      </c>
      <c r="Q165" s="27" t="s">
        <v>402</v>
      </c>
    </row>
    <row r="166" spans="1:17" ht="14.25" customHeight="1">
      <c r="A166" s="27">
        <v>11</v>
      </c>
      <c r="B166" s="27">
        <v>22</v>
      </c>
      <c r="C166" s="27" t="s">
        <v>80</v>
      </c>
      <c r="D166" s="27" t="s">
        <v>61</v>
      </c>
      <c r="E166" s="27" t="s">
        <v>81</v>
      </c>
      <c r="F166" s="27" t="s">
        <v>60</v>
      </c>
      <c r="G166" s="27">
        <v>0.4</v>
      </c>
      <c r="H166" s="27">
        <v>0</v>
      </c>
      <c r="I166" s="27">
        <v>8.3333000000000004E-2</v>
      </c>
      <c r="J166" s="27">
        <v>0.132075</v>
      </c>
      <c r="K166" s="27">
        <v>0.18946260000000001</v>
      </c>
      <c r="L166" s="27">
        <v>0.2648278</v>
      </c>
      <c r="M166" s="27">
        <v>1</v>
      </c>
      <c r="N166" s="27">
        <v>800</v>
      </c>
      <c r="O166" s="27">
        <v>8</v>
      </c>
      <c r="P166" s="27" t="s">
        <v>403</v>
      </c>
      <c r="Q166" s="27" t="s">
        <v>404</v>
      </c>
    </row>
    <row r="167" spans="1:17" ht="14.25" customHeight="1">
      <c r="A167" s="27">
        <v>11</v>
      </c>
      <c r="B167" s="27">
        <v>22</v>
      </c>
      <c r="C167" s="27" t="s">
        <v>80</v>
      </c>
      <c r="D167" s="27" t="s">
        <v>61</v>
      </c>
      <c r="E167" s="27" t="s">
        <v>81</v>
      </c>
      <c r="F167" s="27" t="s">
        <v>60</v>
      </c>
      <c r="G167" s="27">
        <v>0.45</v>
      </c>
      <c r="H167" s="27">
        <v>0</v>
      </c>
      <c r="I167" s="27">
        <v>8.8421E-2</v>
      </c>
      <c r="J167" s="27">
        <v>0.14317440000000001</v>
      </c>
      <c r="K167" s="27">
        <v>0.2</v>
      </c>
      <c r="L167" s="27">
        <v>0.28050000000000003</v>
      </c>
      <c r="M167" s="27">
        <v>1</v>
      </c>
      <c r="N167" s="27">
        <v>799</v>
      </c>
      <c r="O167" s="27">
        <v>9</v>
      </c>
      <c r="P167" s="27" t="s">
        <v>405</v>
      </c>
      <c r="Q167" s="27" t="s">
        <v>406</v>
      </c>
    </row>
    <row r="168" spans="1:17" ht="14.25" customHeight="1">
      <c r="A168" s="27">
        <v>11</v>
      </c>
      <c r="B168" s="27">
        <v>22</v>
      </c>
      <c r="C168" s="27" t="s">
        <v>80</v>
      </c>
      <c r="D168" s="27" t="s">
        <v>61</v>
      </c>
      <c r="E168" s="27" t="s">
        <v>81</v>
      </c>
      <c r="F168" s="27" t="s">
        <v>60</v>
      </c>
      <c r="G168" s="27">
        <v>0.5</v>
      </c>
      <c r="H168" s="27">
        <v>0</v>
      </c>
      <c r="I168" s="27">
        <v>9.9016599999999996E-2</v>
      </c>
      <c r="J168" s="27">
        <v>0.15590000000000001</v>
      </c>
      <c r="K168" s="27">
        <v>0.21621599999999999</v>
      </c>
      <c r="L168" s="27">
        <v>0.31578899999999999</v>
      </c>
      <c r="M168" s="27">
        <v>1</v>
      </c>
      <c r="N168" s="27">
        <v>688</v>
      </c>
      <c r="O168" s="27">
        <v>10</v>
      </c>
      <c r="P168" s="27" t="s">
        <v>407</v>
      </c>
      <c r="Q168" s="27" t="s">
        <v>408</v>
      </c>
    </row>
    <row r="169" spans="1:17" ht="14.25" customHeight="1">
      <c r="A169" s="27">
        <v>11</v>
      </c>
      <c r="B169" s="27">
        <v>22</v>
      </c>
      <c r="C169" s="27" t="s">
        <v>80</v>
      </c>
      <c r="D169" s="27" t="s">
        <v>61</v>
      </c>
      <c r="E169" s="27" t="s">
        <v>81</v>
      </c>
      <c r="F169" s="27" t="s">
        <v>60</v>
      </c>
      <c r="G169" s="27">
        <v>0.55000000000000004</v>
      </c>
      <c r="H169" s="27">
        <v>0</v>
      </c>
      <c r="I169" s="27">
        <v>0.105263</v>
      </c>
      <c r="J169" s="27">
        <v>0.17736099999999999</v>
      </c>
      <c r="K169" s="27">
        <v>0.2462878</v>
      </c>
      <c r="L169" s="27">
        <v>0.3361402</v>
      </c>
      <c r="M169" s="27">
        <v>1</v>
      </c>
      <c r="N169" s="27">
        <v>802</v>
      </c>
      <c r="O169" s="27">
        <v>11</v>
      </c>
      <c r="P169" s="27" t="s">
        <v>409</v>
      </c>
      <c r="Q169" s="27" t="s">
        <v>410</v>
      </c>
    </row>
    <row r="170" spans="1:17" ht="14.25" customHeight="1">
      <c r="A170" s="27">
        <v>11</v>
      </c>
      <c r="B170" s="27">
        <v>22</v>
      </c>
      <c r="C170" s="27" t="s">
        <v>80</v>
      </c>
      <c r="D170" s="27" t="s">
        <v>61</v>
      </c>
      <c r="E170" s="27" t="s">
        <v>81</v>
      </c>
      <c r="F170" s="27" t="s">
        <v>60</v>
      </c>
      <c r="G170" s="27">
        <v>0.6</v>
      </c>
      <c r="H170" s="27">
        <v>0</v>
      </c>
      <c r="I170" s="27">
        <v>0.117647</v>
      </c>
      <c r="J170" s="27">
        <v>0.17543900000000001</v>
      </c>
      <c r="K170" s="27">
        <v>0.24545500000000001</v>
      </c>
      <c r="L170" s="27">
        <v>0.36363600000000001</v>
      </c>
      <c r="M170" s="27">
        <v>1</v>
      </c>
      <c r="N170" s="27">
        <v>616</v>
      </c>
      <c r="O170" s="27">
        <v>12</v>
      </c>
      <c r="P170" s="27" t="s">
        <v>411</v>
      </c>
      <c r="Q170" s="27" t="s">
        <v>412</v>
      </c>
    </row>
    <row r="171" spans="1:17" ht="14.25" customHeight="1">
      <c r="A171" s="27">
        <v>11</v>
      </c>
      <c r="B171" s="27">
        <v>22</v>
      </c>
      <c r="C171" s="27" t="s">
        <v>80</v>
      </c>
      <c r="D171" s="27" t="s">
        <v>61</v>
      </c>
      <c r="E171" s="27" t="s">
        <v>81</v>
      </c>
      <c r="F171" s="27" t="s">
        <v>60</v>
      </c>
      <c r="G171" s="27">
        <v>0.65</v>
      </c>
      <c r="H171" s="27">
        <v>0</v>
      </c>
      <c r="I171" s="27">
        <v>0.13106960000000001</v>
      </c>
      <c r="J171" s="27">
        <v>0.2059754</v>
      </c>
      <c r="K171" s="27">
        <v>0.28886079999999997</v>
      </c>
      <c r="L171" s="27">
        <v>0.41110200000000002</v>
      </c>
      <c r="M171" s="27">
        <v>1</v>
      </c>
      <c r="N171" s="27">
        <v>489</v>
      </c>
      <c r="O171" s="27">
        <v>13</v>
      </c>
      <c r="P171" s="27" t="s">
        <v>413</v>
      </c>
      <c r="Q171" s="27" t="s">
        <v>414</v>
      </c>
    </row>
    <row r="172" spans="1:17" ht="14.25" customHeight="1">
      <c r="A172" s="27">
        <v>11</v>
      </c>
      <c r="B172" s="27">
        <v>22</v>
      </c>
      <c r="C172" s="27" t="s">
        <v>80</v>
      </c>
      <c r="D172" s="27" t="s">
        <v>61</v>
      </c>
      <c r="E172" s="27" t="s">
        <v>81</v>
      </c>
      <c r="F172" s="27" t="s">
        <v>60</v>
      </c>
      <c r="G172" s="27">
        <v>0.7</v>
      </c>
      <c r="H172" s="27">
        <v>0</v>
      </c>
      <c r="I172" s="27">
        <v>0.12760179999999999</v>
      </c>
      <c r="J172" s="27">
        <v>0.198182</v>
      </c>
      <c r="K172" s="27">
        <v>0.3038208</v>
      </c>
      <c r="L172" s="27">
        <v>0.43547180000000002</v>
      </c>
      <c r="M172" s="27">
        <v>1</v>
      </c>
      <c r="N172" s="27">
        <v>337</v>
      </c>
      <c r="O172" s="27">
        <v>14</v>
      </c>
      <c r="P172" s="27" t="s">
        <v>415</v>
      </c>
      <c r="Q172" s="27" t="s">
        <v>416</v>
      </c>
    </row>
    <row r="173" spans="1:17" ht="14.25" customHeight="1">
      <c r="A173" s="27">
        <v>11</v>
      </c>
      <c r="B173" s="27">
        <v>22</v>
      </c>
      <c r="C173" s="27" t="s">
        <v>80</v>
      </c>
      <c r="D173" s="27" t="s">
        <v>61</v>
      </c>
      <c r="E173" s="27" t="s">
        <v>81</v>
      </c>
      <c r="F173" s="27" t="s">
        <v>60</v>
      </c>
      <c r="G173" s="27">
        <v>0.75</v>
      </c>
      <c r="H173" s="27">
        <v>0</v>
      </c>
      <c r="I173" s="27">
        <v>0.147059</v>
      </c>
      <c r="J173" s="27">
        <v>0.23104379999999999</v>
      </c>
      <c r="K173" s="27">
        <v>0.35836560000000001</v>
      </c>
      <c r="L173" s="27">
        <v>0.5009304</v>
      </c>
      <c r="M173" s="27">
        <v>1</v>
      </c>
      <c r="N173" s="27">
        <v>229</v>
      </c>
      <c r="O173" s="27">
        <v>15</v>
      </c>
      <c r="P173" s="27" t="s">
        <v>417</v>
      </c>
      <c r="Q173" s="27" t="s">
        <v>418</v>
      </c>
    </row>
    <row r="174" spans="1:17" ht="14.25" customHeight="1">
      <c r="A174" s="27">
        <v>11</v>
      </c>
      <c r="B174" s="27">
        <v>22</v>
      </c>
      <c r="C174" s="27" t="s">
        <v>80</v>
      </c>
      <c r="D174" s="27" t="s">
        <v>61</v>
      </c>
      <c r="E174" s="27" t="s">
        <v>81</v>
      </c>
      <c r="F174" s="27" t="s">
        <v>60</v>
      </c>
      <c r="G174" s="27">
        <v>0.8</v>
      </c>
      <c r="H174" s="27">
        <v>0</v>
      </c>
      <c r="I174" s="27">
        <v>0.18181800000000001</v>
      </c>
      <c r="J174" s="27">
        <v>0.30952400000000002</v>
      </c>
      <c r="K174" s="27">
        <v>0.42307699999999998</v>
      </c>
      <c r="L174" s="27">
        <v>0.54878000000000005</v>
      </c>
      <c r="M174" s="27">
        <v>1</v>
      </c>
      <c r="N174" s="27">
        <v>116</v>
      </c>
      <c r="O174" s="27">
        <v>16</v>
      </c>
      <c r="P174" s="27" t="s">
        <v>419</v>
      </c>
      <c r="Q174" s="27" t="s">
        <v>420</v>
      </c>
    </row>
    <row r="175" spans="1:17" ht="14.25" customHeight="1">
      <c r="A175" s="27">
        <v>11</v>
      </c>
      <c r="B175" s="27">
        <v>22</v>
      </c>
      <c r="C175" s="27" t="s">
        <v>80</v>
      </c>
      <c r="D175" s="27" t="s">
        <v>61</v>
      </c>
      <c r="E175" s="27" t="s">
        <v>81</v>
      </c>
      <c r="F175" s="27" t="s">
        <v>60</v>
      </c>
      <c r="G175" s="27">
        <v>1</v>
      </c>
      <c r="H175" s="27">
        <v>0</v>
      </c>
      <c r="I175" s="27">
        <v>0.2336994</v>
      </c>
      <c r="J175" s="27">
        <v>0.3420762</v>
      </c>
      <c r="K175" s="27">
        <v>0.46962799999999999</v>
      </c>
      <c r="L175" s="27">
        <v>0.58766019999999997</v>
      </c>
      <c r="M175" s="27">
        <v>1</v>
      </c>
      <c r="N175" s="27">
        <v>93</v>
      </c>
      <c r="O175" s="27">
        <v>17</v>
      </c>
      <c r="P175" s="27" t="s">
        <v>390</v>
      </c>
      <c r="Q175" s="27" t="s">
        <v>421</v>
      </c>
    </row>
    <row r="176" spans="1:17" ht="14.25" customHeight="1">
      <c r="A176" s="27">
        <v>12</v>
      </c>
      <c r="B176" s="27">
        <v>22</v>
      </c>
      <c r="C176" s="27" t="s">
        <v>80</v>
      </c>
      <c r="D176" s="27">
        <v>1</v>
      </c>
      <c r="E176" s="27" t="s">
        <v>81</v>
      </c>
      <c r="F176" s="27" t="s">
        <v>60</v>
      </c>
      <c r="G176" s="27">
        <v>0.05</v>
      </c>
      <c r="H176" s="27">
        <v>0</v>
      </c>
      <c r="I176" s="27">
        <v>0</v>
      </c>
      <c r="J176" s="27">
        <v>1.4493000000000001E-2</v>
      </c>
      <c r="K176" s="27">
        <v>2.5000000000000001E-2</v>
      </c>
      <c r="L176" s="27">
        <v>4.3478000000000003E-2</v>
      </c>
      <c r="M176" s="27">
        <v>1</v>
      </c>
      <c r="N176" s="27">
        <v>226</v>
      </c>
      <c r="O176" s="27">
        <v>1</v>
      </c>
      <c r="P176" s="27" t="s">
        <v>422</v>
      </c>
      <c r="Q176" s="27" t="s">
        <v>423</v>
      </c>
    </row>
    <row r="177" spans="1:17" ht="14.25" customHeight="1">
      <c r="A177" s="27">
        <v>12</v>
      </c>
      <c r="B177" s="27">
        <v>22</v>
      </c>
      <c r="C177" s="27" t="s">
        <v>80</v>
      </c>
      <c r="D177" s="27">
        <v>1</v>
      </c>
      <c r="E177" s="27" t="s">
        <v>81</v>
      </c>
      <c r="F177" s="27" t="s">
        <v>60</v>
      </c>
      <c r="G177" s="27">
        <v>0.1</v>
      </c>
      <c r="H177" s="27">
        <v>0</v>
      </c>
      <c r="I177" s="27">
        <v>1.9608E-2</v>
      </c>
      <c r="J177" s="27">
        <v>3.2258000000000002E-2</v>
      </c>
      <c r="K177" s="27">
        <v>4.7619000000000002E-2</v>
      </c>
      <c r="L177" s="27">
        <v>6.9286399999999998E-2</v>
      </c>
      <c r="M177" s="27">
        <v>1</v>
      </c>
      <c r="N177" s="27">
        <v>544</v>
      </c>
      <c r="O177" s="27">
        <v>2</v>
      </c>
      <c r="P177" s="27" t="s">
        <v>424</v>
      </c>
      <c r="Q177" s="27" t="s">
        <v>425</v>
      </c>
    </row>
    <row r="178" spans="1:17" ht="14.25" customHeight="1">
      <c r="A178" s="27">
        <v>12</v>
      </c>
      <c r="B178" s="27">
        <v>22</v>
      </c>
      <c r="C178" s="27" t="s">
        <v>80</v>
      </c>
      <c r="D178" s="27">
        <v>1</v>
      </c>
      <c r="E178" s="27" t="s">
        <v>81</v>
      </c>
      <c r="F178" s="27" t="s">
        <v>60</v>
      </c>
      <c r="G178" s="27">
        <v>0.15</v>
      </c>
      <c r="H178" s="27">
        <v>0</v>
      </c>
      <c r="I178" s="27">
        <v>3.6498599999999999E-2</v>
      </c>
      <c r="J178" s="27">
        <v>5.7504199999999998E-2</v>
      </c>
      <c r="K178" s="27">
        <v>7.8363000000000002E-2</v>
      </c>
      <c r="L178" s="27">
        <v>0.106061</v>
      </c>
      <c r="M178" s="27">
        <v>1</v>
      </c>
      <c r="N178" s="27">
        <v>737</v>
      </c>
      <c r="O178" s="27">
        <v>3</v>
      </c>
      <c r="P178" s="27" t="s">
        <v>426</v>
      </c>
      <c r="Q178" s="27" t="s">
        <v>427</v>
      </c>
    </row>
    <row r="179" spans="1:17" ht="14.25" customHeight="1">
      <c r="A179" s="27">
        <v>12</v>
      </c>
      <c r="B179" s="27">
        <v>22</v>
      </c>
      <c r="C179" s="27" t="s">
        <v>80</v>
      </c>
      <c r="D179" s="27">
        <v>1</v>
      </c>
      <c r="E179" s="27" t="s">
        <v>81</v>
      </c>
      <c r="F179" s="27" t="s">
        <v>60</v>
      </c>
      <c r="G179" s="27">
        <v>0.2</v>
      </c>
      <c r="H179" s="27">
        <v>0</v>
      </c>
      <c r="I179" s="27">
        <v>5.6604000000000002E-2</v>
      </c>
      <c r="J179" s="27">
        <v>8.4210999999999994E-2</v>
      </c>
      <c r="K179" s="27">
        <v>0.111111</v>
      </c>
      <c r="L179" s="27">
        <v>0.14736579999999999</v>
      </c>
      <c r="M179" s="27">
        <v>1</v>
      </c>
      <c r="N179" s="27">
        <v>939</v>
      </c>
      <c r="O179" s="27">
        <v>4</v>
      </c>
      <c r="P179" s="27" t="s">
        <v>428</v>
      </c>
      <c r="Q179" s="27" t="s">
        <v>429</v>
      </c>
    </row>
    <row r="180" spans="1:17" ht="14.25" customHeight="1">
      <c r="A180" s="27">
        <v>12</v>
      </c>
      <c r="B180" s="27">
        <v>22</v>
      </c>
      <c r="C180" s="27" t="s">
        <v>80</v>
      </c>
      <c r="D180" s="27">
        <v>1</v>
      </c>
      <c r="E180" s="27" t="s">
        <v>81</v>
      </c>
      <c r="F180" s="27" t="s">
        <v>60</v>
      </c>
      <c r="G180" s="27">
        <v>0.25</v>
      </c>
      <c r="H180" s="27">
        <v>0</v>
      </c>
      <c r="I180" s="27">
        <v>8.3333000000000004E-2</v>
      </c>
      <c r="J180" s="27">
        <v>0.1157194</v>
      </c>
      <c r="K180" s="27">
        <v>0.1451144</v>
      </c>
      <c r="L180" s="27">
        <v>0.18181800000000001</v>
      </c>
      <c r="M180" s="27">
        <v>1</v>
      </c>
      <c r="N180" s="27">
        <v>939</v>
      </c>
      <c r="O180" s="27">
        <v>5</v>
      </c>
      <c r="P180" s="27" t="s">
        <v>430</v>
      </c>
      <c r="Q180" s="27" t="s">
        <v>431</v>
      </c>
    </row>
    <row r="181" spans="1:17" ht="14.25" customHeight="1">
      <c r="A181" s="27">
        <v>12</v>
      </c>
      <c r="B181" s="27">
        <v>22</v>
      </c>
      <c r="C181" s="27" t="s">
        <v>80</v>
      </c>
      <c r="D181" s="27">
        <v>1</v>
      </c>
      <c r="E181" s="27" t="s">
        <v>81</v>
      </c>
      <c r="F181" s="27" t="s">
        <v>60</v>
      </c>
      <c r="G181" s="27">
        <v>0.3</v>
      </c>
      <c r="H181" s="27">
        <v>0</v>
      </c>
      <c r="I181" s="27">
        <v>9.8626599999999995E-2</v>
      </c>
      <c r="J181" s="27">
        <v>0.14285700000000001</v>
      </c>
      <c r="K181" s="27">
        <v>0.1751548</v>
      </c>
      <c r="L181" s="27">
        <v>0.22308520000000001</v>
      </c>
      <c r="M181" s="27">
        <v>1</v>
      </c>
      <c r="N181" s="27">
        <v>882</v>
      </c>
      <c r="O181" s="27">
        <v>6</v>
      </c>
      <c r="P181" s="27" t="s">
        <v>432</v>
      </c>
      <c r="Q181" s="27" t="s">
        <v>433</v>
      </c>
    </row>
    <row r="182" spans="1:17" ht="14.25" customHeight="1">
      <c r="A182" s="27">
        <v>12</v>
      </c>
      <c r="B182" s="27">
        <v>22</v>
      </c>
      <c r="C182" s="27" t="s">
        <v>80</v>
      </c>
      <c r="D182" s="27">
        <v>1</v>
      </c>
      <c r="E182" s="27" t="s">
        <v>81</v>
      </c>
      <c r="F182" s="27" t="s">
        <v>60</v>
      </c>
      <c r="G182" s="27">
        <v>0.35</v>
      </c>
      <c r="H182" s="27">
        <v>0</v>
      </c>
      <c r="I182" s="27">
        <v>0.12903200000000001</v>
      </c>
      <c r="J182" s="27">
        <v>0.1771886</v>
      </c>
      <c r="K182" s="27">
        <v>0.21688979999999999</v>
      </c>
      <c r="L182" s="27">
        <v>0.26666699999999999</v>
      </c>
      <c r="M182" s="27">
        <v>1</v>
      </c>
      <c r="N182" s="27">
        <v>913</v>
      </c>
      <c r="O182" s="27">
        <v>7</v>
      </c>
      <c r="P182" s="27" t="s">
        <v>434</v>
      </c>
      <c r="Q182" s="27" t="s">
        <v>435</v>
      </c>
    </row>
    <row r="183" spans="1:17" ht="14.25" customHeight="1">
      <c r="A183" s="27">
        <v>12</v>
      </c>
      <c r="B183" s="27">
        <v>22</v>
      </c>
      <c r="C183" s="27" t="s">
        <v>80</v>
      </c>
      <c r="D183" s="27">
        <v>1</v>
      </c>
      <c r="E183" s="27" t="s">
        <v>81</v>
      </c>
      <c r="F183" s="27" t="s">
        <v>60</v>
      </c>
      <c r="G183" s="27">
        <v>0.4</v>
      </c>
      <c r="H183" s="27">
        <v>0</v>
      </c>
      <c r="I183" s="27">
        <v>0.15137419999999999</v>
      </c>
      <c r="J183" s="27">
        <v>0.20274220000000001</v>
      </c>
      <c r="K183" s="27">
        <v>0.24691399999999999</v>
      </c>
      <c r="L183" s="27">
        <v>0.30101299999999998</v>
      </c>
      <c r="M183" s="27">
        <v>1</v>
      </c>
      <c r="N183" s="27">
        <v>849</v>
      </c>
      <c r="O183" s="27">
        <v>8</v>
      </c>
      <c r="P183" s="27" t="s">
        <v>436</v>
      </c>
      <c r="Q183" s="27" t="s">
        <v>437</v>
      </c>
    </row>
    <row r="184" spans="1:17" ht="14.25" customHeight="1">
      <c r="A184" s="27">
        <v>12</v>
      </c>
      <c r="B184" s="27">
        <v>22</v>
      </c>
      <c r="C184" s="27" t="s">
        <v>80</v>
      </c>
      <c r="D184" s="27">
        <v>1</v>
      </c>
      <c r="E184" s="27" t="s">
        <v>81</v>
      </c>
      <c r="F184" s="27" t="s">
        <v>60</v>
      </c>
      <c r="G184" s="27">
        <v>0.45</v>
      </c>
      <c r="H184" s="27">
        <v>0</v>
      </c>
      <c r="I184" s="27">
        <v>0.19383719999999999</v>
      </c>
      <c r="J184" s="27">
        <v>0.235294</v>
      </c>
      <c r="K184" s="27">
        <v>0.28327020000000003</v>
      </c>
      <c r="L184" s="27">
        <v>0.34615400000000002</v>
      </c>
      <c r="M184" s="27">
        <v>1</v>
      </c>
      <c r="N184" s="27">
        <v>639</v>
      </c>
      <c r="O184" s="27">
        <v>9</v>
      </c>
      <c r="P184" s="27" t="s">
        <v>438</v>
      </c>
      <c r="Q184" s="27" t="s">
        <v>439</v>
      </c>
    </row>
    <row r="185" spans="1:17" ht="14.25" customHeight="1">
      <c r="A185" s="27">
        <v>12</v>
      </c>
      <c r="B185" s="27">
        <v>22</v>
      </c>
      <c r="C185" s="27" t="s">
        <v>80</v>
      </c>
      <c r="D185" s="27">
        <v>1</v>
      </c>
      <c r="E185" s="27" t="s">
        <v>81</v>
      </c>
      <c r="F185" s="27" t="s">
        <v>60</v>
      </c>
      <c r="G185" s="27">
        <v>0.5</v>
      </c>
      <c r="H185" s="27">
        <v>0</v>
      </c>
      <c r="I185" s="27">
        <v>0.20924380000000001</v>
      </c>
      <c r="J185" s="27">
        <v>0.26666699999999999</v>
      </c>
      <c r="K185" s="27">
        <v>0.32769379999999998</v>
      </c>
      <c r="L185" s="27">
        <v>0.394785</v>
      </c>
      <c r="M185" s="27">
        <v>1</v>
      </c>
      <c r="N185" s="27">
        <v>463</v>
      </c>
      <c r="O185" s="27">
        <v>10</v>
      </c>
      <c r="P185" s="27" t="s">
        <v>440</v>
      </c>
      <c r="Q185" s="27" t="s">
        <v>441</v>
      </c>
    </row>
    <row r="186" spans="1:17" ht="14.25" customHeight="1">
      <c r="A186" s="27">
        <v>12</v>
      </c>
      <c r="B186" s="27">
        <v>22</v>
      </c>
      <c r="C186" s="27" t="s">
        <v>80</v>
      </c>
      <c r="D186" s="27">
        <v>1</v>
      </c>
      <c r="E186" s="27" t="s">
        <v>81</v>
      </c>
      <c r="F186" s="27" t="s">
        <v>60</v>
      </c>
      <c r="G186" s="27">
        <v>0.55000000000000004</v>
      </c>
      <c r="H186" s="27">
        <v>0</v>
      </c>
      <c r="I186" s="27">
        <v>0.25</v>
      </c>
      <c r="J186" s="27">
        <v>0.3125</v>
      </c>
      <c r="K186" s="27">
        <v>0.359875</v>
      </c>
      <c r="L186" s="27">
        <v>0.41935499999999998</v>
      </c>
      <c r="M186" s="27">
        <v>1</v>
      </c>
      <c r="N186" s="27">
        <v>459</v>
      </c>
      <c r="O186" s="27">
        <v>11</v>
      </c>
      <c r="P186" s="27" t="s">
        <v>442</v>
      </c>
      <c r="Q186" s="27" t="s">
        <v>443</v>
      </c>
    </row>
    <row r="187" spans="1:17" ht="14.25" customHeight="1">
      <c r="A187" s="27">
        <v>12</v>
      </c>
      <c r="B187" s="27">
        <v>22</v>
      </c>
      <c r="C187" s="27" t="s">
        <v>80</v>
      </c>
      <c r="D187" s="27">
        <v>1</v>
      </c>
      <c r="E187" s="27" t="s">
        <v>81</v>
      </c>
      <c r="F187" s="27" t="s">
        <v>60</v>
      </c>
      <c r="G187" s="27">
        <v>0.6</v>
      </c>
      <c r="H187" s="27">
        <v>0</v>
      </c>
      <c r="I187" s="27">
        <v>0.2763024</v>
      </c>
      <c r="J187" s="27">
        <v>0.34123340000000002</v>
      </c>
      <c r="K187" s="27">
        <v>0.415518</v>
      </c>
      <c r="L187" s="27">
        <v>0.47688799999999998</v>
      </c>
      <c r="M187" s="27">
        <v>1</v>
      </c>
      <c r="N187" s="27">
        <v>289</v>
      </c>
      <c r="O187" s="27">
        <v>12</v>
      </c>
      <c r="P187" s="27" t="s">
        <v>444</v>
      </c>
      <c r="Q187" s="27" t="s">
        <v>445</v>
      </c>
    </row>
    <row r="188" spans="1:17" ht="14.25" customHeight="1">
      <c r="A188" s="27">
        <v>12</v>
      </c>
      <c r="B188" s="27">
        <v>22</v>
      </c>
      <c r="C188" s="27" t="s">
        <v>80</v>
      </c>
      <c r="D188" s="27">
        <v>1</v>
      </c>
      <c r="E188" s="27" t="s">
        <v>81</v>
      </c>
      <c r="F188" s="27" t="s">
        <v>60</v>
      </c>
      <c r="G188" s="27">
        <v>0.65</v>
      </c>
      <c r="H188" s="27">
        <v>0</v>
      </c>
      <c r="I188" s="27">
        <v>0.30096400000000001</v>
      </c>
      <c r="J188" s="27">
        <v>0.36811139999999998</v>
      </c>
      <c r="K188" s="27">
        <v>0.43435859999999998</v>
      </c>
      <c r="L188" s="27">
        <v>0.5</v>
      </c>
      <c r="M188" s="27">
        <v>1</v>
      </c>
      <c r="N188" s="27">
        <v>215</v>
      </c>
      <c r="O188" s="27">
        <v>13</v>
      </c>
      <c r="P188" s="27" t="s">
        <v>446</v>
      </c>
      <c r="Q188" s="27" t="s">
        <v>447</v>
      </c>
    </row>
    <row r="189" spans="1:17" ht="14.25" customHeight="1">
      <c r="A189" s="27">
        <v>12</v>
      </c>
      <c r="B189" s="27">
        <v>22</v>
      </c>
      <c r="C189" s="27" t="s">
        <v>80</v>
      </c>
      <c r="D189" s="27">
        <v>1</v>
      </c>
      <c r="E189" s="27" t="s">
        <v>81</v>
      </c>
      <c r="F189" s="27" t="s">
        <v>60</v>
      </c>
      <c r="G189" s="27">
        <v>0.7</v>
      </c>
      <c r="H189" s="27">
        <v>0</v>
      </c>
      <c r="I189" s="27">
        <v>0.34438099999999999</v>
      </c>
      <c r="J189" s="27">
        <v>0.41626039999999997</v>
      </c>
      <c r="K189" s="27">
        <v>0.47406920000000002</v>
      </c>
      <c r="L189" s="27">
        <v>0.570635</v>
      </c>
      <c r="M189" s="27">
        <v>1</v>
      </c>
      <c r="N189" s="27">
        <v>138</v>
      </c>
      <c r="O189" s="27">
        <v>14</v>
      </c>
      <c r="P189" s="27" t="s">
        <v>448</v>
      </c>
      <c r="Q189" s="27" t="s">
        <v>449</v>
      </c>
    </row>
    <row r="190" spans="1:17" ht="14.25" customHeight="1">
      <c r="A190" s="27">
        <v>12</v>
      </c>
      <c r="B190" s="27">
        <v>22</v>
      </c>
      <c r="C190" s="27" t="s">
        <v>80</v>
      </c>
      <c r="D190" s="27">
        <v>1</v>
      </c>
      <c r="E190" s="27" t="s">
        <v>81</v>
      </c>
      <c r="F190" s="27" t="s">
        <v>60</v>
      </c>
      <c r="G190" s="27">
        <v>0.75</v>
      </c>
      <c r="H190" s="27">
        <v>0</v>
      </c>
      <c r="I190" s="27">
        <v>0.38461499999999998</v>
      </c>
      <c r="J190" s="27">
        <v>0.43478299999999998</v>
      </c>
      <c r="K190" s="27">
        <v>0.48648599999999997</v>
      </c>
      <c r="L190" s="27">
        <v>0.57446799999999998</v>
      </c>
      <c r="M190" s="27">
        <v>1</v>
      </c>
      <c r="N190" s="27">
        <v>91</v>
      </c>
      <c r="O190" s="27">
        <v>15</v>
      </c>
      <c r="P190" s="27" t="s">
        <v>450</v>
      </c>
      <c r="Q190" s="27" t="s">
        <v>451</v>
      </c>
    </row>
    <row r="191" spans="1:17" ht="14.25" customHeight="1">
      <c r="A191" s="27">
        <v>12</v>
      </c>
      <c r="B191" s="27">
        <v>22</v>
      </c>
      <c r="C191" s="27" t="s">
        <v>80</v>
      </c>
      <c r="D191" s="27">
        <v>1</v>
      </c>
      <c r="E191" s="27" t="s">
        <v>81</v>
      </c>
      <c r="F191" s="27" t="s">
        <v>60</v>
      </c>
      <c r="G191" s="27">
        <v>0.8</v>
      </c>
      <c r="H191" s="27">
        <v>0</v>
      </c>
      <c r="I191" s="27">
        <v>0.40735300000000002</v>
      </c>
      <c r="J191" s="27">
        <v>0.4576346</v>
      </c>
      <c r="K191" s="27">
        <v>0.5585504</v>
      </c>
      <c r="L191" s="27">
        <v>0.59531400000000001</v>
      </c>
      <c r="M191" s="27">
        <v>1</v>
      </c>
      <c r="N191" s="27">
        <v>37</v>
      </c>
      <c r="O191" s="27">
        <v>16</v>
      </c>
      <c r="P191" s="27" t="s">
        <v>452</v>
      </c>
      <c r="Q191" s="27" t="s">
        <v>453</v>
      </c>
    </row>
    <row r="192" spans="1:17" ht="14.25" customHeight="1">
      <c r="A192" s="27">
        <v>12</v>
      </c>
      <c r="B192" s="27">
        <v>22</v>
      </c>
      <c r="C192" s="27" t="s">
        <v>80</v>
      </c>
      <c r="D192" s="27">
        <v>1</v>
      </c>
      <c r="E192" s="27" t="s">
        <v>81</v>
      </c>
      <c r="F192" s="27" t="s">
        <v>60</v>
      </c>
      <c r="G192" s="27">
        <v>1</v>
      </c>
      <c r="H192" s="27">
        <v>0</v>
      </c>
      <c r="I192" s="27">
        <v>0.45411220000000002</v>
      </c>
      <c r="J192" s="27">
        <v>0.6041666</v>
      </c>
      <c r="K192" s="27">
        <v>0.69346039999999998</v>
      </c>
      <c r="L192" s="27">
        <v>0.72417580000000004</v>
      </c>
      <c r="M192" s="27">
        <v>1</v>
      </c>
      <c r="N192" s="27">
        <v>30</v>
      </c>
      <c r="O192" s="27">
        <v>17</v>
      </c>
      <c r="P192" s="27" t="s">
        <v>423</v>
      </c>
      <c r="Q192" s="27" t="s">
        <v>454</v>
      </c>
    </row>
    <row r="193" spans="1:17" ht="14.25" customHeight="1">
      <c r="A193" s="27">
        <v>13</v>
      </c>
      <c r="B193" s="27">
        <v>22</v>
      </c>
      <c r="C193" s="27" t="s">
        <v>80</v>
      </c>
      <c r="D193" s="27">
        <v>2</v>
      </c>
      <c r="E193" s="27" t="s">
        <v>81</v>
      </c>
      <c r="F193" s="27" t="s">
        <v>60</v>
      </c>
      <c r="G193" s="27">
        <v>0.05</v>
      </c>
      <c r="H193" s="27">
        <v>0</v>
      </c>
      <c r="I193" s="27">
        <v>1.1794199999999999E-2</v>
      </c>
      <c r="J193" s="27">
        <v>2.1190199999999999E-2</v>
      </c>
      <c r="K193" s="27">
        <v>2.81462E-2</v>
      </c>
      <c r="L193" s="27">
        <v>4.1667000000000003E-2</v>
      </c>
      <c r="M193" s="27">
        <v>1</v>
      </c>
      <c r="N193" s="27">
        <v>124</v>
      </c>
      <c r="O193" s="27">
        <v>1</v>
      </c>
      <c r="P193" s="27" t="s">
        <v>455</v>
      </c>
      <c r="Q193" s="27" t="s">
        <v>456</v>
      </c>
    </row>
    <row r="194" spans="1:17" ht="14.25" customHeight="1">
      <c r="A194" s="27">
        <v>13</v>
      </c>
      <c r="B194" s="27">
        <v>22</v>
      </c>
      <c r="C194" s="27" t="s">
        <v>80</v>
      </c>
      <c r="D194" s="27">
        <v>2</v>
      </c>
      <c r="E194" s="27" t="s">
        <v>81</v>
      </c>
      <c r="F194" s="27" t="s">
        <v>60</v>
      </c>
      <c r="G194" s="27">
        <v>0.1</v>
      </c>
      <c r="H194" s="27">
        <v>0</v>
      </c>
      <c r="I194" s="27">
        <v>2.92976E-2</v>
      </c>
      <c r="J194" s="27">
        <v>4.3573599999999997E-2</v>
      </c>
      <c r="K194" s="27">
        <v>5.5556000000000001E-2</v>
      </c>
      <c r="L194" s="27">
        <v>7.6923000000000005E-2</v>
      </c>
      <c r="M194" s="27">
        <v>1</v>
      </c>
      <c r="N194" s="27">
        <v>364</v>
      </c>
      <c r="O194" s="27">
        <v>2</v>
      </c>
      <c r="P194" s="27" t="s">
        <v>457</v>
      </c>
      <c r="Q194" s="27" t="s">
        <v>458</v>
      </c>
    </row>
    <row r="195" spans="1:17" ht="14.25" customHeight="1">
      <c r="A195" s="27">
        <v>13</v>
      </c>
      <c r="B195" s="27">
        <v>22</v>
      </c>
      <c r="C195" s="27" t="s">
        <v>80</v>
      </c>
      <c r="D195" s="27">
        <v>2</v>
      </c>
      <c r="E195" s="27" t="s">
        <v>81</v>
      </c>
      <c r="F195" s="27" t="s">
        <v>60</v>
      </c>
      <c r="G195" s="27">
        <v>0.15</v>
      </c>
      <c r="H195" s="27">
        <v>0</v>
      </c>
      <c r="I195" s="27">
        <v>5.5556000000000001E-2</v>
      </c>
      <c r="J195" s="27">
        <v>7.26744E-2</v>
      </c>
      <c r="K195" s="27">
        <v>9.2400200000000002E-2</v>
      </c>
      <c r="L195" s="27">
        <v>0.113636</v>
      </c>
      <c r="M195" s="27">
        <v>1</v>
      </c>
      <c r="N195" s="27">
        <v>603</v>
      </c>
      <c r="O195" s="27">
        <v>3</v>
      </c>
      <c r="P195" s="27" t="s">
        <v>459</v>
      </c>
      <c r="Q195" s="27" t="s">
        <v>460</v>
      </c>
    </row>
    <row r="196" spans="1:17" ht="14.25" customHeight="1">
      <c r="A196" s="27">
        <v>13</v>
      </c>
      <c r="B196" s="27">
        <v>22</v>
      </c>
      <c r="C196" s="27" t="s">
        <v>80</v>
      </c>
      <c r="D196" s="27">
        <v>2</v>
      </c>
      <c r="E196" s="27" t="s">
        <v>81</v>
      </c>
      <c r="F196" s="27" t="s">
        <v>60</v>
      </c>
      <c r="G196" s="27">
        <v>0.2</v>
      </c>
      <c r="H196" s="27">
        <v>0</v>
      </c>
      <c r="I196" s="27">
        <v>8.4506999999999999E-2</v>
      </c>
      <c r="J196" s="27">
        <v>0.10700800000000001</v>
      </c>
      <c r="K196" s="27">
        <v>0.12559039999999999</v>
      </c>
      <c r="L196" s="27">
        <v>0.150922</v>
      </c>
      <c r="M196" s="27">
        <v>1</v>
      </c>
      <c r="N196" s="27">
        <v>772</v>
      </c>
      <c r="O196" s="27">
        <v>4</v>
      </c>
      <c r="P196" s="27" t="s">
        <v>461</v>
      </c>
      <c r="Q196" s="27" t="s">
        <v>462</v>
      </c>
    </row>
    <row r="197" spans="1:17" ht="14.25" customHeight="1">
      <c r="A197" s="27">
        <v>13</v>
      </c>
      <c r="B197" s="27">
        <v>22</v>
      </c>
      <c r="C197" s="27" t="s">
        <v>80</v>
      </c>
      <c r="D197" s="27">
        <v>2</v>
      </c>
      <c r="E197" s="27" t="s">
        <v>81</v>
      </c>
      <c r="F197" s="27" t="s">
        <v>60</v>
      </c>
      <c r="G197" s="27">
        <v>0.25</v>
      </c>
      <c r="H197" s="27">
        <v>0</v>
      </c>
      <c r="I197" s="27">
        <v>0.114286</v>
      </c>
      <c r="J197" s="27">
        <v>0.13958499999999999</v>
      </c>
      <c r="K197" s="27">
        <v>0.16470599999999999</v>
      </c>
      <c r="L197" s="27">
        <v>0.19117600000000001</v>
      </c>
      <c r="M197" s="27">
        <v>1</v>
      </c>
      <c r="N197" s="27">
        <v>949</v>
      </c>
      <c r="O197" s="27">
        <v>5</v>
      </c>
      <c r="P197" s="27" t="s">
        <v>463</v>
      </c>
      <c r="Q197" s="27" t="s">
        <v>464</v>
      </c>
    </row>
    <row r="198" spans="1:17" ht="14.25" customHeight="1">
      <c r="A198" s="27">
        <v>13</v>
      </c>
      <c r="B198" s="27">
        <v>22</v>
      </c>
      <c r="C198" s="27" t="s">
        <v>80</v>
      </c>
      <c r="D198" s="27">
        <v>2</v>
      </c>
      <c r="E198" s="27" t="s">
        <v>81</v>
      </c>
      <c r="F198" s="27" t="s">
        <v>60</v>
      </c>
      <c r="G198" s="27">
        <v>0.3</v>
      </c>
      <c r="H198" s="27">
        <v>0</v>
      </c>
      <c r="I198" s="27">
        <v>0.1458634</v>
      </c>
      <c r="J198" s="27">
        <v>0.17486499999999999</v>
      </c>
      <c r="K198" s="27">
        <v>0.20333480000000001</v>
      </c>
      <c r="L198" s="27">
        <v>0.23567640000000001</v>
      </c>
      <c r="M198" s="27">
        <v>1</v>
      </c>
      <c r="N198" s="27">
        <v>927</v>
      </c>
      <c r="O198" s="27">
        <v>6</v>
      </c>
      <c r="P198" s="27" t="s">
        <v>465</v>
      </c>
      <c r="Q198" s="27" t="s">
        <v>466</v>
      </c>
    </row>
    <row r="199" spans="1:17" ht="14.25" customHeight="1">
      <c r="A199" s="27">
        <v>13</v>
      </c>
      <c r="B199" s="27">
        <v>22</v>
      </c>
      <c r="C199" s="27" t="s">
        <v>80</v>
      </c>
      <c r="D199" s="27">
        <v>2</v>
      </c>
      <c r="E199" s="27" t="s">
        <v>81</v>
      </c>
      <c r="F199" s="27" t="s">
        <v>60</v>
      </c>
      <c r="G199" s="27">
        <v>0.35</v>
      </c>
      <c r="H199" s="27">
        <v>0</v>
      </c>
      <c r="I199" s="27">
        <v>0.17825379999999999</v>
      </c>
      <c r="J199" s="27">
        <v>0.211538</v>
      </c>
      <c r="K199" s="27">
        <v>0.2396518</v>
      </c>
      <c r="L199" s="27">
        <v>0.27432040000000002</v>
      </c>
      <c r="M199" s="27">
        <v>1</v>
      </c>
      <c r="N199" s="27">
        <v>924</v>
      </c>
      <c r="O199" s="27">
        <v>7</v>
      </c>
      <c r="P199" s="27" t="s">
        <v>467</v>
      </c>
      <c r="Q199" s="27" t="s">
        <v>468</v>
      </c>
    </row>
    <row r="200" spans="1:17" ht="14.25" customHeight="1">
      <c r="A200" s="27">
        <v>13</v>
      </c>
      <c r="B200" s="27">
        <v>22</v>
      </c>
      <c r="C200" s="27" t="s">
        <v>80</v>
      </c>
      <c r="D200" s="27">
        <v>2</v>
      </c>
      <c r="E200" s="27" t="s">
        <v>81</v>
      </c>
      <c r="F200" s="27" t="s">
        <v>60</v>
      </c>
      <c r="G200" s="27">
        <v>0.4</v>
      </c>
      <c r="H200" s="27">
        <v>0</v>
      </c>
      <c r="I200" s="27">
        <v>0.216004</v>
      </c>
      <c r="J200" s="27">
        <v>0.25316499999999997</v>
      </c>
      <c r="K200" s="27">
        <v>0.28571400000000002</v>
      </c>
      <c r="L200" s="27">
        <v>0.32102459999999999</v>
      </c>
      <c r="M200" s="27">
        <v>1</v>
      </c>
      <c r="N200" s="27">
        <v>879</v>
      </c>
      <c r="O200" s="27">
        <v>8</v>
      </c>
      <c r="P200" s="27" t="s">
        <v>469</v>
      </c>
      <c r="Q200" s="27" t="s">
        <v>470</v>
      </c>
    </row>
    <row r="201" spans="1:17" ht="14.25" customHeight="1">
      <c r="A201" s="27">
        <v>13</v>
      </c>
      <c r="B201" s="27">
        <v>22</v>
      </c>
      <c r="C201" s="27" t="s">
        <v>80</v>
      </c>
      <c r="D201" s="27">
        <v>2</v>
      </c>
      <c r="E201" s="27" t="s">
        <v>81</v>
      </c>
      <c r="F201" s="27" t="s">
        <v>60</v>
      </c>
      <c r="G201" s="27">
        <v>0.45</v>
      </c>
      <c r="H201" s="27">
        <v>0</v>
      </c>
      <c r="I201" s="27">
        <v>0.24390200000000001</v>
      </c>
      <c r="J201" s="27">
        <v>0.293103</v>
      </c>
      <c r="K201" s="27">
        <v>0.32608700000000002</v>
      </c>
      <c r="L201" s="27">
        <v>0.36700460000000001</v>
      </c>
      <c r="M201" s="27">
        <v>1</v>
      </c>
      <c r="N201" s="27">
        <v>752</v>
      </c>
      <c r="O201" s="27">
        <v>9</v>
      </c>
      <c r="P201" s="27" t="s">
        <v>471</v>
      </c>
      <c r="Q201" s="27" t="s">
        <v>472</v>
      </c>
    </row>
    <row r="202" spans="1:17" ht="14.25" customHeight="1">
      <c r="A202" s="27">
        <v>13</v>
      </c>
      <c r="B202" s="27">
        <v>22</v>
      </c>
      <c r="C202" s="27" t="s">
        <v>80</v>
      </c>
      <c r="D202" s="27">
        <v>2</v>
      </c>
      <c r="E202" s="27" t="s">
        <v>81</v>
      </c>
      <c r="F202" s="27" t="s">
        <v>60</v>
      </c>
      <c r="G202" s="27">
        <v>0.5</v>
      </c>
      <c r="H202" s="27">
        <v>0</v>
      </c>
      <c r="I202" s="27">
        <v>0.27500000000000002</v>
      </c>
      <c r="J202" s="27">
        <v>0.3215286</v>
      </c>
      <c r="K202" s="27">
        <v>0.36111100000000002</v>
      </c>
      <c r="L202" s="27">
        <v>0.40466059999999998</v>
      </c>
      <c r="M202" s="27">
        <v>1</v>
      </c>
      <c r="N202" s="27">
        <v>537</v>
      </c>
      <c r="O202" s="27">
        <v>10</v>
      </c>
      <c r="P202" s="27" t="s">
        <v>473</v>
      </c>
      <c r="Q202" s="27" t="s">
        <v>474</v>
      </c>
    </row>
    <row r="203" spans="1:17" ht="14.25" customHeight="1">
      <c r="A203" s="27">
        <v>13</v>
      </c>
      <c r="B203" s="27">
        <v>22</v>
      </c>
      <c r="C203" s="27" t="s">
        <v>80</v>
      </c>
      <c r="D203" s="27">
        <v>2</v>
      </c>
      <c r="E203" s="27" t="s">
        <v>81</v>
      </c>
      <c r="F203" s="27" t="s">
        <v>60</v>
      </c>
      <c r="G203" s="27">
        <v>0.55000000000000004</v>
      </c>
      <c r="H203" s="27">
        <v>0</v>
      </c>
      <c r="I203" s="27">
        <v>0.32214340000000002</v>
      </c>
      <c r="J203" s="27">
        <v>0.36812339999999999</v>
      </c>
      <c r="K203" s="27">
        <v>0.41025600000000001</v>
      </c>
      <c r="L203" s="27">
        <v>0.45283000000000001</v>
      </c>
      <c r="M203" s="27">
        <v>1</v>
      </c>
      <c r="N203" s="27">
        <v>527</v>
      </c>
      <c r="O203" s="27">
        <v>11</v>
      </c>
      <c r="P203" s="27" t="s">
        <v>475</v>
      </c>
      <c r="Q203" s="27" t="s">
        <v>476</v>
      </c>
    </row>
    <row r="204" spans="1:17" ht="14.25" customHeight="1">
      <c r="A204" s="27">
        <v>13</v>
      </c>
      <c r="B204" s="27">
        <v>22</v>
      </c>
      <c r="C204" s="27" t="s">
        <v>80</v>
      </c>
      <c r="D204" s="27">
        <v>2</v>
      </c>
      <c r="E204" s="27" t="s">
        <v>81</v>
      </c>
      <c r="F204" s="27" t="s">
        <v>60</v>
      </c>
      <c r="G204" s="27">
        <v>0.6</v>
      </c>
      <c r="H204" s="27">
        <v>0</v>
      </c>
      <c r="I204" s="27">
        <v>0.36409859999999999</v>
      </c>
      <c r="J204" s="27">
        <v>0.41304299999999999</v>
      </c>
      <c r="K204" s="27">
        <v>0.45435759999999997</v>
      </c>
      <c r="L204" s="27">
        <v>0.50798659999999995</v>
      </c>
      <c r="M204" s="27">
        <v>1</v>
      </c>
      <c r="N204" s="27">
        <v>344</v>
      </c>
      <c r="O204" s="27">
        <v>12</v>
      </c>
      <c r="P204" s="27" t="s">
        <v>477</v>
      </c>
      <c r="Q204" s="27" t="s">
        <v>478</v>
      </c>
    </row>
    <row r="205" spans="1:17" ht="14.25" customHeight="1">
      <c r="A205" s="27">
        <v>13</v>
      </c>
      <c r="B205" s="27">
        <v>22</v>
      </c>
      <c r="C205" s="27" t="s">
        <v>80</v>
      </c>
      <c r="D205" s="27">
        <v>2</v>
      </c>
      <c r="E205" s="27" t="s">
        <v>81</v>
      </c>
      <c r="F205" s="27" t="s">
        <v>60</v>
      </c>
      <c r="G205" s="27">
        <v>0.65</v>
      </c>
      <c r="H205" s="27">
        <v>0</v>
      </c>
      <c r="I205" s="27">
        <v>0.3960708</v>
      </c>
      <c r="J205" s="27">
        <v>0.45454499999999998</v>
      </c>
      <c r="K205" s="27">
        <v>0.50888580000000005</v>
      </c>
      <c r="L205" s="27">
        <v>0.54761899999999997</v>
      </c>
      <c r="M205" s="27">
        <v>1</v>
      </c>
      <c r="N205" s="27">
        <v>219</v>
      </c>
      <c r="O205" s="27">
        <v>13</v>
      </c>
      <c r="P205" s="27" t="s">
        <v>479</v>
      </c>
      <c r="Q205" s="27" t="s">
        <v>480</v>
      </c>
    </row>
    <row r="206" spans="1:17" ht="14.25" customHeight="1">
      <c r="A206" s="27">
        <v>13</v>
      </c>
      <c r="B206" s="27">
        <v>22</v>
      </c>
      <c r="C206" s="27" t="s">
        <v>80</v>
      </c>
      <c r="D206" s="27">
        <v>2</v>
      </c>
      <c r="E206" s="27" t="s">
        <v>81</v>
      </c>
      <c r="F206" s="27" t="s">
        <v>60</v>
      </c>
      <c r="G206" s="27">
        <v>0.7</v>
      </c>
      <c r="H206" s="27">
        <v>0</v>
      </c>
      <c r="I206" s="27">
        <v>0.43871919999999998</v>
      </c>
      <c r="J206" s="27">
        <v>0.5</v>
      </c>
      <c r="K206" s="27">
        <v>0.54838699999999996</v>
      </c>
      <c r="L206" s="27">
        <v>0.6</v>
      </c>
      <c r="M206" s="27">
        <v>1</v>
      </c>
      <c r="N206" s="27">
        <v>140</v>
      </c>
      <c r="O206" s="27">
        <v>14</v>
      </c>
      <c r="P206" s="27" t="s">
        <v>481</v>
      </c>
      <c r="Q206" s="27" t="s">
        <v>482</v>
      </c>
    </row>
    <row r="207" spans="1:17" ht="14.25" customHeight="1">
      <c r="A207" s="27">
        <v>13</v>
      </c>
      <c r="B207" s="27">
        <v>22</v>
      </c>
      <c r="C207" s="27" t="s">
        <v>80</v>
      </c>
      <c r="D207" s="27">
        <v>2</v>
      </c>
      <c r="E207" s="27" t="s">
        <v>81</v>
      </c>
      <c r="F207" s="27" t="s">
        <v>60</v>
      </c>
      <c r="G207" s="27">
        <v>0.75</v>
      </c>
      <c r="H207" s="27">
        <v>0</v>
      </c>
      <c r="I207" s="27">
        <v>0.5109494</v>
      </c>
      <c r="J207" s="27">
        <v>0.5568632</v>
      </c>
      <c r="K207" s="27">
        <v>0.59870959999999995</v>
      </c>
      <c r="L207" s="27">
        <v>0.64094580000000001</v>
      </c>
      <c r="M207" s="27">
        <v>1</v>
      </c>
      <c r="N207" s="27">
        <v>77</v>
      </c>
      <c r="O207" s="27">
        <v>15</v>
      </c>
      <c r="P207" s="27" t="s">
        <v>483</v>
      </c>
      <c r="Q207" s="27" t="s">
        <v>484</v>
      </c>
    </row>
    <row r="208" spans="1:17" ht="14.25" customHeight="1">
      <c r="A208" s="27">
        <v>13</v>
      </c>
      <c r="B208" s="27">
        <v>22</v>
      </c>
      <c r="C208" s="27" t="s">
        <v>80</v>
      </c>
      <c r="D208" s="27">
        <v>2</v>
      </c>
      <c r="E208" s="27" t="s">
        <v>81</v>
      </c>
      <c r="F208" s="27" t="s">
        <v>60</v>
      </c>
      <c r="G208" s="27">
        <v>0.8</v>
      </c>
      <c r="H208" s="27">
        <v>0</v>
      </c>
      <c r="I208" s="27">
        <v>0.49090899999999998</v>
      </c>
      <c r="J208" s="27">
        <v>0.57970999999999995</v>
      </c>
      <c r="K208" s="27">
        <v>0.63414599999999999</v>
      </c>
      <c r="L208" s="27">
        <v>0.6875</v>
      </c>
      <c r="M208" s="27">
        <v>1</v>
      </c>
      <c r="N208" s="27">
        <v>36</v>
      </c>
      <c r="O208" s="27">
        <v>16</v>
      </c>
      <c r="P208" s="27" t="s">
        <v>485</v>
      </c>
      <c r="Q208" s="27" t="s">
        <v>486</v>
      </c>
    </row>
    <row r="209" spans="1:17" ht="14.25" customHeight="1">
      <c r="A209" s="27">
        <v>13</v>
      </c>
      <c r="B209" s="27">
        <v>22</v>
      </c>
      <c r="C209" s="27" t="s">
        <v>80</v>
      </c>
      <c r="D209" s="27">
        <v>2</v>
      </c>
      <c r="E209" s="27" t="s">
        <v>81</v>
      </c>
      <c r="F209" s="27" t="s">
        <v>60</v>
      </c>
      <c r="G209" s="27">
        <v>1</v>
      </c>
      <c r="H209" s="27">
        <v>0</v>
      </c>
      <c r="I209" s="27">
        <v>0.65217400000000003</v>
      </c>
      <c r="J209" s="27">
        <v>0.71111100000000005</v>
      </c>
      <c r="K209" s="27">
        <v>0.76666699999999999</v>
      </c>
      <c r="L209" s="27">
        <v>0.80555600000000005</v>
      </c>
      <c r="M209" s="27">
        <v>1</v>
      </c>
      <c r="N209" s="27">
        <v>31</v>
      </c>
      <c r="O209" s="27">
        <v>17</v>
      </c>
      <c r="P209" s="27" t="s">
        <v>456</v>
      </c>
      <c r="Q209" s="27" t="s">
        <v>487</v>
      </c>
    </row>
    <row r="210" spans="1:17" ht="14.25" customHeight="1">
      <c r="A210" s="27">
        <v>14</v>
      </c>
      <c r="B210" s="27">
        <v>22</v>
      </c>
      <c r="C210" s="27" t="s">
        <v>80</v>
      </c>
      <c r="D210" s="27">
        <v>3</v>
      </c>
      <c r="E210" s="27" t="s">
        <v>81</v>
      </c>
      <c r="F210" s="27" t="s">
        <v>60</v>
      </c>
      <c r="G210" s="27">
        <v>0.05</v>
      </c>
      <c r="H210" s="27">
        <v>0</v>
      </c>
      <c r="I210" s="27">
        <v>1.65842E-2</v>
      </c>
      <c r="J210" s="27">
        <v>2.7778000000000001E-2</v>
      </c>
      <c r="K210" s="27">
        <v>3.9168799999999997E-2</v>
      </c>
      <c r="L210" s="27">
        <v>6.0243999999999999E-2</v>
      </c>
      <c r="M210" s="27">
        <v>1</v>
      </c>
      <c r="N210" s="27">
        <v>143</v>
      </c>
      <c r="O210" s="27">
        <v>1</v>
      </c>
      <c r="P210" s="27" t="s">
        <v>488</v>
      </c>
      <c r="Q210" s="27" t="s">
        <v>489</v>
      </c>
    </row>
    <row r="211" spans="1:17" ht="14.25" customHeight="1">
      <c r="A211" s="27">
        <v>14</v>
      </c>
      <c r="B211" s="27">
        <v>22</v>
      </c>
      <c r="C211" s="27" t="s">
        <v>80</v>
      </c>
      <c r="D211" s="27">
        <v>3</v>
      </c>
      <c r="E211" s="27" t="s">
        <v>81</v>
      </c>
      <c r="F211" s="27" t="s">
        <v>60</v>
      </c>
      <c r="G211" s="27">
        <v>0.1</v>
      </c>
      <c r="H211" s="27">
        <v>0</v>
      </c>
      <c r="I211" s="27">
        <v>4.9116E-2</v>
      </c>
      <c r="J211" s="27">
        <v>6.5964599999999998E-2</v>
      </c>
      <c r="K211" s="27">
        <v>8.0343999999999999E-2</v>
      </c>
      <c r="L211" s="27">
        <v>0.101449</v>
      </c>
      <c r="M211" s="27">
        <v>1</v>
      </c>
      <c r="N211" s="27">
        <v>379</v>
      </c>
      <c r="O211" s="27">
        <v>2</v>
      </c>
      <c r="P211" s="27" t="s">
        <v>490</v>
      </c>
      <c r="Q211" s="27" t="s">
        <v>491</v>
      </c>
    </row>
    <row r="212" spans="1:17" ht="14.25" customHeight="1">
      <c r="A212" s="27">
        <v>14</v>
      </c>
      <c r="B212" s="27">
        <v>22</v>
      </c>
      <c r="C212" s="27" t="s">
        <v>80</v>
      </c>
      <c r="D212" s="27">
        <v>3</v>
      </c>
      <c r="E212" s="27" t="s">
        <v>81</v>
      </c>
      <c r="F212" s="27" t="s">
        <v>60</v>
      </c>
      <c r="G212" s="27">
        <v>0.15</v>
      </c>
      <c r="H212" s="27">
        <v>0</v>
      </c>
      <c r="I212" s="27">
        <v>8.7015200000000001E-2</v>
      </c>
      <c r="J212" s="27">
        <v>0.10638300000000001</v>
      </c>
      <c r="K212" s="27">
        <v>0.1295636</v>
      </c>
      <c r="L212" s="27">
        <v>0.15562480000000001</v>
      </c>
      <c r="M212" s="27">
        <v>1</v>
      </c>
      <c r="N212" s="27">
        <v>562</v>
      </c>
      <c r="O212" s="27">
        <v>3</v>
      </c>
      <c r="P212" s="27" t="s">
        <v>492</v>
      </c>
      <c r="Q212" s="27" t="s">
        <v>493</v>
      </c>
    </row>
    <row r="213" spans="1:17" ht="14.25" customHeight="1">
      <c r="A213" s="27">
        <v>14</v>
      </c>
      <c r="B213" s="27">
        <v>22</v>
      </c>
      <c r="C213" s="27" t="s">
        <v>80</v>
      </c>
      <c r="D213" s="27">
        <v>3</v>
      </c>
      <c r="E213" s="27" t="s">
        <v>81</v>
      </c>
      <c r="F213" s="27" t="s">
        <v>60</v>
      </c>
      <c r="G213" s="27">
        <v>0.2</v>
      </c>
      <c r="H213" s="27">
        <v>0</v>
      </c>
      <c r="I213" s="27">
        <v>0.12857099999999999</v>
      </c>
      <c r="J213" s="27">
        <v>0.15254200000000001</v>
      </c>
      <c r="K213" s="27">
        <v>0.17391300000000001</v>
      </c>
      <c r="L213" s="27">
        <v>0.20338999999999999</v>
      </c>
      <c r="M213" s="27">
        <v>1</v>
      </c>
      <c r="N213" s="27">
        <v>726</v>
      </c>
      <c r="O213" s="27">
        <v>4</v>
      </c>
      <c r="P213" s="27" t="s">
        <v>494</v>
      </c>
      <c r="Q213" s="27" t="s">
        <v>495</v>
      </c>
    </row>
    <row r="214" spans="1:17" ht="14.25" customHeight="1">
      <c r="A214" s="27">
        <v>14</v>
      </c>
      <c r="B214" s="27">
        <v>22</v>
      </c>
      <c r="C214" s="27" t="s">
        <v>80</v>
      </c>
      <c r="D214" s="27">
        <v>3</v>
      </c>
      <c r="E214" s="27" t="s">
        <v>81</v>
      </c>
      <c r="F214" s="27" t="s">
        <v>60</v>
      </c>
      <c r="G214" s="27">
        <v>0.25</v>
      </c>
      <c r="H214" s="27">
        <v>0</v>
      </c>
      <c r="I214" s="27">
        <v>0.16974719999999999</v>
      </c>
      <c r="J214" s="27">
        <v>0.2</v>
      </c>
      <c r="K214" s="27">
        <v>0.22500000000000001</v>
      </c>
      <c r="L214" s="27">
        <v>0.25194420000000001</v>
      </c>
      <c r="M214" s="27">
        <v>1</v>
      </c>
      <c r="N214" s="27">
        <v>670</v>
      </c>
      <c r="O214" s="27">
        <v>5</v>
      </c>
      <c r="P214" s="27" t="s">
        <v>496</v>
      </c>
      <c r="Q214" s="27" t="s">
        <v>497</v>
      </c>
    </row>
    <row r="215" spans="1:17" ht="14.25" customHeight="1">
      <c r="A215" s="27">
        <v>14</v>
      </c>
      <c r="B215" s="27">
        <v>22</v>
      </c>
      <c r="C215" s="27" t="s">
        <v>80</v>
      </c>
      <c r="D215" s="27">
        <v>3</v>
      </c>
      <c r="E215" s="27" t="s">
        <v>81</v>
      </c>
      <c r="F215" s="27" t="s">
        <v>60</v>
      </c>
      <c r="G215" s="27">
        <v>0.3</v>
      </c>
      <c r="H215" s="27">
        <v>0</v>
      </c>
      <c r="I215" s="27">
        <v>0.207645</v>
      </c>
      <c r="J215" s="27">
        <v>0.2428292</v>
      </c>
      <c r="K215" s="27">
        <v>0.272727</v>
      </c>
      <c r="L215" s="27">
        <v>0.30612200000000001</v>
      </c>
      <c r="M215" s="27">
        <v>1</v>
      </c>
      <c r="N215" s="27">
        <v>693</v>
      </c>
      <c r="O215" s="27">
        <v>6</v>
      </c>
      <c r="P215" s="27" t="s">
        <v>498</v>
      </c>
      <c r="Q215" s="27" t="s">
        <v>499</v>
      </c>
    </row>
    <row r="216" spans="1:17" ht="14.25" customHeight="1">
      <c r="A216" s="27">
        <v>14</v>
      </c>
      <c r="B216" s="27">
        <v>22</v>
      </c>
      <c r="C216" s="27" t="s">
        <v>80</v>
      </c>
      <c r="D216" s="27">
        <v>3</v>
      </c>
      <c r="E216" s="27" t="s">
        <v>81</v>
      </c>
      <c r="F216" s="27" t="s">
        <v>60</v>
      </c>
      <c r="G216" s="27">
        <v>0.35</v>
      </c>
      <c r="H216" s="27">
        <v>0</v>
      </c>
      <c r="I216" s="27">
        <v>0.25</v>
      </c>
      <c r="J216" s="27">
        <v>0.28571400000000002</v>
      </c>
      <c r="K216" s="27">
        <v>0.31586639999999999</v>
      </c>
      <c r="L216" s="27">
        <v>0.35472140000000002</v>
      </c>
      <c r="M216" s="27">
        <v>1</v>
      </c>
      <c r="N216" s="27">
        <v>623</v>
      </c>
      <c r="O216" s="27">
        <v>7</v>
      </c>
      <c r="P216" s="27" t="s">
        <v>500</v>
      </c>
      <c r="Q216" s="27" t="s">
        <v>501</v>
      </c>
    </row>
    <row r="217" spans="1:17" ht="14.25" customHeight="1">
      <c r="A217" s="27">
        <v>14</v>
      </c>
      <c r="B217" s="27">
        <v>22</v>
      </c>
      <c r="C217" s="27" t="s">
        <v>80</v>
      </c>
      <c r="D217" s="27">
        <v>3</v>
      </c>
      <c r="E217" s="27" t="s">
        <v>81</v>
      </c>
      <c r="F217" s="27" t="s">
        <v>60</v>
      </c>
      <c r="G217" s="27">
        <v>0.4</v>
      </c>
      <c r="H217" s="27">
        <v>0</v>
      </c>
      <c r="I217" s="27">
        <v>0.28571400000000002</v>
      </c>
      <c r="J217" s="27">
        <v>0.32835799999999998</v>
      </c>
      <c r="K217" s="27">
        <v>0.36363600000000001</v>
      </c>
      <c r="L217" s="27">
        <v>0.39556419999999998</v>
      </c>
      <c r="M217" s="27">
        <v>1</v>
      </c>
      <c r="N217" s="27">
        <v>538</v>
      </c>
      <c r="O217" s="27">
        <v>8</v>
      </c>
      <c r="P217" s="27" t="s">
        <v>502</v>
      </c>
      <c r="Q217" s="27" t="s">
        <v>503</v>
      </c>
    </row>
    <row r="218" spans="1:17" ht="14.25" customHeight="1">
      <c r="A218" s="27">
        <v>14</v>
      </c>
      <c r="B218" s="27">
        <v>22</v>
      </c>
      <c r="C218" s="27" t="s">
        <v>80</v>
      </c>
      <c r="D218" s="27">
        <v>3</v>
      </c>
      <c r="E218" s="27" t="s">
        <v>81</v>
      </c>
      <c r="F218" s="27" t="s">
        <v>60</v>
      </c>
      <c r="G218" s="27">
        <v>0.45</v>
      </c>
      <c r="H218" s="27">
        <v>0</v>
      </c>
      <c r="I218" s="27">
        <v>0.32664539999999997</v>
      </c>
      <c r="J218" s="27">
        <v>0.36363600000000001</v>
      </c>
      <c r="K218" s="27">
        <v>0.4</v>
      </c>
      <c r="L218" s="27">
        <v>0.4442508</v>
      </c>
      <c r="M218" s="27">
        <v>1</v>
      </c>
      <c r="N218" s="27">
        <v>392</v>
      </c>
      <c r="O218" s="27">
        <v>9</v>
      </c>
      <c r="P218" s="27" t="s">
        <v>504</v>
      </c>
      <c r="Q218" s="27" t="s">
        <v>505</v>
      </c>
    </row>
    <row r="219" spans="1:17" ht="14.25" customHeight="1">
      <c r="A219" s="27">
        <v>14</v>
      </c>
      <c r="B219" s="27">
        <v>22</v>
      </c>
      <c r="C219" s="27" t="s">
        <v>80</v>
      </c>
      <c r="D219" s="27">
        <v>3</v>
      </c>
      <c r="E219" s="27" t="s">
        <v>81</v>
      </c>
      <c r="F219" s="27" t="s">
        <v>60</v>
      </c>
      <c r="G219" s="27">
        <v>0.5</v>
      </c>
      <c r="H219" s="27">
        <v>0</v>
      </c>
      <c r="I219" s="27">
        <v>0.3609966</v>
      </c>
      <c r="J219" s="27">
        <v>0.40834860000000001</v>
      </c>
      <c r="K219" s="27">
        <v>0.4398048</v>
      </c>
      <c r="L219" s="27">
        <v>0.48320380000000002</v>
      </c>
      <c r="M219" s="27">
        <v>1</v>
      </c>
      <c r="N219" s="27">
        <v>334</v>
      </c>
      <c r="O219" s="27">
        <v>10</v>
      </c>
      <c r="P219" s="27" t="s">
        <v>506</v>
      </c>
      <c r="Q219" s="27" t="s">
        <v>507</v>
      </c>
    </row>
    <row r="220" spans="1:17" ht="14.25" customHeight="1">
      <c r="A220" s="27">
        <v>14</v>
      </c>
      <c r="B220" s="27">
        <v>22</v>
      </c>
      <c r="C220" s="27" t="s">
        <v>80</v>
      </c>
      <c r="D220" s="27">
        <v>3</v>
      </c>
      <c r="E220" s="27" t="s">
        <v>81</v>
      </c>
      <c r="F220" s="27" t="s">
        <v>60</v>
      </c>
      <c r="G220" s="27">
        <v>0.55000000000000004</v>
      </c>
      <c r="H220" s="27">
        <v>0</v>
      </c>
      <c r="I220" s="27">
        <v>0.4</v>
      </c>
      <c r="J220" s="27">
        <v>0.44295499999999999</v>
      </c>
      <c r="K220" s="27">
        <v>0.48579339999999999</v>
      </c>
      <c r="L220" s="27">
        <v>0.52896799999999999</v>
      </c>
      <c r="M220" s="27">
        <v>1</v>
      </c>
      <c r="N220" s="27">
        <v>258</v>
      </c>
      <c r="O220" s="27">
        <v>11</v>
      </c>
      <c r="P220" s="27" t="s">
        <v>508</v>
      </c>
      <c r="Q220" s="27" t="s">
        <v>509</v>
      </c>
    </row>
    <row r="221" spans="1:17" ht="14.25" customHeight="1">
      <c r="A221" s="27">
        <v>14</v>
      </c>
      <c r="B221" s="27">
        <v>22</v>
      </c>
      <c r="C221" s="27" t="s">
        <v>80</v>
      </c>
      <c r="D221" s="27">
        <v>3</v>
      </c>
      <c r="E221" s="27" t="s">
        <v>81</v>
      </c>
      <c r="F221" s="27" t="s">
        <v>60</v>
      </c>
      <c r="G221" s="27">
        <v>0.6</v>
      </c>
      <c r="H221" s="27">
        <v>0</v>
      </c>
      <c r="I221" s="27">
        <v>0.42542560000000001</v>
      </c>
      <c r="J221" s="27">
        <v>0.47058800000000001</v>
      </c>
      <c r="K221" s="27">
        <v>0.51488440000000002</v>
      </c>
      <c r="L221" s="27">
        <v>0.56769080000000005</v>
      </c>
      <c r="M221" s="27">
        <v>1</v>
      </c>
      <c r="N221" s="27">
        <v>150</v>
      </c>
      <c r="O221" s="27">
        <v>12</v>
      </c>
      <c r="P221" s="27" t="s">
        <v>510</v>
      </c>
      <c r="Q221" s="27" t="s">
        <v>511</v>
      </c>
    </row>
    <row r="222" spans="1:17" ht="14.25" customHeight="1">
      <c r="A222" s="27">
        <v>14</v>
      </c>
      <c r="B222" s="27">
        <v>22</v>
      </c>
      <c r="C222" s="27" t="s">
        <v>80</v>
      </c>
      <c r="D222" s="27">
        <v>3</v>
      </c>
      <c r="E222" s="27" t="s">
        <v>81</v>
      </c>
      <c r="F222" s="27" t="s">
        <v>60</v>
      </c>
      <c r="G222" s="27">
        <v>0.65</v>
      </c>
      <c r="H222" s="27">
        <v>0</v>
      </c>
      <c r="I222" s="27">
        <v>0.48430699999999999</v>
      </c>
      <c r="J222" s="27">
        <v>0.52272700000000005</v>
      </c>
      <c r="K222" s="27">
        <v>0.56010479999999996</v>
      </c>
      <c r="L222" s="27">
        <v>0.60616159999999997</v>
      </c>
      <c r="M222" s="27">
        <v>1</v>
      </c>
      <c r="N222" s="27">
        <v>110</v>
      </c>
      <c r="O222" s="27">
        <v>13</v>
      </c>
      <c r="P222" s="27" t="s">
        <v>512</v>
      </c>
      <c r="Q222" s="27" t="s">
        <v>513</v>
      </c>
    </row>
    <row r="223" spans="1:17" ht="14.25" customHeight="1">
      <c r="A223" s="27">
        <v>14</v>
      </c>
      <c r="B223" s="27">
        <v>22</v>
      </c>
      <c r="C223" s="27" t="s">
        <v>80</v>
      </c>
      <c r="D223" s="27">
        <v>3</v>
      </c>
      <c r="E223" s="27" t="s">
        <v>81</v>
      </c>
      <c r="F223" s="27" t="s">
        <v>60</v>
      </c>
      <c r="G223" s="27">
        <v>0.7</v>
      </c>
      <c r="H223" s="27">
        <v>0</v>
      </c>
      <c r="I223" s="27">
        <v>0.46635680000000002</v>
      </c>
      <c r="J223" s="27">
        <v>0.54393979999999997</v>
      </c>
      <c r="K223" s="27">
        <v>0.6087302</v>
      </c>
      <c r="L223" s="27">
        <v>0.65218039999999999</v>
      </c>
      <c r="M223" s="27">
        <v>1</v>
      </c>
      <c r="N223" s="27">
        <v>55</v>
      </c>
      <c r="O223" s="27">
        <v>14</v>
      </c>
      <c r="P223" s="27" t="s">
        <v>514</v>
      </c>
      <c r="Q223" s="27" t="s">
        <v>515</v>
      </c>
    </row>
    <row r="224" spans="1:17" ht="14.25" customHeight="1">
      <c r="A224" s="27">
        <v>14</v>
      </c>
      <c r="B224" s="27">
        <v>22</v>
      </c>
      <c r="C224" s="27" t="s">
        <v>80</v>
      </c>
      <c r="D224" s="27">
        <v>3</v>
      </c>
      <c r="E224" s="27" t="s">
        <v>81</v>
      </c>
      <c r="F224" s="27" t="s">
        <v>60</v>
      </c>
      <c r="G224" s="27">
        <v>0.8</v>
      </c>
      <c r="H224" s="27">
        <v>0</v>
      </c>
      <c r="I224" s="27">
        <v>0.55818159999999994</v>
      </c>
      <c r="J224" s="27">
        <v>0.61331800000000003</v>
      </c>
      <c r="K224" s="27">
        <v>0.66666700000000001</v>
      </c>
      <c r="L224" s="27">
        <v>0.74256140000000004</v>
      </c>
      <c r="M224" s="27">
        <v>1</v>
      </c>
      <c r="N224" s="27">
        <v>62</v>
      </c>
      <c r="O224" s="27">
        <v>15</v>
      </c>
      <c r="P224" s="27" t="s">
        <v>516</v>
      </c>
      <c r="Q224" s="27" t="s">
        <v>517</v>
      </c>
    </row>
    <row r="225" spans="1:17" ht="14.25" customHeight="1">
      <c r="A225" s="27">
        <v>14</v>
      </c>
      <c r="B225" s="27">
        <v>22</v>
      </c>
      <c r="C225" s="27" t="s">
        <v>80</v>
      </c>
      <c r="D225" s="27">
        <v>3</v>
      </c>
      <c r="E225" s="27" t="s">
        <v>81</v>
      </c>
      <c r="F225" s="27" t="s">
        <v>60</v>
      </c>
      <c r="G225" s="27">
        <v>1</v>
      </c>
      <c r="H225" s="27">
        <v>0</v>
      </c>
      <c r="I225" s="27">
        <v>0.7282054</v>
      </c>
      <c r="J225" s="27">
        <v>0.78384120000000002</v>
      </c>
      <c r="K225" s="27">
        <v>0.8111488</v>
      </c>
      <c r="L225" s="27">
        <v>0.82799560000000005</v>
      </c>
      <c r="M225" s="27">
        <v>1</v>
      </c>
      <c r="N225" s="27">
        <v>23</v>
      </c>
      <c r="O225" s="27">
        <v>16</v>
      </c>
      <c r="P225" s="27" t="s">
        <v>489</v>
      </c>
      <c r="Q225" s="27" t="s">
        <v>518</v>
      </c>
    </row>
    <row r="226" spans="1:17" ht="14.25" customHeight="1">
      <c r="A226" s="27">
        <v>15</v>
      </c>
      <c r="B226" s="27">
        <v>22</v>
      </c>
      <c r="C226" s="27" t="s">
        <v>80</v>
      </c>
      <c r="D226" s="27">
        <v>4</v>
      </c>
      <c r="E226" s="27" t="s">
        <v>81</v>
      </c>
      <c r="F226" s="27" t="s">
        <v>60</v>
      </c>
      <c r="G226" s="27">
        <v>0.05</v>
      </c>
      <c r="H226" s="27">
        <v>0</v>
      </c>
      <c r="I226" s="27">
        <v>2.4462399999999999E-2</v>
      </c>
      <c r="J226" s="27">
        <v>4.2198600000000003E-2</v>
      </c>
      <c r="K226" s="27">
        <v>5.8824000000000001E-2</v>
      </c>
      <c r="L226" s="27">
        <v>7.6923000000000005E-2</v>
      </c>
      <c r="M226" s="27">
        <v>1</v>
      </c>
      <c r="N226" s="27">
        <v>155</v>
      </c>
      <c r="O226" s="27">
        <v>1</v>
      </c>
      <c r="P226" s="27" t="s">
        <v>519</v>
      </c>
      <c r="Q226" s="27" t="s">
        <v>520</v>
      </c>
    </row>
    <row r="227" spans="1:17" ht="14.25" customHeight="1">
      <c r="A227" s="27">
        <v>15</v>
      </c>
      <c r="B227" s="27">
        <v>22</v>
      </c>
      <c r="C227" s="27" t="s">
        <v>80</v>
      </c>
      <c r="D227" s="27">
        <v>4</v>
      </c>
      <c r="E227" s="27" t="s">
        <v>81</v>
      </c>
      <c r="F227" s="27" t="s">
        <v>60</v>
      </c>
      <c r="G227" s="27">
        <v>0.1</v>
      </c>
      <c r="H227" s="27">
        <v>0</v>
      </c>
      <c r="I227" s="27">
        <v>6.7796999999999996E-2</v>
      </c>
      <c r="J227" s="27">
        <v>8.8131799999999996E-2</v>
      </c>
      <c r="K227" s="27">
        <v>0.11233120000000001</v>
      </c>
      <c r="L227" s="27">
        <v>0.1418546</v>
      </c>
      <c r="M227" s="27">
        <v>1</v>
      </c>
      <c r="N227" s="27">
        <v>308</v>
      </c>
      <c r="O227" s="27">
        <v>2</v>
      </c>
      <c r="P227" s="27" t="s">
        <v>521</v>
      </c>
      <c r="Q227" s="27" t="s">
        <v>522</v>
      </c>
    </row>
    <row r="228" spans="1:17" ht="14.25" customHeight="1">
      <c r="A228" s="27">
        <v>15</v>
      </c>
      <c r="B228" s="27">
        <v>22</v>
      </c>
      <c r="C228" s="27" t="s">
        <v>80</v>
      </c>
      <c r="D228" s="27">
        <v>4</v>
      </c>
      <c r="E228" s="27" t="s">
        <v>81</v>
      </c>
      <c r="F228" s="27" t="s">
        <v>60</v>
      </c>
      <c r="G228" s="27">
        <v>0.15</v>
      </c>
      <c r="H228" s="27">
        <v>0</v>
      </c>
      <c r="I228" s="27">
        <v>0.1158076</v>
      </c>
      <c r="J228" s="27">
        <v>0.14285700000000001</v>
      </c>
      <c r="K228" s="27">
        <v>0.16666700000000001</v>
      </c>
      <c r="L228" s="27">
        <v>0.19693720000000001</v>
      </c>
      <c r="M228" s="27">
        <v>1</v>
      </c>
      <c r="N228" s="27">
        <v>470</v>
      </c>
      <c r="O228" s="27">
        <v>3</v>
      </c>
      <c r="P228" s="27" t="s">
        <v>523</v>
      </c>
      <c r="Q228" s="27" t="s">
        <v>524</v>
      </c>
    </row>
    <row r="229" spans="1:17" ht="14.25" customHeight="1">
      <c r="A229" s="27">
        <v>15</v>
      </c>
      <c r="B229" s="27">
        <v>22</v>
      </c>
      <c r="C229" s="27" t="s">
        <v>80</v>
      </c>
      <c r="D229" s="27">
        <v>4</v>
      </c>
      <c r="E229" s="27" t="s">
        <v>81</v>
      </c>
      <c r="F229" s="27" t="s">
        <v>60</v>
      </c>
      <c r="G229" s="27">
        <v>0.2</v>
      </c>
      <c r="H229" s="27">
        <v>0</v>
      </c>
      <c r="I229" s="27">
        <v>0.16381480000000001</v>
      </c>
      <c r="J229" s="27">
        <v>0.19361400000000001</v>
      </c>
      <c r="K229" s="27">
        <v>0.22089980000000001</v>
      </c>
      <c r="L229" s="27">
        <v>0.2601096</v>
      </c>
      <c r="M229" s="27">
        <v>1</v>
      </c>
      <c r="N229" s="27">
        <v>474</v>
      </c>
      <c r="O229" s="27">
        <v>4</v>
      </c>
      <c r="P229" s="27" t="s">
        <v>525</v>
      </c>
      <c r="Q229" s="27" t="s">
        <v>526</v>
      </c>
    </row>
    <row r="230" spans="1:17" ht="14.25" customHeight="1">
      <c r="A230" s="27">
        <v>15</v>
      </c>
      <c r="B230" s="27">
        <v>22</v>
      </c>
      <c r="C230" s="27" t="s">
        <v>80</v>
      </c>
      <c r="D230" s="27">
        <v>4</v>
      </c>
      <c r="E230" s="27" t="s">
        <v>81</v>
      </c>
      <c r="F230" s="27" t="s">
        <v>60</v>
      </c>
      <c r="G230" s="27">
        <v>0.25</v>
      </c>
      <c r="H230" s="27">
        <v>0</v>
      </c>
      <c r="I230" s="27">
        <v>0.21042079999999999</v>
      </c>
      <c r="J230" s="27">
        <v>0.2437772</v>
      </c>
      <c r="K230" s="27">
        <v>0.27906999999999998</v>
      </c>
      <c r="L230" s="27">
        <v>0.31462259999999997</v>
      </c>
      <c r="M230" s="27">
        <v>1</v>
      </c>
      <c r="N230" s="27">
        <v>450</v>
      </c>
      <c r="O230" s="27">
        <v>5</v>
      </c>
      <c r="P230" s="27" t="s">
        <v>527</v>
      </c>
      <c r="Q230" s="27" t="s">
        <v>528</v>
      </c>
    </row>
    <row r="231" spans="1:17" ht="14.25" customHeight="1">
      <c r="A231" s="27">
        <v>15</v>
      </c>
      <c r="B231" s="27">
        <v>22</v>
      </c>
      <c r="C231" s="27" t="s">
        <v>80</v>
      </c>
      <c r="D231" s="27">
        <v>4</v>
      </c>
      <c r="E231" s="27" t="s">
        <v>81</v>
      </c>
      <c r="F231" s="27" t="s">
        <v>60</v>
      </c>
      <c r="G231" s="27">
        <v>0.3</v>
      </c>
      <c r="H231" s="27">
        <v>0</v>
      </c>
      <c r="I231" s="27">
        <v>0.252747</v>
      </c>
      <c r="J231" s="27">
        <v>0.29113899999999998</v>
      </c>
      <c r="K231" s="27">
        <v>0.32</v>
      </c>
      <c r="L231" s="27">
        <v>0.36111100000000002</v>
      </c>
      <c r="M231" s="27">
        <v>1</v>
      </c>
      <c r="N231" s="27">
        <v>371</v>
      </c>
      <c r="O231" s="27">
        <v>6</v>
      </c>
      <c r="P231" s="27" t="s">
        <v>529</v>
      </c>
      <c r="Q231" s="27" t="s">
        <v>530</v>
      </c>
    </row>
    <row r="232" spans="1:17" ht="14.25" customHeight="1">
      <c r="A232" s="27">
        <v>15</v>
      </c>
      <c r="B232" s="27">
        <v>22</v>
      </c>
      <c r="C232" s="27" t="s">
        <v>80</v>
      </c>
      <c r="D232" s="27">
        <v>4</v>
      </c>
      <c r="E232" s="27" t="s">
        <v>81</v>
      </c>
      <c r="F232" s="27" t="s">
        <v>60</v>
      </c>
      <c r="G232" s="27">
        <v>0.35</v>
      </c>
      <c r="H232" s="27">
        <v>0</v>
      </c>
      <c r="I232" s="27">
        <v>0.2882866</v>
      </c>
      <c r="J232" s="27">
        <v>0.32642139999999997</v>
      </c>
      <c r="K232" s="27">
        <v>0.36666700000000002</v>
      </c>
      <c r="L232" s="27">
        <v>0.41220960000000001</v>
      </c>
      <c r="M232" s="27">
        <v>1</v>
      </c>
      <c r="N232" s="27">
        <v>317</v>
      </c>
      <c r="O232" s="27">
        <v>7</v>
      </c>
      <c r="P232" s="27" t="s">
        <v>531</v>
      </c>
      <c r="Q232" s="27" t="s">
        <v>532</v>
      </c>
    </row>
    <row r="233" spans="1:17" ht="14.25" customHeight="1">
      <c r="A233" s="27">
        <v>15</v>
      </c>
      <c r="B233" s="27">
        <v>22</v>
      </c>
      <c r="C233" s="27" t="s">
        <v>80</v>
      </c>
      <c r="D233" s="27">
        <v>4</v>
      </c>
      <c r="E233" s="27" t="s">
        <v>81</v>
      </c>
      <c r="F233" s="27" t="s">
        <v>60</v>
      </c>
      <c r="G233" s="27">
        <v>0.4</v>
      </c>
      <c r="H233" s="27">
        <v>0</v>
      </c>
      <c r="I233" s="27">
        <v>0.32092660000000001</v>
      </c>
      <c r="J233" s="27">
        <v>0.36920059999999999</v>
      </c>
      <c r="K233" s="27">
        <v>0.4153326</v>
      </c>
      <c r="L233" s="27">
        <v>0.46643699999999999</v>
      </c>
      <c r="M233" s="27">
        <v>1</v>
      </c>
      <c r="N233" s="27">
        <v>267</v>
      </c>
      <c r="O233" s="27">
        <v>8</v>
      </c>
      <c r="P233" s="27" t="s">
        <v>533</v>
      </c>
      <c r="Q233" s="27" t="s">
        <v>534</v>
      </c>
    </row>
    <row r="234" spans="1:17" ht="14.25" customHeight="1">
      <c r="A234" s="27">
        <v>15</v>
      </c>
      <c r="B234" s="27">
        <v>22</v>
      </c>
      <c r="C234" s="27" t="s">
        <v>80</v>
      </c>
      <c r="D234" s="27">
        <v>4</v>
      </c>
      <c r="E234" s="27" t="s">
        <v>81</v>
      </c>
      <c r="F234" s="27" t="s">
        <v>60</v>
      </c>
      <c r="G234" s="27">
        <v>0.45</v>
      </c>
      <c r="H234" s="27">
        <v>0</v>
      </c>
      <c r="I234" s="27">
        <v>0.368421</v>
      </c>
      <c r="J234" s="27">
        <v>0.414634</v>
      </c>
      <c r="K234" s="27">
        <v>0.45454499999999998</v>
      </c>
      <c r="L234" s="27">
        <v>0.5</v>
      </c>
      <c r="M234" s="27">
        <v>1</v>
      </c>
      <c r="N234" s="27">
        <v>171</v>
      </c>
      <c r="O234" s="27">
        <v>9</v>
      </c>
      <c r="P234" s="27" t="s">
        <v>535</v>
      </c>
      <c r="Q234" s="27" t="s">
        <v>536</v>
      </c>
    </row>
    <row r="235" spans="1:17" ht="14.25" customHeight="1">
      <c r="A235" s="27">
        <v>15</v>
      </c>
      <c r="B235" s="27">
        <v>22</v>
      </c>
      <c r="C235" s="27" t="s">
        <v>80</v>
      </c>
      <c r="D235" s="27">
        <v>4</v>
      </c>
      <c r="E235" s="27" t="s">
        <v>81</v>
      </c>
      <c r="F235" s="27" t="s">
        <v>60</v>
      </c>
      <c r="G235" s="27">
        <v>0.5</v>
      </c>
      <c r="H235" s="27">
        <v>0</v>
      </c>
      <c r="I235" s="27">
        <v>0.40135599999999999</v>
      </c>
      <c r="J235" s="27">
        <v>0.45890900000000001</v>
      </c>
      <c r="K235" s="27">
        <v>0.49290539999999999</v>
      </c>
      <c r="L235" s="27">
        <v>0.5394388</v>
      </c>
      <c r="M235" s="27">
        <v>1</v>
      </c>
      <c r="N235" s="27">
        <v>117</v>
      </c>
      <c r="O235" s="27">
        <v>10</v>
      </c>
      <c r="P235" s="27" t="s">
        <v>537</v>
      </c>
      <c r="Q235" s="27" t="s">
        <v>538</v>
      </c>
    </row>
    <row r="236" spans="1:17" ht="14.25" customHeight="1">
      <c r="A236" s="27">
        <v>15</v>
      </c>
      <c r="B236" s="27">
        <v>22</v>
      </c>
      <c r="C236" s="27" t="s">
        <v>80</v>
      </c>
      <c r="D236" s="27">
        <v>4</v>
      </c>
      <c r="E236" s="27" t="s">
        <v>81</v>
      </c>
      <c r="F236" s="27" t="s">
        <v>60</v>
      </c>
      <c r="G236" s="27">
        <v>0.55000000000000004</v>
      </c>
      <c r="H236" s="27">
        <v>0</v>
      </c>
      <c r="I236" s="27">
        <v>0.44472</v>
      </c>
      <c r="J236" s="27">
        <v>0.51282680000000003</v>
      </c>
      <c r="K236" s="27">
        <v>0.54632060000000005</v>
      </c>
      <c r="L236" s="27">
        <v>0.59719279999999997</v>
      </c>
      <c r="M236" s="27">
        <v>1</v>
      </c>
      <c r="N236" s="27">
        <v>110</v>
      </c>
      <c r="O236" s="27">
        <v>11</v>
      </c>
      <c r="P236" s="27" t="s">
        <v>539</v>
      </c>
      <c r="Q236" s="27" t="s">
        <v>540</v>
      </c>
    </row>
    <row r="237" spans="1:17" ht="14.25" customHeight="1">
      <c r="A237" s="27">
        <v>15</v>
      </c>
      <c r="B237" s="27">
        <v>22</v>
      </c>
      <c r="C237" s="27" t="s">
        <v>80</v>
      </c>
      <c r="D237" s="27">
        <v>4</v>
      </c>
      <c r="E237" s="27" t="s">
        <v>81</v>
      </c>
      <c r="F237" s="27" t="s">
        <v>60</v>
      </c>
      <c r="G237" s="27">
        <v>0.6</v>
      </c>
      <c r="H237" s="27">
        <v>0</v>
      </c>
      <c r="I237" s="27">
        <v>0.51106600000000002</v>
      </c>
      <c r="J237" s="27">
        <v>0.56162800000000002</v>
      </c>
      <c r="K237" s="27">
        <v>0.60065219999999997</v>
      </c>
      <c r="L237" s="27">
        <v>0.63945099999999999</v>
      </c>
      <c r="M237" s="27">
        <v>1</v>
      </c>
      <c r="N237" s="27">
        <v>48</v>
      </c>
      <c r="O237" s="27">
        <v>12</v>
      </c>
      <c r="P237" s="27" t="s">
        <v>541</v>
      </c>
      <c r="Q237" s="27" t="s">
        <v>542</v>
      </c>
    </row>
    <row r="238" spans="1:17" ht="14.25" customHeight="1">
      <c r="A238" s="27">
        <v>15</v>
      </c>
      <c r="B238" s="27">
        <v>22</v>
      </c>
      <c r="C238" s="27" t="s">
        <v>80</v>
      </c>
      <c r="D238" s="27">
        <v>4</v>
      </c>
      <c r="E238" s="27" t="s">
        <v>81</v>
      </c>
      <c r="F238" s="27" t="s">
        <v>60</v>
      </c>
      <c r="G238" s="27">
        <v>0.65</v>
      </c>
      <c r="H238" s="27">
        <v>0</v>
      </c>
      <c r="I238" s="27">
        <v>0.56328239999999996</v>
      </c>
      <c r="J238" s="27">
        <v>0.59935099999999997</v>
      </c>
      <c r="K238" s="27">
        <v>0.65206500000000001</v>
      </c>
      <c r="L238" s="27">
        <v>0.70054059999999996</v>
      </c>
      <c r="M238" s="27">
        <v>1</v>
      </c>
      <c r="N238" s="27">
        <v>30</v>
      </c>
      <c r="O238" s="27">
        <v>13</v>
      </c>
      <c r="P238" s="27" t="s">
        <v>543</v>
      </c>
      <c r="Q238" s="27" t="s">
        <v>544</v>
      </c>
    </row>
    <row r="239" spans="1:17" ht="14.25" customHeight="1">
      <c r="A239" s="27">
        <v>15</v>
      </c>
      <c r="B239" s="27">
        <v>22</v>
      </c>
      <c r="C239" s="27" t="s">
        <v>80</v>
      </c>
      <c r="D239" s="27">
        <v>4</v>
      </c>
      <c r="E239" s="27" t="s">
        <v>81</v>
      </c>
      <c r="F239" s="27" t="s">
        <v>60</v>
      </c>
      <c r="G239" s="27">
        <v>1</v>
      </c>
      <c r="H239" s="27">
        <v>0</v>
      </c>
      <c r="I239" s="27">
        <v>0.6124366</v>
      </c>
      <c r="J239" s="27">
        <v>0.65964940000000005</v>
      </c>
      <c r="K239" s="27">
        <v>0.72324920000000004</v>
      </c>
      <c r="L239" s="27">
        <v>0.82182440000000001</v>
      </c>
      <c r="M239" s="27">
        <v>1</v>
      </c>
      <c r="N239" s="27">
        <v>29</v>
      </c>
      <c r="O239" s="27">
        <v>14</v>
      </c>
      <c r="P239" s="27" t="s">
        <v>520</v>
      </c>
      <c r="Q239" s="27" t="s">
        <v>545</v>
      </c>
    </row>
    <row r="240" spans="1:17" ht="14.25" customHeight="1">
      <c r="A240" s="27">
        <v>16</v>
      </c>
      <c r="B240" s="27">
        <v>22</v>
      </c>
      <c r="C240" s="27" t="s">
        <v>80</v>
      </c>
      <c r="D240" s="27">
        <v>5</v>
      </c>
      <c r="E240" s="27" t="s">
        <v>81</v>
      </c>
      <c r="F240" s="27" t="s">
        <v>60</v>
      </c>
      <c r="G240" s="27">
        <v>0.05</v>
      </c>
      <c r="H240" s="27">
        <v>0</v>
      </c>
      <c r="I240" s="27">
        <v>3.6144999999999997E-2</v>
      </c>
      <c r="J240" s="27">
        <v>4.6511999999999998E-2</v>
      </c>
      <c r="K240" s="27">
        <v>7.7419000000000002E-2</v>
      </c>
      <c r="L240" s="27">
        <v>0.105882</v>
      </c>
      <c r="M240" s="27">
        <v>1</v>
      </c>
      <c r="N240" s="27">
        <v>41</v>
      </c>
      <c r="O240" s="27">
        <v>1</v>
      </c>
      <c r="P240" s="27" t="s">
        <v>546</v>
      </c>
      <c r="Q240" s="27" t="s">
        <v>547</v>
      </c>
    </row>
    <row r="241" spans="1:17" ht="14.25" customHeight="1">
      <c r="A241" s="27">
        <v>16</v>
      </c>
      <c r="B241" s="27">
        <v>22</v>
      </c>
      <c r="C241" s="27" t="s">
        <v>80</v>
      </c>
      <c r="D241" s="27">
        <v>5</v>
      </c>
      <c r="E241" s="27" t="s">
        <v>81</v>
      </c>
      <c r="F241" s="27" t="s">
        <v>60</v>
      </c>
      <c r="G241" s="27">
        <v>0.1</v>
      </c>
      <c r="H241" s="27">
        <v>0</v>
      </c>
      <c r="I241" s="27">
        <v>7.2241E-2</v>
      </c>
      <c r="J241" s="27">
        <v>9.8823400000000006E-2</v>
      </c>
      <c r="K241" s="27">
        <v>0.126583</v>
      </c>
      <c r="L241" s="27">
        <v>0.16328980000000001</v>
      </c>
      <c r="M241" s="27">
        <v>1</v>
      </c>
      <c r="N241" s="27">
        <v>127</v>
      </c>
      <c r="O241" s="27">
        <v>2</v>
      </c>
      <c r="P241" s="27" t="s">
        <v>548</v>
      </c>
      <c r="Q241" s="27" t="s">
        <v>549</v>
      </c>
    </row>
    <row r="242" spans="1:17" ht="14.25" customHeight="1">
      <c r="A242" s="27">
        <v>16</v>
      </c>
      <c r="B242" s="27">
        <v>22</v>
      </c>
      <c r="C242" s="27" t="s">
        <v>80</v>
      </c>
      <c r="D242" s="27">
        <v>5</v>
      </c>
      <c r="E242" s="27" t="s">
        <v>81</v>
      </c>
      <c r="F242" s="27" t="s">
        <v>60</v>
      </c>
      <c r="G242" s="27">
        <v>0.15</v>
      </c>
      <c r="H242" s="27">
        <v>0</v>
      </c>
      <c r="I242" s="27">
        <v>0.1159196</v>
      </c>
      <c r="J242" s="27">
        <v>0.14797959999999999</v>
      </c>
      <c r="K242" s="27">
        <v>0.1693354</v>
      </c>
      <c r="L242" s="27">
        <v>0.2020228</v>
      </c>
      <c r="M242" s="27">
        <v>1</v>
      </c>
      <c r="N242" s="27">
        <v>215</v>
      </c>
      <c r="O242" s="27">
        <v>3</v>
      </c>
      <c r="P242" s="27" t="s">
        <v>550</v>
      </c>
      <c r="Q242" s="27" t="s">
        <v>551</v>
      </c>
    </row>
    <row r="243" spans="1:17" ht="14.25" customHeight="1">
      <c r="A243" s="27">
        <v>16</v>
      </c>
      <c r="B243" s="27">
        <v>22</v>
      </c>
      <c r="C243" s="27" t="s">
        <v>80</v>
      </c>
      <c r="D243" s="27">
        <v>5</v>
      </c>
      <c r="E243" s="27" t="s">
        <v>81</v>
      </c>
      <c r="F243" s="27" t="s">
        <v>60</v>
      </c>
      <c r="G243" s="27">
        <v>0.2</v>
      </c>
      <c r="H243" s="27">
        <v>0</v>
      </c>
      <c r="I243" s="27">
        <v>0.16928319999999999</v>
      </c>
      <c r="J243" s="27">
        <v>0.2</v>
      </c>
      <c r="K243" s="27">
        <v>0.22844700000000001</v>
      </c>
      <c r="L243" s="27">
        <v>0.26108219999999999</v>
      </c>
      <c r="M243" s="27">
        <v>1</v>
      </c>
      <c r="N243" s="27">
        <v>282</v>
      </c>
      <c r="O243" s="27">
        <v>4</v>
      </c>
      <c r="P243" s="27" t="s">
        <v>552</v>
      </c>
      <c r="Q243" s="27" t="s">
        <v>553</v>
      </c>
    </row>
    <row r="244" spans="1:17" ht="14.25" customHeight="1">
      <c r="A244" s="27">
        <v>16</v>
      </c>
      <c r="B244" s="27">
        <v>22</v>
      </c>
      <c r="C244" s="27" t="s">
        <v>80</v>
      </c>
      <c r="D244" s="27">
        <v>5</v>
      </c>
      <c r="E244" s="27" t="s">
        <v>81</v>
      </c>
      <c r="F244" s="27" t="s">
        <v>60</v>
      </c>
      <c r="G244" s="27">
        <v>0.25</v>
      </c>
      <c r="H244" s="27">
        <v>0</v>
      </c>
      <c r="I244" s="27">
        <v>0.20750099999999999</v>
      </c>
      <c r="J244" s="27">
        <v>0.239652</v>
      </c>
      <c r="K244" s="27">
        <v>0.27165859999999997</v>
      </c>
      <c r="L244" s="27">
        <v>0.31214900000000001</v>
      </c>
      <c r="M244" s="27">
        <v>1</v>
      </c>
      <c r="N244" s="27">
        <v>335</v>
      </c>
      <c r="O244" s="27">
        <v>5</v>
      </c>
      <c r="P244" s="27" t="s">
        <v>554</v>
      </c>
      <c r="Q244" s="27" t="s">
        <v>555</v>
      </c>
    </row>
    <row r="245" spans="1:17" ht="14.25" customHeight="1">
      <c r="A245" s="27">
        <v>16</v>
      </c>
      <c r="B245" s="27">
        <v>22</v>
      </c>
      <c r="C245" s="27" t="s">
        <v>80</v>
      </c>
      <c r="D245" s="27">
        <v>5</v>
      </c>
      <c r="E245" s="27" t="s">
        <v>81</v>
      </c>
      <c r="F245" s="27" t="s">
        <v>60</v>
      </c>
      <c r="G245" s="27">
        <v>0.3</v>
      </c>
      <c r="H245" s="27">
        <v>0</v>
      </c>
      <c r="I245" s="27">
        <v>0.25498539999999997</v>
      </c>
      <c r="J245" s="27">
        <v>0.29787200000000003</v>
      </c>
      <c r="K245" s="27">
        <v>0.3373564</v>
      </c>
      <c r="L245" s="27">
        <v>0.38095200000000001</v>
      </c>
      <c r="M245" s="27">
        <v>1</v>
      </c>
      <c r="N245" s="27">
        <v>362</v>
      </c>
      <c r="O245" s="27">
        <v>6</v>
      </c>
      <c r="P245" s="27" t="s">
        <v>556</v>
      </c>
      <c r="Q245" s="27" t="s">
        <v>557</v>
      </c>
    </row>
    <row r="246" spans="1:17" ht="14.25" customHeight="1">
      <c r="A246" s="27">
        <v>16</v>
      </c>
      <c r="B246" s="27">
        <v>22</v>
      </c>
      <c r="C246" s="27" t="s">
        <v>80</v>
      </c>
      <c r="D246" s="27">
        <v>5</v>
      </c>
      <c r="E246" s="27" t="s">
        <v>81</v>
      </c>
      <c r="F246" s="27" t="s">
        <v>60</v>
      </c>
      <c r="G246" s="27">
        <v>0.35</v>
      </c>
      <c r="H246" s="27">
        <v>0</v>
      </c>
      <c r="I246" s="27">
        <v>0.29200019999999999</v>
      </c>
      <c r="J246" s="27">
        <v>0.33469379999999999</v>
      </c>
      <c r="K246" s="27">
        <v>0.37641479999999999</v>
      </c>
      <c r="L246" s="27">
        <v>0.41666700000000001</v>
      </c>
      <c r="M246" s="27">
        <v>1</v>
      </c>
      <c r="N246" s="27">
        <v>322</v>
      </c>
      <c r="O246" s="27">
        <v>7</v>
      </c>
      <c r="P246" s="27" t="s">
        <v>558</v>
      </c>
      <c r="Q246" s="27" t="s">
        <v>559</v>
      </c>
    </row>
    <row r="247" spans="1:17" ht="14.25" customHeight="1">
      <c r="A247" s="27">
        <v>16</v>
      </c>
      <c r="B247" s="27">
        <v>22</v>
      </c>
      <c r="C247" s="27" t="s">
        <v>80</v>
      </c>
      <c r="D247" s="27">
        <v>5</v>
      </c>
      <c r="E247" s="27" t="s">
        <v>81</v>
      </c>
      <c r="F247" s="27" t="s">
        <v>60</v>
      </c>
      <c r="G247" s="27">
        <v>0.4</v>
      </c>
      <c r="H247" s="27">
        <v>0</v>
      </c>
      <c r="I247" s="27">
        <v>0.33333299999999999</v>
      </c>
      <c r="J247" s="27">
        <v>0.37940760000000001</v>
      </c>
      <c r="K247" s="27">
        <v>0.42469679999999999</v>
      </c>
      <c r="L247" s="27">
        <v>0.46956300000000001</v>
      </c>
      <c r="M247" s="27">
        <v>1</v>
      </c>
      <c r="N247" s="27">
        <v>322</v>
      </c>
      <c r="O247" s="27">
        <v>8</v>
      </c>
      <c r="P247" s="27" t="s">
        <v>560</v>
      </c>
      <c r="Q247" s="27" t="s">
        <v>561</v>
      </c>
    </row>
    <row r="248" spans="1:17" ht="14.25" customHeight="1">
      <c r="A248" s="27">
        <v>16</v>
      </c>
      <c r="B248" s="27">
        <v>22</v>
      </c>
      <c r="C248" s="27" t="s">
        <v>80</v>
      </c>
      <c r="D248" s="27">
        <v>5</v>
      </c>
      <c r="E248" s="27" t="s">
        <v>81</v>
      </c>
      <c r="F248" s="27" t="s">
        <v>60</v>
      </c>
      <c r="G248" s="27">
        <v>0.45</v>
      </c>
      <c r="H248" s="27">
        <v>0</v>
      </c>
      <c r="I248" s="27">
        <v>0.381166</v>
      </c>
      <c r="J248" s="27">
        <v>0.42293259999999999</v>
      </c>
      <c r="K248" s="27">
        <v>0.47109259999999997</v>
      </c>
      <c r="L248" s="27">
        <v>0.52476199999999995</v>
      </c>
      <c r="M248" s="27">
        <v>1</v>
      </c>
      <c r="N248" s="27">
        <v>257</v>
      </c>
      <c r="O248" s="27">
        <v>9</v>
      </c>
      <c r="P248" s="27" t="s">
        <v>562</v>
      </c>
      <c r="Q248" s="27" t="s">
        <v>563</v>
      </c>
    </row>
    <row r="249" spans="1:17" ht="14.25" customHeight="1">
      <c r="A249" s="27">
        <v>16</v>
      </c>
      <c r="B249" s="27">
        <v>22</v>
      </c>
      <c r="C249" s="27" t="s">
        <v>80</v>
      </c>
      <c r="D249" s="27">
        <v>5</v>
      </c>
      <c r="E249" s="27" t="s">
        <v>81</v>
      </c>
      <c r="F249" s="27" t="s">
        <v>60</v>
      </c>
      <c r="G249" s="27">
        <v>0.5</v>
      </c>
      <c r="H249" s="27">
        <v>0</v>
      </c>
      <c r="I249" s="27">
        <v>0.41025600000000001</v>
      </c>
      <c r="J249" s="27">
        <v>0.46428599999999998</v>
      </c>
      <c r="K249" s="27">
        <v>0.5</v>
      </c>
      <c r="L249" s="27">
        <v>0.54098400000000002</v>
      </c>
      <c r="M249" s="27">
        <v>1</v>
      </c>
      <c r="N249" s="27">
        <v>166</v>
      </c>
      <c r="O249" s="27">
        <v>10</v>
      </c>
      <c r="P249" s="27" t="s">
        <v>564</v>
      </c>
      <c r="Q249" s="27" t="s">
        <v>565</v>
      </c>
    </row>
    <row r="250" spans="1:17" ht="14.25" customHeight="1">
      <c r="A250" s="27">
        <v>16</v>
      </c>
      <c r="B250" s="27">
        <v>22</v>
      </c>
      <c r="C250" s="27" t="s">
        <v>80</v>
      </c>
      <c r="D250" s="27">
        <v>5</v>
      </c>
      <c r="E250" s="27" t="s">
        <v>81</v>
      </c>
      <c r="F250" s="27" t="s">
        <v>60</v>
      </c>
      <c r="G250" s="27">
        <v>0.55000000000000004</v>
      </c>
      <c r="H250" s="27">
        <v>0</v>
      </c>
      <c r="I250" s="27">
        <v>0.43328339999999999</v>
      </c>
      <c r="J250" s="27">
        <v>0.49040240000000002</v>
      </c>
      <c r="K250" s="27">
        <v>0.54047959999999995</v>
      </c>
      <c r="L250" s="27">
        <v>0.59339379999999997</v>
      </c>
      <c r="M250" s="27">
        <v>1</v>
      </c>
      <c r="N250" s="27">
        <v>149</v>
      </c>
      <c r="O250" s="27">
        <v>11</v>
      </c>
      <c r="P250" s="27" t="s">
        <v>566</v>
      </c>
      <c r="Q250" s="27" t="s">
        <v>567</v>
      </c>
    </row>
    <row r="251" spans="1:17" ht="14.25" customHeight="1">
      <c r="A251" s="27">
        <v>16</v>
      </c>
      <c r="B251" s="27">
        <v>22</v>
      </c>
      <c r="C251" s="27" t="s">
        <v>80</v>
      </c>
      <c r="D251" s="27">
        <v>5</v>
      </c>
      <c r="E251" s="27" t="s">
        <v>81</v>
      </c>
      <c r="F251" s="27" t="s">
        <v>60</v>
      </c>
      <c r="G251" s="27">
        <v>0.6</v>
      </c>
      <c r="H251" s="27">
        <v>0</v>
      </c>
      <c r="I251" s="27">
        <v>0.47987000000000002</v>
      </c>
      <c r="J251" s="27">
        <v>0.53443980000000002</v>
      </c>
      <c r="K251" s="27">
        <v>0.57854220000000001</v>
      </c>
      <c r="L251" s="27">
        <v>0.6229732</v>
      </c>
      <c r="M251" s="27">
        <v>1</v>
      </c>
      <c r="N251" s="27">
        <v>84</v>
      </c>
      <c r="O251" s="27">
        <v>12</v>
      </c>
      <c r="P251" s="27" t="s">
        <v>568</v>
      </c>
      <c r="Q251" s="27" t="s">
        <v>569</v>
      </c>
    </row>
    <row r="252" spans="1:17" ht="14.25" customHeight="1">
      <c r="A252" s="27">
        <v>16</v>
      </c>
      <c r="B252" s="27">
        <v>22</v>
      </c>
      <c r="C252" s="27" t="s">
        <v>80</v>
      </c>
      <c r="D252" s="27">
        <v>5</v>
      </c>
      <c r="E252" s="27" t="s">
        <v>81</v>
      </c>
      <c r="F252" s="27" t="s">
        <v>60</v>
      </c>
      <c r="G252" s="27">
        <v>0.65</v>
      </c>
      <c r="H252" s="27">
        <v>0</v>
      </c>
      <c r="I252" s="27">
        <v>0.52870379999999995</v>
      </c>
      <c r="J252" s="27">
        <v>0.58064499999999997</v>
      </c>
      <c r="K252" s="27">
        <v>0.63159419999999999</v>
      </c>
      <c r="L252" s="27">
        <v>0.68962259999999997</v>
      </c>
      <c r="M252" s="27">
        <v>1</v>
      </c>
      <c r="N252" s="27">
        <v>55</v>
      </c>
      <c r="O252" s="27">
        <v>13</v>
      </c>
      <c r="P252" s="27" t="s">
        <v>570</v>
      </c>
      <c r="Q252" s="27" t="s">
        <v>571</v>
      </c>
    </row>
    <row r="253" spans="1:17" ht="14.25" customHeight="1">
      <c r="A253" s="27">
        <v>16</v>
      </c>
      <c r="B253" s="27">
        <v>22</v>
      </c>
      <c r="C253" s="27" t="s">
        <v>80</v>
      </c>
      <c r="D253" s="27">
        <v>5</v>
      </c>
      <c r="E253" s="27" t="s">
        <v>81</v>
      </c>
      <c r="F253" s="27" t="s">
        <v>60</v>
      </c>
      <c r="G253" s="27">
        <v>0.75</v>
      </c>
      <c r="H253" s="27">
        <v>0</v>
      </c>
      <c r="I253" s="27">
        <v>0.6</v>
      </c>
      <c r="J253" s="27">
        <v>0.64285700000000001</v>
      </c>
      <c r="K253" s="27">
        <v>0.70666700000000005</v>
      </c>
      <c r="L253" s="27">
        <v>0.769231</v>
      </c>
      <c r="M253" s="27">
        <v>1</v>
      </c>
      <c r="N253" s="27">
        <v>46</v>
      </c>
      <c r="O253" s="27">
        <v>14</v>
      </c>
      <c r="P253" s="27" t="s">
        <v>572</v>
      </c>
      <c r="Q253" s="27" t="s">
        <v>573</v>
      </c>
    </row>
    <row r="254" spans="1:17" ht="14.25" customHeight="1">
      <c r="A254" s="27">
        <v>16</v>
      </c>
      <c r="B254" s="27">
        <v>22</v>
      </c>
      <c r="C254" s="27" t="s">
        <v>80</v>
      </c>
      <c r="D254" s="27">
        <v>5</v>
      </c>
      <c r="E254" s="27" t="s">
        <v>81</v>
      </c>
      <c r="F254" s="27" t="s">
        <v>60</v>
      </c>
      <c r="G254" s="27">
        <v>1</v>
      </c>
      <c r="H254" s="27">
        <v>0</v>
      </c>
      <c r="I254" s="27">
        <v>0.77121620000000002</v>
      </c>
      <c r="J254" s="27">
        <v>0.83157859999999995</v>
      </c>
      <c r="K254" s="27">
        <v>0.8559002</v>
      </c>
      <c r="L254" s="27">
        <v>0.92571420000000004</v>
      </c>
      <c r="M254" s="27">
        <v>1</v>
      </c>
      <c r="N254" s="27">
        <v>28</v>
      </c>
      <c r="O254" s="27">
        <v>15</v>
      </c>
      <c r="P254" s="27" t="s">
        <v>547</v>
      </c>
      <c r="Q254" s="27" t="s">
        <v>574</v>
      </c>
    </row>
    <row r="255" spans="1:17" ht="14.25" customHeight="1">
      <c r="A255" s="27">
        <v>17</v>
      </c>
      <c r="B255" s="27">
        <v>22</v>
      </c>
      <c r="C255" s="27" t="s">
        <v>80</v>
      </c>
      <c r="D255" s="27" t="s">
        <v>268</v>
      </c>
      <c r="E255" s="27" t="s">
        <v>81</v>
      </c>
      <c r="F255" s="27" t="s">
        <v>60</v>
      </c>
      <c r="G255" s="27">
        <v>0.05</v>
      </c>
      <c r="H255" s="27">
        <v>0</v>
      </c>
      <c r="I255" s="27">
        <v>6.0369999999999998E-3</v>
      </c>
      <c r="J255" s="27">
        <v>1.5528999999999999E-2</v>
      </c>
      <c r="K255" s="27">
        <v>2.1560200000000002E-2</v>
      </c>
      <c r="L255" s="27">
        <v>3.3602399999999998E-2</v>
      </c>
      <c r="M255" s="27">
        <v>1</v>
      </c>
      <c r="N255" s="27">
        <v>55</v>
      </c>
      <c r="O255" s="27">
        <v>1</v>
      </c>
      <c r="P255" s="27" t="s">
        <v>575</v>
      </c>
      <c r="Q255" s="27" t="s">
        <v>576</v>
      </c>
    </row>
    <row r="256" spans="1:17" ht="14.25" customHeight="1">
      <c r="A256" s="27">
        <v>17</v>
      </c>
      <c r="B256" s="27">
        <v>22</v>
      </c>
      <c r="C256" s="27" t="s">
        <v>80</v>
      </c>
      <c r="D256" s="27" t="s">
        <v>268</v>
      </c>
      <c r="E256" s="27" t="s">
        <v>81</v>
      </c>
      <c r="F256" s="27" t="s">
        <v>60</v>
      </c>
      <c r="G256" s="27">
        <v>0.1</v>
      </c>
      <c r="H256" s="27">
        <v>0</v>
      </c>
      <c r="I256" s="27">
        <v>1.7391E-2</v>
      </c>
      <c r="J256" s="27">
        <v>3.0303E-2</v>
      </c>
      <c r="K256" s="27">
        <v>4.4943999999999998E-2</v>
      </c>
      <c r="L256" s="27">
        <v>6.3291E-2</v>
      </c>
      <c r="M256" s="27">
        <v>1</v>
      </c>
      <c r="N256" s="27">
        <v>216</v>
      </c>
      <c r="O256" s="27">
        <v>2</v>
      </c>
      <c r="P256" s="27" t="s">
        <v>577</v>
      </c>
      <c r="Q256" s="27" t="s">
        <v>578</v>
      </c>
    </row>
    <row r="257" spans="1:17" ht="14.25" customHeight="1">
      <c r="A257" s="27">
        <v>17</v>
      </c>
      <c r="B257" s="27">
        <v>22</v>
      </c>
      <c r="C257" s="27" t="s">
        <v>80</v>
      </c>
      <c r="D257" s="27" t="s">
        <v>268</v>
      </c>
      <c r="E257" s="27" t="s">
        <v>81</v>
      </c>
      <c r="F257" s="27" t="s">
        <v>60</v>
      </c>
      <c r="G257" s="27">
        <v>0.15</v>
      </c>
      <c r="H257" s="27">
        <v>0</v>
      </c>
      <c r="I257" s="27">
        <v>2.9370199999999999E-2</v>
      </c>
      <c r="J257" s="27">
        <v>4.8386999999999999E-2</v>
      </c>
      <c r="K257" s="27">
        <v>6.6667000000000004E-2</v>
      </c>
      <c r="L257" s="27">
        <v>9.0689800000000001E-2</v>
      </c>
      <c r="M257" s="27">
        <v>1</v>
      </c>
      <c r="N257" s="27">
        <v>373</v>
      </c>
      <c r="O257" s="27">
        <v>3</v>
      </c>
      <c r="P257" s="27" t="s">
        <v>579</v>
      </c>
      <c r="Q257" s="27" t="s">
        <v>580</v>
      </c>
    </row>
    <row r="258" spans="1:17" ht="14.25" customHeight="1">
      <c r="A258" s="27">
        <v>17</v>
      </c>
      <c r="B258" s="27">
        <v>22</v>
      </c>
      <c r="C258" s="27" t="s">
        <v>80</v>
      </c>
      <c r="D258" s="27" t="s">
        <v>268</v>
      </c>
      <c r="E258" s="27" t="s">
        <v>81</v>
      </c>
      <c r="F258" s="27" t="s">
        <v>60</v>
      </c>
      <c r="G258" s="27">
        <v>0.2</v>
      </c>
      <c r="H258" s="27">
        <v>0</v>
      </c>
      <c r="I258" s="27">
        <v>4.4043600000000002E-2</v>
      </c>
      <c r="J258" s="27">
        <v>6.8525600000000006E-2</v>
      </c>
      <c r="K258" s="27">
        <v>9.1605000000000006E-2</v>
      </c>
      <c r="L258" s="27">
        <v>0.132075</v>
      </c>
      <c r="M258" s="27">
        <v>1</v>
      </c>
      <c r="N258" s="27">
        <v>607</v>
      </c>
      <c r="O258" s="27">
        <v>4</v>
      </c>
      <c r="P258" s="27" t="s">
        <v>581</v>
      </c>
      <c r="Q258" s="27" t="s">
        <v>582</v>
      </c>
    </row>
    <row r="259" spans="1:17" ht="14.25" customHeight="1">
      <c r="A259" s="27">
        <v>17</v>
      </c>
      <c r="B259" s="27">
        <v>22</v>
      </c>
      <c r="C259" s="27" t="s">
        <v>80</v>
      </c>
      <c r="D259" s="27" t="s">
        <v>268</v>
      </c>
      <c r="E259" s="27" t="s">
        <v>81</v>
      </c>
      <c r="F259" s="27" t="s">
        <v>60</v>
      </c>
      <c r="G259" s="27">
        <v>0.25</v>
      </c>
      <c r="H259" s="27">
        <v>0</v>
      </c>
      <c r="I259" s="27">
        <v>5.9571399999999997E-2</v>
      </c>
      <c r="J259" s="27">
        <v>9.3332999999999999E-2</v>
      </c>
      <c r="K259" s="27">
        <v>0.117647</v>
      </c>
      <c r="L259" s="27">
        <v>0.15455199999999999</v>
      </c>
      <c r="M259" s="27">
        <v>1</v>
      </c>
      <c r="N259" s="27">
        <v>659</v>
      </c>
      <c r="O259" s="27">
        <v>5</v>
      </c>
      <c r="P259" s="27" t="s">
        <v>583</v>
      </c>
      <c r="Q259" s="27" t="s">
        <v>584</v>
      </c>
    </row>
    <row r="260" spans="1:17" ht="14.25" customHeight="1">
      <c r="A260" s="27">
        <v>17</v>
      </c>
      <c r="B260" s="27">
        <v>22</v>
      </c>
      <c r="C260" s="27" t="s">
        <v>80</v>
      </c>
      <c r="D260" s="27" t="s">
        <v>268</v>
      </c>
      <c r="E260" s="27" t="s">
        <v>81</v>
      </c>
      <c r="F260" s="27" t="s">
        <v>60</v>
      </c>
      <c r="G260" s="27">
        <v>0.3</v>
      </c>
      <c r="H260" s="27">
        <v>0</v>
      </c>
      <c r="I260" s="27">
        <v>7.5405600000000003E-2</v>
      </c>
      <c r="J260" s="27">
        <v>0.111111</v>
      </c>
      <c r="K260" s="27">
        <v>0.14788860000000001</v>
      </c>
      <c r="L260" s="27">
        <v>0.19705520000000001</v>
      </c>
      <c r="M260" s="27">
        <v>1</v>
      </c>
      <c r="N260" s="27">
        <v>784</v>
      </c>
      <c r="O260" s="27">
        <v>6</v>
      </c>
      <c r="P260" s="27" t="s">
        <v>585</v>
      </c>
      <c r="Q260" s="27" t="s">
        <v>586</v>
      </c>
    </row>
    <row r="261" spans="1:17" ht="14.25" customHeight="1">
      <c r="A261" s="27">
        <v>17</v>
      </c>
      <c r="B261" s="27">
        <v>22</v>
      </c>
      <c r="C261" s="27" t="s">
        <v>80</v>
      </c>
      <c r="D261" s="27" t="s">
        <v>268</v>
      </c>
      <c r="E261" s="27" t="s">
        <v>81</v>
      </c>
      <c r="F261" s="27" t="s">
        <v>60</v>
      </c>
      <c r="G261" s="27">
        <v>0.35</v>
      </c>
      <c r="H261" s="27">
        <v>0</v>
      </c>
      <c r="I261" s="27">
        <v>9.4573599999999994E-2</v>
      </c>
      <c r="J261" s="27">
        <v>0.13333300000000001</v>
      </c>
      <c r="K261" s="27">
        <v>0.17326920000000001</v>
      </c>
      <c r="L261" s="27">
        <v>0.22474559999999999</v>
      </c>
      <c r="M261" s="27">
        <v>1</v>
      </c>
      <c r="N261" s="27">
        <v>895</v>
      </c>
      <c r="O261" s="27">
        <v>7</v>
      </c>
      <c r="P261" s="27" t="s">
        <v>587</v>
      </c>
      <c r="Q261" s="27" t="s">
        <v>588</v>
      </c>
    </row>
    <row r="262" spans="1:17" ht="14.25" customHeight="1">
      <c r="A262" s="27">
        <v>17</v>
      </c>
      <c r="B262" s="27">
        <v>22</v>
      </c>
      <c r="C262" s="27" t="s">
        <v>80</v>
      </c>
      <c r="D262" s="27" t="s">
        <v>268</v>
      </c>
      <c r="E262" s="27" t="s">
        <v>81</v>
      </c>
      <c r="F262" s="27" t="s">
        <v>60</v>
      </c>
      <c r="G262" s="27">
        <v>0.4</v>
      </c>
      <c r="H262" s="27">
        <v>0</v>
      </c>
      <c r="I262" s="27">
        <v>0.11680699999999999</v>
      </c>
      <c r="J262" s="27">
        <v>0.15703900000000001</v>
      </c>
      <c r="K262" s="27">
        <v>0.2039308</v>
      </c>
      <c r="L262" s="27">
        <v>0.26016719999999999</v>
      </c>
      <c r="M262" s="27">
        <v>1</v>
      </c>
      <c r="N262" s="27">
        <v>967</v>
      </c>
      <c r="O262" s="27">
        <v>8</v>
      </c>
      <c r="P262" s="27" t="s">
        <v>589</v>
      </c>
      <c r="Q262" s="27" t="s">
        <v>590</v>
      </c>
    </row>
    <row r="263" spans="1:17" ht="14.25" customHeight="1">
      <c r="A263" s="27">
        <v>17</v>
      </c>
      <c r="B263" s="27">
        <v>22</v>
      </c>
      <c r="C263" s="27" t="s">
        <v>80</v>
      </c>
      <c r="D263" s="27" t="s">
        <v>268</v>
      </c>
      <c r="E263" s="27" t="s">
        <v>81</v>
      </c>
      <c r="F263" s="27" t="s">
        <v>60</v>
      </c>
      <c r="G263" s="27">
        <v>0.45</v>
      </c>
      <c r="H263" s="27">
        <v>0</v>
      </c>
      <c r="I263" s="27">
        <v>0.134078</v>
      </c>
      <c r="J263" s="27">
        <v>0.17853240000000001</v>
      </c>
      <c r="K263" s="27">
        <v>0.22503319999999999</v>
      </c>
      <c r="L263" s="27">
        <v>0.28650779999999998</v>
      </c>
      <c r="M263" s="27">
        <v>1</v>
      </c>
      <c r="N263" s="27">
        <v>873</v>
      </c>
      <c r="O263" s="27">
        <v>9</v>
      </c>
      <c r="P263" s="27" t="s">
        <v>591</v>
      </c>
      <c r="Q263" s="27" t="s">
        <v>592</v>
      </c>
    </row>
    <row r="264" spans="1:17" ht="14.25" customHeight="1">
      <c r="A264" s="27">
        <v>17</v>
      </c>
      <c r="B264" s="27">
        <v>22</v>
      </c>
      <c r="C264" s="27" t="s">
        <v>80</v>
      </c>
      <c r="D264" s="27" t="s">
        <v>268</v>
      </c>
      <c r="E264" s="27" t="s">
        <v>81</v>
      </c>
      <c r="F264" s="27" t="s">
        <v>60</v>
      </c>
      <c r="G264" s="27">
        <v>0.5</v>
      </c>
      <c r="H264" s="27">
        <v>0</v>
      </c>
      <c r="I264" s="27">
        <v>0.1591002</v>
      </c>
      <c r="J264" s="27">
        <v>0.2133504</v>
      </c>
      <c r="K264" s="27">
        <v>0.26170719999999997</v>
      </c>
      <c r="L264" s="27">
        <v>0.33022620000000003</v>
      </c>
      <c r="M264" s="27">
        <v>1</v>
      </c>
      <c r="N264" s="27">
        <v>685</v>
      </c>
      <c r="O264" s="27">
        <v>10</v>
      </c>
      <c r="P264" s="27" t="s">
        <v>593</v>
      </c>
      <c r="Q264" s="27" t="s">
        <v>594</v>
      </c>
    </row>
    <row r="265" spans="1:17" ht="14.25" customHeight="1">
      <c r="A265" s="27">
        <v>17</v>
      </c>
      <c r="B265" s="27">
        <v>22</v>
      </c>
      <c r="C265" s="27" t="s">
        <v>80</v>
      </c>
      <c r="D265" s="27" t="s">
        <v>268</v>
      </c>
      <c r="E265" s="27" t="s">
        <v>81</v>
      </c>
      <c r="F265" s="27" t="s">
        <v>60</v>
      </c>
      <c r="G265" s="27">
        <v>0.55000000000000004</v>
      </c>
      <c r="H265" s="27">
        <v>0</v>
      </c>
      <c r="I265" s="27">
        <v>0.1883958</v>
      </c>
      <c r="J265" s="27">
        <v>0.25356499999999998</v>
      </c>
      <c r="K265" s="27">
        <v>0.31735999999999998</v>
      </c>
      <c r="L265" s="27">
        <v>0.38272699999999998</v>
      </c>
      <c r="M265" s="27">
        <v>1</v>
      </c>
      <c r="N265" s="27">
        <v>518</v>
      </c>
      <c r="O265" s="27">
        <v>11</v>
      </c>
      <c r="P265" s="27" t="s">
        <v>595</v>
      </c>
      <c r="Q265" s="27" t="s">
        <v>596</v>
      </c>
    </row>
    <row r="266" spans="1:17" ht="14.25" customHeight="1">
      <c r="A266" s="27">
        <v>17</v>
      </c>
      <c r="B266" s="27">
        <v>22</v>
      </c>
      <c r="C266" s="27" t="s">
        <v>80</v>
      </c>
      <c r="D266" s="27" t="s">
        <v>268</v>
      </c>
      <c r="E266" s="27" t="s">
        <v>81</v>
      </c>
      <c r="F266" s="27" t="s">
        <v>60</v>
      </c>
      <c r="G266" s="27">
        <v>0.6</v>
      </c>
      <c r="H266" s="27">
        <v>0</v>
      </c>
      <c r="I266" s="27">
        <v>0.23022919999999999</v>
      </c>
      <c r="J266" s="27">
        <v>0.29499999999999998</v>
      </c>
      <c r="K266" s="27">
        <v>0.36441800000000002</v>
      </c>
      <c r="L266" s="27">
        <v>0.42536940000000001</v>
      </c>
      <c r="M266" s="27">
        <v>1</v>
      </c>
      <c r="N266" s="27">
        <v>360</v>
      </c>
      <c r="O266" s="27">
        <v>12</v>
      </c>
      <c r="P266" s="27" t="s">
        <v>597</v>
      </c>
      <c r="Q266" s="27" t="s">
        <v>598</v>
      </c>
    </row>
    <row r="267" spans="1:17" ht="14.25" customHeight="1">
      <c r="A267" s="27">
        <v>17</v>
      </c>
      <c r="B267" s="27">
        <v>22</v>
      </c>
      <c r="C267" s="27" t="s">
        <v>80</v>
      </c>
      <c r="D267" s="27" t="s">
        <v>268</v>
      </c>
      <c r="E267" s="27" t="s">
        <v>81</v>
      </c>
      <c r="F267" s="27" t="s">
        <v>60</v>
      </c>
      <c r="G267" s="27">
        <v>0.65</v>
      </c>
      <c r="H267" s="27">
        <v>0</v>
      </c>
      <c r="I267" s="27">
        <v>0.26757059999999999</v>
      </c>
      <c r="J267" s="27">
        <v>0.35519499999999998</v>
      </c>
      <c r="K267" s="27">
        <v>0.40678779999999998</v>
      </c>
      <c r="L267" s="27">
        <v>0.46535120000000002</v>
      </c>
      <c r="M267" s="27">
        <v>1</v>
      </c>
      <c r="N267" s="27">
        <v>220</v>
      </c>
      <c r="O267" s="27">
        <v>13</v>
      </c>
      <c r="P267" s="27" t="s">
        <v>599</v>
      </c>
      <c r="Q267" s="27" t="s">
        <v>600</v>
      </c>
    </row>
    <row r="268" spans="1:17" ht="14.25" customHeight="1">
      <c r="A268" s="27">
        <v>17</v>
      </c>
      <c r="B268" s="27">
        <v>22</v>
      </c>
      <c r="C268" s="27" t="s">
        <v>80</v>
      </c>
      <c r="D268" s="27" t="s">
        <v>268</v>
      </c>
      <c r="E268" s="27" t="s">
        <v>81</v>
      </c>
      <c r="F268" s="27" t="s">
        <v>60</v>
      </c>
      <c r="G268" s="27">
        <v>0.7</v>
      </c>
      <c r="H268" s="27">
        <v>0</v>
      </c>
      <c r="I268" s="27">
        <v>0.3125</v>
      </c>
      <c r="J268" s="27">
        <v>0.38333299999999998</v>
      </c>
      <c r="K268" s="27">
        <v>0.44578299999999998</v>
      </c>
      <c r="L268" s="27">
        <v>0.51546400000000003</v>
      </c>
      <c r="M268" s="27">
        <v>1</v>
      </c>
      <c r="N268" s="27">
        <v>136</v>
      </c>
      <c r="O268" s="27">
        <v>14</v>
      </c>
      <c r="P268" s="27" t="s">
        <v>601</v>
      </c>
      <c r="Q268" s="27" t="s">
        <v>602</v>
      </c>
    </row>
    <row r="269" spans="1:17" ht="14.25" customHeight="1">
      <c r="A269" s="27">
        <v>17</v>
      </c>
      <c r="B269" s="27">
        <v>22</v>
      </c>
      <c r="C269" s="27" t="s">
        <v>80</v>
      </c>
      <c r="D269" s="27" t="s">
        <v>268</v>
      </c>
      <c r="E269" s="27" t="s">
        <v>81</v>
      </c>
      <c r="F269" s="27" t="s">
        <v>60</v>
      </c>
      <c r="G269" s="27">
        <v>0.75</v>
      </c>
      <c r="H269" s="27">
        <v>0</v>
      </c>
      <c r="I269" s="27">
        <v>0.37009959999999997</v>
      </c>
      <c r="J269" s="27">
        <v>0.46131240000000001</v>
      </c>
      <c r="K269" s="27">
        <v>0.50353999999999999</v>
      </c>
      <c r="L269" s="27">
        <v>0.59032700000000005</v>
      </c>
      <c r="M269" s="27">
        <v>1</v>
      </c>
      <c r="N269" s="27">
        <v>79</v>
      </c>
      <c r="O269" s="27">
        <v>15</v>
      </c>
      <c r="P269" s="27" t="s">
        <v>603</v>
      </c>
      <c r="Q269" s="27" t="s">
        <v>604</v>
      </c>
    </row>
    <row r="270" spans="1:17" ht="14.25" customHeight="1">
      <c r="A270" s="27">
        <v>17</v>
      </c>
      <c r="B270" s="27">
        <v>22</v>
      </c>
      <c r="C270" s="27" t="s">
        <v>80</v>
      </c>
      <c r="D270" s="27" t="s">
        <v>268</v>
      </c>
      <c r="E270" s="27" t="s">
        <v>81</v>
      </c>
      <c r="F270" s="27" t="s">
        <v>60</v>
      </c>
      <c r="G270" s="27">
        <v>1</v>
      </c>
      <c r="H270" s="27">
        <v>0</v>
      </c>
      <c r="I270" s="27">
        <v>0.36488140000000002</v>
      </c>
      <c r="J270" s="27">
        <v>0.50277039999999995</v>
      </c>
      <c r="K270" s="27">
        <v>0.584318</v>
      </c>
      <c r="L270" s="27">
        <v>0.65591219999999995</v>
      </c>
      <c r="M270" s="27">
        <v>1</v>
      </c>
      <c r="N270" s="27">
        <v>47</v>
      </c>
      <c r="O270" s="27">
        <v>16</v>
      </c>
      <c r="P270" s="27" t="s">
        <v>576</v>
      </c>
      <c r="Q270" s="27" t="s">
        <v>605</v>
      </c>
    </row>
    <row r="271" spans="1:17" ht="14.25" customHeight="1">
      <c r="A271" s="27">
        <v>18</v>
      </c>
      <c r="B271" s="27">
        <v>22</v>
      </c>
      <c r="C271" s="27" t="s">
        <v>80</v>
      </c>
      <c r="D271" s="27" t="s">
        <v>300</v>
      </c>
      <c r="E271" s="27" t="s">
        <v>81</v>
      </c>
      <c r="F271" s="27" t="s">
        <v>60</v>
      </c>
      <c r="G271" s="27">
        <v>0.05</v>
      </c>
      <c r="H271" s="27">
        <v>0</v>
      </c>
      <c r="I271" s="27">
        <v>8.4749999999999999E-3</v>
      </c>
      <c r="J271" s="27">
        <v>1.9324000000000001E-2</v>
      </c>
      <c r="K271" s="27">
        <v>2.5316000000000002E-2</v>
      </c>
      <c r="L271" s="27">
        <v>3.3556999999999997E-2</v>
      </c>
      <c r="M271" s="27">
        <v>1</v>
      </c>
      <c r="N271" s="27">
        <v>41</v>
      </c>
      <c r="O271" s="27">
        <v>1</v>
      </c>
      <c r="P271" s="27" t="s">
        <v>606</v>
      </c>
      <c r="Q271" s="27" t="s">
        <v>607</v>
      </c>
    </row>
    <row r="272" spans="1:17" ht="14.25" customHeight="1">
      <c r="A272" s="27">
        <v>18</v>
      </c>
      <c r="B272" s="27">
        <v>22</v>
      </c>
      <c r="C272" s="27" t="s">
        <v>80</v>
      </c>
      <c r="D272" s="27" t="s">
        <v>300</v>
      </c>
      <c r="E272" s="27" t="s">
        <v>81</v>
      </c>
      <c r="F272" s="27" t="s">
        <v>60</v>
      </c>
      <c r="G272" s="27">
        <v>0.1</v>
      </c>
      <c r="H272" s="27">
        <v>0</v>
      </c>
      <c r="I272" s="27">
        <v>1.97238E-2</v>
      </c>
      <c r="J272" s="27">
        <v>3.3370400000000001E-2</v>
      </c>
      <c r="K272" s="27">
        <v>4.6929999999999999E-2</v>
      </c>
      <c r="L272" s="27">
        <v>6.4580399999999996E-2</v>
      </c>
      <c r="M272" s="27">
        <v>1</v>
      </c>
      <c r="N272" s="27">
        <v>204</v>
      </c>
      <c r="O272" s="27">
        <v>2</v>
      </c>
      <c r="P272" s="27" t="s">
        <v>608</v>
      </c>
      <c r="Q272" s="27" t="s">
        <v>609</v>
      </c>
    </row>
    <row r="273" spans="1:17" ht="14.25" customHeight="1">
      <c r="A273" s="27">
        <v>18</v>
      </c>
      <c r="B273" s="27">
        <v>22</v>
      </c>
      <c r="C273" s="27" t="s">
        <v>80</v>
      </c>
      <c r="D273" s="27" t="s">
        <v>300</v>
      </c>
      <c r="E273" s="27" t="s">
        <v>81</v>
      </c>
      <c r="F273" s="27" t="s">
        <v>60</v>
      </c>
      <c r="G273" s="27">
        <v>0.15</v>
      </c>
      <c r="H273" s="27">
        <v>0</v>
      </c>
      <c r="I273" s="27">
        <v>3.7751800000000002E-2</v>
      </c>
      <c r="J273" s="27">
        <v>5.2488800000000002E-2</v>
      </c>
      <c r="K273" s="27">
        <v>6.8718199999999993E-2</v>
      </c>
      <c r="L273" s="27">
        <v>8.8589399999999999E-2</v>
      </c>
      <c r="M273" s="27">
        <v>1</v>
      </c>
      <c r="N273" s="27">
        <v>377</v>
      </c>
      <c r="O273" s="27">
        <v>3</v>
      </c>
      <c r="P273" s="27" t="s">
        <v>610</v>
      </c>
      <c r="Q273" s="27" t="s">
        <v>611</v>
      </c>
    </row>
    <row r="274" spans="1:17" ht="14.25" customHeight="1">
      <c r="A274" s="27">
        <v>18</v>
      </c>
      <c r="B274" s="27">
        <v>22</v>
      </c>
      <c r="C274" s="27" t="s">
        <v>80</v>
      </c>
      <c r="D274" s="27" t="s">
        <v>300</v>
      </c>
      <c r="E274" s="27" t="s">
        <v>81</v>
      </c>
      <c r="F274" s="27" t="s">
        <v>60</v>
      </c>
      <c r="G274" s="27">
        <v>0.2</v>
      </c>
      <c r="H274" s="27">
        <v>0</v>
      </c>
      <c r="I274" s="27">
        <v>5.6957399999999998E-2</v>
      </c>
      <c r="J274" s="27">
        <v>7.8779199999999994E-2</v>
      </c>
      <c r="K274" s="27">
        <v>9.7726800000000003E-2</v>
      </c>
      <c r="L274" s="27">
        <v>0.1241202</v>
      </c>
      <c r="M274" s="27">
        <v>1</v>
      </c>
      <c r="N274" s="27">
        <v>547</v>
      </c>
      <c r="O274" s="27">
        <v>4</v>
      </c>
      <c r="P274" s="27" t="s">
        <v>612</v>
      </c>
      <c r="Q274" s="27" t="s">
        <v>613</v>
      </c>
    </row>
    <row r="275" spans="1:17" ht="14.25" customHeight="1">
      <c r="A275" s="27">
        <v>18</v>
      </c>
      <c r="B275" s="27">
        <v>22</v>
      </c>
      <c r="C275" s="27" t="s">
        <v>80</v>
      </c>
      <c r="D275" s="27" t="s">
        <v>300</v>
      </c>
      <c r="E275" s="27" t="s">
        <v>81</v>
      </c>
      <c r="F275" s="27" t="s">
        <v>60</v>
      </c>
      <c r="G275" s="27">
        <v>0.25</v>
      </c>
      <c r="H275" s="27">
        <v>0</v>
      </c>
      <c r="I275" s="27">
        <v>7.8947000000000003E-2</v>
      </c>
      <c r="J275" s="27">
        <v>0.102908</v>
      </c>
      <c r="K275" s="27">
        <v>0.126829</v>
      </c>
      <c r="L275" s="27">
        <v>0.15853700000000001</v>
      </c>
      <c r="M275" s="27">
        <v>1</v>
      </c>
      <c r="N275" s="27">
        <v>741</v>
      </c>
      <c r="O275" s="27">
        <v>5</v>
      </c>
      <c r="P275" s="27" t="s">
        <v>614</v>
      </c>
      <c r="Q275" s="27" t="s">
        <v>615</v>
      </c>
    </row>
    <row r="276" spans="1:17" ht="14.25" customHeight="1">
      <c r="A276" s="27">
        <v>18</v>
      </c>
      <c r="B276" s="27">
        <v>22</v>
      </c>
      <c r="C276" s="27" t="s">
        <v>80</v>
      </c>
      <c r="D276" s="27" t="s">
        <v>300</v>
      </c>
      <c r="E276" s="27" t="s">
        <v>81</v>
      </c>
      <c r="F276" s="27" t="s">
        <v>60</v>
      </c>
      <c r="G276" s="27">
        <v>0.3</v>
      </c>
      <c r="H276" s="27">
        <v>0</v>
      </c>
      <c r="I276" s="27">
        <v>9.8946599999999996E-2</v>
      </c>
      <c r="J276" s="27">
        <v>0.1316138</v>
      </c>
      <c r="K276" s="27">
        <v>0.16042380000000001</v>
      </c>
      <c r="L276" s="27">
        <v>0.19816520000000001</v>
      </c>
      <c r="M276" s="27">
        <v>1</v>
      </c>
      <c r="N276" s="27">
        <v>745</v>
      </c>
      <c r="O276" s="27">
        <v>6</v>
      </c>
      <c r="P276" s="27" t="s">
        <v>616</v>
      </c>
      <c r="Q276" s="27" t="s">
        <v>617</v>
      </c>
    </row>
    <row r="277" spans="1:17" ht="14.25" customHeight="1">
      <c r="A277" s="27">
        <v>18</v>
      </c>
      <c r="B277" s="27">
        <v>22</v>
      </c>
      <c r="C277" s="27" t="s">
        <v>80</v>
      </c>
      <c r="D277" s="27" t="s">
        <v>300</v>
      </c>
      <c r="E277" s="27" t="s">
        <v>81</v>
      </c>
      <c r="F277" s="27" t="s">
        <v>60</v>
      </c>
      <c r="G277" s="27">
        <v>0.35</v>
      </c>
      <c r="H277" s="27">
        <v>0</v>
      </c>
      <c r="I277" s="27">
        <v>0.12438639999999999</v>
      </c>
      <c r="J277" s="27">
        <v>0.156863</v>
      </c>
      <c r="K277" s="27">
        <v>0.1875</v>
      </c>
      <c r="L277" s="27">
        <v>0.22909979999999999</v>
      </c>
      <c r="M277" s="27">
        <v>1</v>
      </c>
      <c r="N277" s="27">
        <v>920</v>
      </c>
      <c r="O277" s="27">
        <v>7</v>
      </c>
      <c r="P277" s="27" t="s">
        <v>618</v>
      </c>
      <c r="Q277" s="27" t="s">
        <v>619</v>
      </c>
    </row>
    <row r="278" spans="1:17" ht="14.25" customHeight="1">
      <c r="A278" s="27">
        <v>18</v>
      </c>
      <c r="B278" s="27">
        <v>22</v>
      </c>
      <c r="C278" s="27" t="s">
        <v>80</v>
      </c>
      <c r="D278" s="27" t="s">
        <v>300</v>
      </c>
      <c r="E278" s="27" t="s">
        <v>81</v>
      </c>
      <c r="F278" s="27" t="s">
        <v>60</v>
      </c>
      <c r="G278" s="27">
        <v>0.4</v>
      </c>
      <c r="H278" s="27">
        <v>0</v>
      </c>
      <c r="I278" s="27">
        <v>0.15056359999999999</v>
      </c>
      <c r="J278" s="27">
        <v>0.1871988</v>
      </c>
      <c r="K278" s="27">
        <v>0.216562</v>
      </c>
      <c r="L278" s="27">
        <v>0.26926240000000001</v>
      </c>
      <c r="M278" s="27">
        <v>1</v>
      </c>
      <c r="N278" s="27">
        <v>950</v>
      </c>
      <c r="O278" s="27">
        <v>8</v>
      </c>
      <c r="P278" s="27" t="s">
        <v>620</v>
      </c>
      <c r="Q278" s="27" t="s">
        <v>621</v>
      </c>
    </row>
    <row r="279" spans="1:17" ht="14.25" customHeight="1">
      <c r="A279" s="27">
        <v>18</v>
      </c>
      <c r="B279" s="27">
        <v>22</v>
      </c>
      <c r="C279" s="27" t="s">
        <v>80</v>
      </c>
      <c r="D279" s="27" t="s">
        <v>300</v>
      </c>
      <c r="E279" s="27" t="s">
        <v>81</v>
      </c>
      <c r="F279" s="27" t="s">
        <v>60</v>
      </c>
      <c r="G279" s="27">
        <v>0.45</v>
      </c>
      <c r="H279" s="27">
        <v>0</v>
      </c>
      <c r="I279" s="27">
        <v>0.18013979999999999</v>
      </c>
      <c r="J279" s="27">
        <v>0.221447</v>
      </c>
      <c r="K279" s="27">
        <v>0.25922899999999999</v>
      </c>
      <c r="L279" s="27">
        <v>0.31515399999999999</v>
      </c>
      <c r="M279" s="27">
        <v>1</v>
      </c>
      <c r="N279" s="27">
        <v>809</v>
      </c>
      <c r="O279" s="27">
        <v>9</v>
      </c>
      <c r="P279" s="27" t="s">
        <v>622</v>
      </c>
      <c r="Q279" s="27" t="s">
        <v>623</v>
      </c>
    </row>
    <row r="280" spans="1:17" ht="14.25" customHeight="1">
      <c r="A280" s="27">
        <v>18</v>
      </c>
      <c r="B280" s="27">
        <v>22</v>
      </c>
      <c r="C280" s="27" t="s">
        <v>80</v>
      </c>
      <c r="D280" s="27" t="s">
        <v>300</v>
      </c>
      <c r="E280" s="27" t="s">
        <v>81</v>
      </c>
      <c r="F280" s="27" t="s">
        <v>60</v>
      </c>
      <c r="G280" s="27">
        <v>0.5</v>
      </c>
      <c r="H280" s="27">
        <v>0</v>
      </c>
      <c r="I280" s="27">
        <v>0.21232899999999999</v>
      </c>
      <c r="J280" s="27">
        <v>0.261905</v>
      </c>
      <c r="K280" s="27">
        <v>0.30379699999999998</v>
      </c>
      <c r="L280" s="27">
        <v>0.35714299999999999</v>
      </c>
      <c r="M280" s="27">
        <v>1</v>
      </c>
      <c r="N280" s="27">
        <v>596</v>
      </c>
      <c r="O280" s="27">
        <v>10</v>
      </c>
      <c r="P280" s="27" t="s">
        <v>624</v>
      </c>
      <c r="Q280" s="27" t="s">
        <v>625</v>
      </c>
    </row>
    <row r="281" spans="1:17" ht="14.25" customHeight="1">
      <c r="A281" s="27">
        <v>18</v>
      </c>
      <c r="B281" s="27">
        <v>22</v>
      </c>
      <c r="C281" s="27" t="s">
        <v>80</v>
      </c>
      <c r="D281" s="27" t="s">
        <v>300</v>
      </c>
      <c r="E281" s="27" t="s">
        <v>81</v>
      </c>
      <c r="F281" s="27" t="s">
        <v>60</v>
      </c>
      <c r="G281" s="27">
        <v>0.55000000000000004</v>
      </c>
      <c r="H281" s="27">
        <v>0</v>
      </c>
      <c r="I281" s="27">
        <v>0.26491160000000002</v>
      </c>
      <c r="J281" s="27">
        <v>0.30887160000000002</v>
      </c>
      <c r="K281" s="27">
        <v>0.34864440000000002</v>
      </c>
      <c r="L281" s="27">
        <v>0.40942719999999999</v>
      </c>
      <c r="M281" s="27">
        <v>1</v>
      </c>
      <c r="N281" s="27">
        <v>437</v>
      </c>
      <c r="O281" s="27">
        <v>11</v>
      </c>
      <c r="P281" s="27" t="s">
        <v>626</v>
      </c>
      <c r="Q281" s="27" t="s">
        <v>627</v>
      </c>
    </row>
    <row r="282" spans="1:17" ht="14.25" customHeight="1">
      <c r="A282" s="27">
        <v>18</v>
      </c>
      <c r="B282" s="27">
        <v>22</v>
      </c>
      <c r="C282" s="27" t="s">
        <v>80</v>
      </c>
      <c r="D282" s="27" t="s">
        <v>300</v>
      </c>
      <c r="E282" s="27" t="s">
        <v>81</v>
      </c>
      <c r="F282" s="27" t="s">
        <v>60</v>
      </c>
      <c r="G282" s="27">
        <v>0.6</v>
      </c>
      <c r="H282" s="27">
        <v>0</v>
      </c>
      <c r="I282" s="27">
        <v>0.29525859999999998</v>
      </c>
      <c r="J282" s="27">
        <v>0.35240660000000001</v>
      </c>
      <c r="K282" s="27">
        <v>0.39750459999999999</v>
      </c>
      <c r="L282" s="27">
        <v>0.44652700000000001</v>
      </c>
      <c r="M282" s="27">
        <v>1</v>
      </c>
      <c r="N282" s="27">
        <v>294</v>
      </c>
      <c r="O282" s="27">
        <v>12</v>
      </c>
      <c r="P282" s="27" t="s">
        <v>628</v>
      </c>
      <c r="Q282" s="27" t="s">
        <v>629</v>
      </c>
    </row>
    <row r="283" spans="1:17" ht="14.25" customHeight="1">
      <c r="A283" s="27">
        <v>18</v>
      </c>
      <c r="B283" s="27">
        <v>22</v>
      </c>
      <c r="C283" s="27" t="s">
        <v>80</v>
      </c>
      <c r="D283" s="27" t="s">
        <v>300</v>
      </c>
      <c r="E283" s="27" t="s">
        <v>81</v>
      </c>
      <c r="F283" s="27" t="s">
        <v>60</v>
      </c>
      <c r="G283" s="27">
        <v>0.65</v>
      </c>
      <c r="H283" s="27">
        <v>0</v>
      </c>
      <c r="I283" s="27">
        <v>0.35655700000000001</v>
      </c>
      <c r="J283" s="27">
        <v>0.41085300000000002</v>
      </c>
      <c r="K283" s="27">
        <v>0.45097999999999999</v>
      </c>
      <c r="L283" s="27">
        <v>0.49523800000000001</v>
      </c>
      <c r="M283" s="27">
        <v>1</v>
      </c>
      <c r="N283" s="27">
        <v>166</v>
      </c>
      <c r="O283" s="27">
        <v>13</v>
      </c>
      <c r="P283" s="27" t="s">
        <v>630</v>
      </c>
      <c r="Q283" s="27" t="s">
        <v>631</v>
      </c>
    </row>
    <row r="284" spans="1:17" ht="14.25" customHeight="1">
      <c r="A284" s="27">
        <v>18</v>
      </c>
      <c r="B284" s="27">
        <v>22</v>
      </c>
      <c r="C284" s="27" t="s">
        <v>80</v>
      </c>
      <c r="D284" s="27" t="s">
        <v>300</v>
      </c>
      <c r="E284" s="27" t="s">
        <v>81</v>
      </c>
      <c r="F284" s="27" t="s">
        <v>60</v>
      </c>
      <c r="G284" s="27">
        <v>0.7</v>
      </c>
      <c r="H284" s="27">
        <v>0</v>
      </c>
      <c r="I284" s="27">
        <v>0.39743600000000001</v>
      </c>
      <c r="J284" s="27">
        <v>0.45058100000000001</v>
      </c>
      <c r="K284" s="27">
        <v>0.497006</v>
      </c>
      <c r="L284" s="27">
        <v>0.53658499999999998</v>
      </c>
      <c r="M284" s="27">
        <v>1</v>
      </c>
      <c r="N284" s="27">
        <v>91</v>
      </c>
      <c r="O284" s="27">
        <v>14</v>
      </c>
      <c r="P284" s="27" t="s">
        <v>632</v>
      </c>
      <c r="Q284" s="27" t="s">
        <v>633</v>
      </c>
    </row>
    <row r="285" spans="1:17" ht="14.25" customHeight="1">
      <c r="A285" s="27">
        <v>18</v>
      </c>
      <c r="B285" s="27">
        <v>22</v>
      </c>
      <c r="C285" s="27" t="s">
        <v>80</v>
      </c>
      <c r="D285" s="27" t="s">
        <v>300</v>
      </c>
      <c r="E285" s="27" t="s">
        <v>81</v>
      </c>
      <c r="F285" s="27" t="s">
        <v>60</v>
      </c>
      <c r="G285" s="27">
        <v>1</v>
      </c>
      <c r="H285" s="27">
        <v>0</v>
      </c>
      <c r="I285" s="27">
        <v>0.4451194</v>
      </c>
      <c r="J285" s="27">
        <v>0.49376439999999999</v>
      </c>
      <c r="K285" s="27">
        <v>0.54243200000000003</v>
      </c>
      <c r="L285" s="27">
        <v>0.60619800000000001</v>
      </c>
      <c r="M285" s="27">
        <v>1</v>
      </c>
      <c r="N285" s="27">
        <v>60</v>
      </c>
      <c r="O285" s="27">
        <v>15</v>
      </c>
      <c r="P285" s="27" t="s">
        <v>607</v>
      </c>
      <c r="Q285" s="27" t="s">
        <v>634</v>
      </c>
    </row>
    <row r="286" spans="1:17" ht="14.25" customHeight="1">
      <c r="A286" s="27">
        <v>19</v>
      </c>
      <c r="B286" s="27">
        <v>22</v>
      </c>
      <c r="C286" s="27" t="s">
        <v>80</v>
      </c>
      <c r="D286" s="27" t="s">
        <v>330</v>
      </c>
      <c r="E286" s="27" t="s">
        <v>81</v>
      </c>
      <c r="F286" s="27" t="s">
        <v>60</v>
      </c>
      <c r="G286" s="27">
        <v>0.05</v>
      </c>
      <c r="H286" s="27">
        <v>0</v>
      </c>
      <c r="I286" s="27">
        <v>7.4175999999999999E-3</v>
      </c>
      <c r="J286" s="27">
        <v>1.4258E-2</v>
      </c>
      <c r="K286" s="27">
        <v>2.0718400000000001E-2</v>
      </c>
      <c r="L286" s="27">
        <v>2.9666000000000001E-2</v>
      </c>
      <c r="M286" s="27">
        <v>1</v>
      </c>
      <c r="N286" s="27">
        <v>24</v>
      </c>
      <c r="O286" s="27">
        <v>1</v>
      </c>
      <c r="P286" s="27" t="s">
        <v>635</v>
      </c>
      <c r="Q286" s="27" t="s">
        <v>636</v>
      </c>
    </row>
    <row r="287" spans="1:17" ht="14.25" customHeight="1">
      <c r="A287" s="27">
        <v>19</v>
      </c>
      <c r="B287" s="27">
        <v>22</v>
      </c>
      <c r="C287" s="27" t="s">
        <v>80</v>
      </c>
      <c r="D287" s="27" t="s">
        <v>330</v>
      </c>
      <c r="E287" s="27" t="s">
        <v>81</v>
      </c>
      <c r="F287" s="27" t="s">
        <v>60</v>
      </c>
      <c r="G287" s="27">
        <v>0.1</v>
      </c>
      <c r="H287" s="27">
        <v>0</v>
      </c>
      <c r="I287" s="27">
        <v>2.6283600000000001E-2</v>
      </c>
      <c r="J287" s="27">
        <v>3.5553000000000001E-2</v>
      </c>
      <c r="K287" s="27">
        <v>4.45452E-2</v>
      </c>
      <c r="L287" s="27">
        <v>6.04752E-2</v>
      </c>
      <c r="M287" s="27">
        <v>1</v>
      </c>
      <c r="N287" s="27">
        <v>127</v>
      </c>
      <c r="O287" s="27">
        <v>2</v>
      </c>
      <c r="P287" s="27" t="s">
        <v>637</v>
      </c>
      <c r="Q287" s="27" t="s">
        <v>638</v>
      </c>
    </row>
    <row r="288" spans="1:17" ht="14.25" customHeight="1">
      <c r="A288" s="27">
        <v>19</v>
      </c>
      <c r="B288" s="27">
        <v>22</v>
      </c>
      <c r="C288" s="27" t="s">
        <v>80</v>
      </c>
      <c r="D288" s="27" t="s">
        <v>330</v>
      </c>
      <c r="E288" s="27" t="s">
        <v>81</v>
      </c>
      <c r="F288" s="27" t="s">
        <v>60</v>
      </c>
      <c r="G288" s="27">
        <v>0.15</v>
      </c>
      <c r="H288" s="27">
        <v>0</v>
      </c>
      <c r="I288" s="27">
        <v>4.3586800000000002E-2</v>
      </c>
      <c r="J288" s="27">
        <v>5.6816199999999997E-2</v>
      </c>
      <c r="K288" s="27">
        <v>6.9594199999999995E-2</v>
      </c>
      <c r="L288" s="27">
        <v>8.4678799999999999E-2</v>
      </c>
      <c r="M288" s="27">
        <v>1</v>
      </c>
      <c r="N288" s="27">
        <v>250</v>
      </c>
      <c r="O288" s="27">
        <v>3</v>
      </c>
      <c r="P288" s="27" t="s">
        <v>639</v>
      </c>
      <c r="Q288" s="27" t="s">
        <v>640</v>
      </c>
    </row>
    <row r="289" spans="1:17" ht="14.25" customHeight="1">
      <c r="A289" s="27">
        <v>19</v>
      </c>
      <c r="B289" s="27">
        <v>22</v>
      </c>
      <c r="C289" s="27" t="s">
        <v>80</v>
      </c>
      <c r="D289" s="27" t="s">
        <v>330</v>
      </c>
      <c r="E289" s="27" t="s">
        <v>81</v>
      </c>
      <c r="F289" s="27" t="s">
        <v>60</v>
      </c>
      <c r="G289" s="27">
        <v>0.2</v>
      </c>
      <c r="H289" s="27">
        <v>0</v>
      </c>
      <c r="I289" s="27">
        <v>6.7991999999999997E-2</v>
      </c>
      <c r="J289" s="27">
        <v>8.3855399999999997E-2</v>
      </c>
      <c r="K289" s="27">
        <v>0.10306899999999999</v>
      </c>
      <c r="L289" s="27">
        <v>0.12461120000000001</v>
      </c>
      <c r="M289" s="27">
        <v>1</v>
      </c>
      <c r="N289" s="27">
        <v>400</v>
      </c>
      <c r="O289" s="27">
        <v>4</v>
      </c>
      <c r="P289" s="27" t="s">
        <v>641</v>
      </c>
      <c r="Q289" s="27" t="s">
        <v>642</v>
      </c>
    </row>
    <row r="290" spans="1:17" ht="14.25" customHeight="1">
      <c r="A290" s="27">
        <v>19</v>
      </c>
      <c r="B290" s="27">
        <v>22</v>
      </c>
      <c r="C290" s="27" t="s">
        <v>80</v>
      </c>
      <c r="D290" s="27" t="s">
        <v>330</v>
      </c>
      <c r="E290" s="27" t="s">
        <v>81</v>
      </c>
      <c r="F290" s="27" t="s">
        <v>60</v>
      </c>
      <c r="G290" s="27">
        <v>0.25</v>
      </c>
      <c r="H290" s="27">
        <v>0</v>
      </c>
      <c r="I290" s="27">
        <v>9.5782000000000006E-2</v>
      </c>
      <c r="J290" s="27">
        <v>0.1153494</v>
      </c>
      <c r="K290" s="27">
        <v>0.13562560000000001</v>
      </c>
      <c r="L290" s="27">
        <v>0.1653964</v>
      </c>
      <c r="M290" s="27">
        <v>1</v>
      </c>
      <c r="N290" s="27">
        <v>473</v>
      </c>
      <c r="O290" s="27">
        <v>5</v>
      </c>
      <c r="P290" s="27" t="s">
        <v>643</v>
      </c>
      <c r="Q290" s="27" t="s">
        <v>644</v>
      </c>
    </row>
    <row r="291" spans="1:17" ht="14.25" customHeight="1">
      <c r="A291" s="27">
        <v>19</v>
      </c>
      <c r="B291" s="27">
        <v>22</v>
      </c>
      <c r="C291" s="27" t="s">
        <v>80</v>
      </c>
      <c r="D291" s="27" t="s">
        <v>330</v>
      </c>
      <c r="E291" s="27" t="s">
        <v>81</v>
      </c>
      <c r="F291" s="27" t="s">
        <v>60</v>
      </c>
      <c r="G291" s="27">
        <v>0.3</v>
      </c>
      <c r="H291" s="27">
        <v>0</v>
      </c>
      <c r="I291" s="27">
        <v>0.12037879999999999</v>
      </c>
      <c r="J291" s="27">
        <v>0.14502280000000001</v>
      </c>
      <c r="K291" s="27">
        <v>0.16712099999999999</v>
      </c>
      <c r="L291" s="27">
        <v>0.19989219999999999</v>
      </c>
      <c r="M291" s="27">
        <v>1</v>
      </c>
      <c r="N291" s="27">
        <v>577</v>
      </c>
      <c r="O291" s="27">
        <v>6</v>
      </c>
      <c r="P291" s="27" t="s">
        <v>645</v>
      </c>
      <c r="Q291" s="27" t="s">
        <v>646</v>
      </c>
    </row>
    <row r="292" spans="1:17" ht="14.25" customHeight="1">
      <c r="A292" s="27">
        <v>19</v>
      </c>
      <c r="B292" s="27">
        <v>22</v>
      </c>
      <c r="C292" s="27" t="s">
        <v>80</v>
      </c>
      <c r="D292" s="27" t="s">
        <v>330</v>
      </c>
      <c r="E292" s="27" t="s">
        <v>81</v>
      </c>
      <c r="F292" s="27" t="s">
        <v>60</v>
      </c>
      <c r="G292" s="27">
        <v>0.35</v>
      </c>
      <c r="H292" s="27">
        <v>0</v>
      </c>
      <c r="I292" s="27">
        <v>0.15163579999999999</v>
      </c>
      <c r="J292" s="27">
        <v>0.1783428</v>
      </c>
      <c r="K292" s="27">
        <v>0.2043732</v>
      </c>
      <c r="L292" s="27">
        <v>0.23959759999999999</v>
      </c>
      <c r="M292" s="27">
        <v>1</v>
      </c>
      <c r="N292" s="27">
        <v>638</v>
      </c>
      <c r="O292" s="27">
        <v>7</v>
      </c>
      <c r="P292" s="27" t="s">
        <v>647</v>
      </c>
      <c r="Q292" s="27" t="s">
        <v>648</v>
      </c>
    </row>
    <row r="293" spans="1:17" ht="14.25" customHeight="1">
      <c r="A293" s="27">
        <v>19</v>
      </c>
      <c r="B293" s="27">
        <v>22</v>
      </c>
      <c r="C293" s="27" t="s">
        <v>80</v>
      </c>
      <c r="D293" s="27" t="s">
        <v>330</v>
      </c>
      <c r="E293" s="27" t="s">
        <v>81</v>
      </c>
      <c r="F293" s="27" t="s">
        <v>60</v>
      </c>
      <c r="G293" s="27">
        <v>0.4</v>
      </c>
      <c r="H293" s="27">
        <v>0</v>
      </c>
      <c r="I293" s="27">
        <v>0.19220119999999999</v>
      </c>
      <c r="J293" s="27">
        <v>0.21978</v>
      </c>
      <c r="K293" s="27">
        <v>0.2439808</v>
      </c>
      <c r="L293" s="27">
        <v>0.278642</v>
      </c>
      <c r="M293" s="27">
        <v>1</v>
      </c>
      <c r="N293" s="27">
        <v>613</v>
      </c>
      <c r="O293" s="27">
        <v>8</v>
      </c>
      <c r="P293" s="27" t="s">
        <v>649</v>
      </c>
      <c r="Q293" s="27" t="s">
        <v>650</v>
      </c>
    </row>
    <row r="294" spans="1:17" ht="14.25" customHeight="1">
      <c r="A294" s="27">
        <v>19</v>
      </c>
      <c r="B294" s="27">
        <v>22</v>
      </c>
      <c r="C294" s="27" t="s">
        <v>80</v>
      </c>
      <c r="D294" s="27" t="s">
        <v>330</v>
      </c>
      <c r="E294" s="27" t="s">
        <v>81</v>
      </c>
      <c r="F294" s="27" t="s">
        <v>60</v>
      </c>
      <c r="G294" s="27">
        <v>0.45</v>
      </c>
      <c r="H294" s="27">
        <v>0</v>
      </c>
      <c r="I294" s="27">
        <v>0.21811059999999999</v>
      </c>
      <c r="J294" s="27">
        <v>0.25678339999999999</v>
      </c>
      <c r="K294" s="27">
        <v>0.29487819999999998</v>
      </c>
      <c r="L294" s="27">
        <v>0.33743840000000003</v>
      </c>
      <c r="M294" s="27">
        <v>1</v>
      </c>
      <c r="N294" s="27">
        <v>510</v>
      </c>
      <c r="O294" s="27">
        <v>9</v>
      </c>
      <c r="P294" s="27" t="s">
        <v>651</v>
      </c>
      <c r="Q294" s="27" t="s">
        <v>652</v>
      </c>
    </row>
    <row r="295" spans="1:17" ht="14.25" customHeight="1">
      <c r="A295" s="27">
        <v>19</v>
      </c>
      <c r="B295" s="27">
        <v>22</v>
      </c>
      <c r="C295" s="27" t="s">
        <v>80</v>
      </c>
      <c r="D295" s="27" t="s">
        <v>330</v>
      </c>
      <c r="E295" s="27" t="s">
        <v>81</v>
      </c>
      <c r="F295" s="27" t="s">
        <v>60</v>
      </c>
      <c r="G295" s="27">
        <v>0.5</v>
      </c>
      <c r="H295" s="27">
        <v>0</v>
      </c>
      <c r="I295" s="27">
        <v>0.270735</v>
      </c>
      <c r="J295" s="27">
        <v>0.31088959999999999</v>
      </c>
      <c r="K295" s="27">
        <v>0.34548980000000001</v>
      </c>
      <c r="L295" s="27">
        <v>0.38609260000000001</v>
      </c>
      <c r="M295" s="27">
        <v>1</v>
      </c>
      <c r="N295" s="27">
        <v>374</v>
      </c>
      <c r="O295" s="27">
        <v>10</v>
      </c>
      <c r="P295" s="27" t="s">
        <v>653</v>
      </c>
      <c r="Q295" s="27" t="s">
        <v>654</v>
      </c>
    </row>
    <row r="296" spans="1:17" ht="14.25" customHeight="1">
      <c r="A296" s="27">
        <v>19</v>
      </c>
      <c r="B296" s="27">
        <v>22</v>
      </c>
      <c r="C296" s="27" t="s">
        <v>80</v>
      </c>
      <c r="D296" s="27" t="s">
        <v>330</v>
      </c>
      <c r="E296" s="27" t="s">
        <v>81</v>
      </c>
      <c r="F296" s="27" t="s">
        <v>60</v>
      </c>
      <c r="G296" s="27">
        <v>0.55000000000000004</v>
      </c>
      <c r="H296" s="27">
        <v>0</v>
      </c>
      <c r="I296" s="27">
        <v>0.30408439999999998</v>
      </c>
      <c r="J296" s="27">
        <v>0.34831119999999999</v>
      </c>
      <c r="K296" s="27">
        <v>0.38622899999999999</v>
      </c>
      <c r="L296" s="27">
        <v>0.42966959999999998</v>
      </c>
      <c r="M296" s="27">
        <v>1</v>
      </c>
      <c r="N296" s="27">
        <v>305</v>
      </c>
      <c r="O296" s="27">
        <v>11</v>
      </c>
      <c r="P296" s="27" t="s">
        <v>655</v>
      </c>
      <c r="Q296" s="27" t="s">
        <v>656</v>
      </c>
    </row>
    <row r="297" spans="1:17" ht="14.25" customHeight="1">
      <c r="A297" s="27">
        <v>19</v>
      </c>
      <c r="B297" s="27">
        <v>22</v>
      </c>
      <c r="C297" s="27" t="s">
        <v>80</v>
      </c>
      <c r="D297" s="27" t="s">
        <v>330</v>
      </c>
      <c r="E297" s="27" t="s">
        <v>81</v>
      </c>
      <c r="F297" s="27" t="s">
        <v>60</v>
      </c>
      <c r="G297" s="27">
        <v>0.6</v>
      </c>
      <c r="H297" s="27">
        <v>0</v>
      </c>
      <c r="I297" s="27">
        <v>0.35774400000000001</v>
      </c>
      <c r="J297" s="27">
        <v>0.39443119999999998</v>
      </c>
      <c r="K297" s="27">
        <v>0.43366100000000002</v>
      </c>
      <c r="L297" s="27">
        <v>0.47720319999999999</v>
      </c>
      <c r="M297" s="27">
        <v>1</v>
      </c>
      <c r="N297" s="27">
        <v>187</v>
      </c>
      <c r="O297" s="27">
        <v>12</v>
      </c>
      <c r="P297" s="27" t="s">
        <v>657</v>
      </c>
      <c r="Q297" s="27" t="s">
        <v>658</v>
      </c>
    </row>
    <row r="298" spans="1:17" ht="14.25" customHeight="1">
      <c r="A298" s="27">
        <v>19</v>
      </c>
      <c r="B298" s="27">
        <v>22</v>
      </c>
      <c r="C298" s="27" t="s">
        <v>80</v>
      </c>
      <c r="D298" s="27" t="s">
        <v>330</v>
      </c>
      <c r="E298" s="27" t="s">
        <v>81</v>
      </c>
      <c r="F298" s="27" t="s">
        <v>60</v>
      </c>
      <c r="G298" s="27">
        <v>0.65</v>
      </c>
      <c r="H298" s="27">
        <v>0</v>
      </c>
      <c r="I298" s="27">
        <v>0.3947562</v>
      </c>
      <c r="J298" s="27">
        <v>0.45056580000000002</v>
      </c>
      <c r="K298" s="27">
        <v>0.47437400000000002</v>
      </c>
      <c r="L298" s="27">
        <v>0.51131119999999997</v>
      </c>
      <c r="M298" s="27">
        <v>1</v>
      </c>
      <c r="N298" s="27">
        <v>100</v>
      </c>
      <c r="O298" s="27">
        <v>13</v>
      </c>
      <c r="P298" s="27" t="s">
        <v>659</v>
      </c>
      <c r="Q298" s="27" t="s">
        <v>660</v>
      </c>
    </row>
    <row r="299" spans="1:17" ht="14.25" customHeight="1">
      <c r="A299" s="27">
        <v>19</v>
      </c>
      <c r="B299" s="27">
        <v>22</v>
      </c>
      <c r="C299" s="27" t="s">
        <v>80</v>
      </c>
      <c r="D299" s="27" t="s">
        <v>330</v>
      </c>
      <c r="E299" s="27" t="s">
        <v>81</v>
      </c>
      <c r="F299" s="27" t="s">
        <v>60</v>
      </c>
      <c r="G299" s="27">
        <v>0.7</v>
      </c>
      <c r="H299" s="27">
        <v>0</v>
      </c>
      <c r="I299" s="27">
        <v>0.4506848</v>
      </c>
      <c r="J299" s="27">
        <v>0.47849839999999999</v>
      </c>
      <c r="K299" s="27">
        <v>0.50378940000000005</v>
      </c>
      <c r="L299" s="27">
        <v>0.56000439999999996</v>
      </c>
      <c r="M299" s="27">
        <v>1</v>
      </c>
      <c r="N299" s="27">
        <v>58</v>
      </c>
      <c r="O299" s="27">
        <v>14</v>
      </c>
      <c r="P299" s="27" t="s">
        <v>661</v>
      </c>
      <c r="Q299" s="27" t="s">
        <v>662</v>
      </c>
    </row>
    <row r="300" spans="1:17" ht="14.25" customHeight="1">
      <c r="A300" s="27">
        <v>19</v>
      </c>
      <c r="B300" s="27">
        <v>22</v>
      </c>
      <c r="C300" s="27" t="s">
        <v>80</v>
      </c>
      <c r="D300" s="27" t="s">
        <v>330</v>
      </c>
      <c r="E300" s="27" t="s">
        <v>81</v>
      </c>
      <c r="F300" s="27" t="s">
        <v>60</v>
      </c>
      <c r="G300" s="27">
        <v>1</v>
      </c>
      <c r="H300" s="27">
        <v>0</v>
      </c>
      <c r="I300" s="27">
        <v>0.52782039999999997</v>
      </c>
      <c r="J300" s="27">
        <v>0.55728639999999996</v>
      </c>
      <c r="K300" s="27">
        <v>0.59158599999999995</v>
      </c>
      <c r="L300" s="27">
        <v>0.66501319999999997</v>
      </c>
      <c r="M300" s="27">
        <v>1</v>
      </c>
      <c r="N300" s="27">
        <v>29</v>
      </c>
      <c r="O300" s="27">
        <v>15</v>
      </c>
      <c r="P300" s="27" t="s">
        <v>636</v>
      </c>
      <c r="Q300" s="27" t="s">
        <v>663</v>
      </c>
    </row>
    <row r="301" spans="1:17" ht="14.25" customHeight="1">
      <c r="A301" s="27">
        <v>20</v>
      </c>
      <c r="B301" s="27">
        <v>22</v>
      </c>
      <c r="C301" s="27" t="s">
        <v>80</v>
      </c>
      <c r="D301" s="27">
        <v>13</v>
      </c>
      <c r="E301" s="27" t="s">
        <v>81</v>
      </c>
      <c r="F301" s="27" t="s">
        <v>60</v>
      </c>
      <c r="G301" s="27">
        <v>0.05</v>
      </c>
      <c r="H301" s="27">
        <v>0</v>
      </c>
      <c r="I301" s="27">
        <v>1.0581999999999999E-2</v>
      </c>
      <c r="J301" s="27">
        <v>1.5873000000000002E-2</v>
      </c>
      <c r="K301" s="27">
        <v>2.027E-2</v>
      </c>
      <c r="L301" s="27">
        <v>3.2786999999999997E-2</v>
      </c>
      <c r="M301" s="27">
        <v>1</v>
      </c>
      <c r="N301" s="27">
        <v>61</v>
      </c>
      <c r="O301" s="27">
        <v>1</v>
      </c>
      <c r="P301" s="27" t="s">
        <v>664</v>
      </c>
      <c r="Q301" s="27" t="s">
        <v>665</v>
      </c>
    </row>
    <row r="302" spans="1:17" ht="14.25" customHeight="1">
      <c r="A302" s="27">
        <v>20</v>
      </c>
      <c r="B302" s="27">
        <v>22</v>
      </c>
      <c r="C302" s="27" t="s">
        <v>80</v>
      </c>
      <c r="D302" s="27">
        <v>13</v>
      </c>
      <c r="E302" s="27" t="s">
        <v>81</v>
      </c>
      <c r="F302" s="27" t="s">
        <v>60</v>
      </c>
      <c r="G302" s="27">
        <v>0.1</v>
      </c>
      <c r="H302" s="27">
        <v>0</v>
      </c>
      <c r="I302" s="27">
        <v>3.2540800000000002E-2</v>
      </c>
      <c r="J302" s="27">
        <v>4.1628600000000002E-2</v>
      </c>
      <c r="K302" s="27">
        <v>5.2682600000000003E-2</v>
      </c>
      <c r="L302" s="27">
        <v>6.4476400000000003E-2</v>
      </c>
      <c r="M302" s="27">
        <v>1</v>
      </c>
      <c r="N302" s="27">
        <v>233</v>
      </c>
      <c r="O302" s="27">
        <v>2</v>
      </c>
      <c r="P302" s="27" t="s">
        <v>666</v>
      </c>
      <c r="Q302" s="27" t="s">
        <v>667</v>
      </c>
    </row>
    <row r="303" spans="1:17" ht="14.25" customHeight="1">
      <c r="A303" s="27">
        <v>20</v>
      </c>
      <c r="B303" s="27">
        <v>22</v>
      </c>
      <c r="C303" s="27" t="s">
        <v>80</v>
      </c>
      <c r="D303" s="27">
        <v>13</v>
      </c>
      <c r="E303" s="27" t="s">
        <v>81</v>
      </c>
      <c r="F303" s="27" t="s">
        <v>60</v>
      </c>
      <c r="G303" s="27">
        <v>0.15</v>
      </c>
      <c r="H303" s="27">
        <v>0</v>
      </c>
      <c r="I303" s="27">
        <v>6.4063400000000006E-2</v>
      </c>
      <c r="J303" s="27">
        <v>7.7962600000000007E-2</v>
      </c>
      <c r="K303" s="27">
        <v>8.9321200000000003E-2</v>
      </c>
      <c r="L303" s="27">
        <v>0.104972</v>
      </c>
      <c r="M303" s="27">
        <v>1</v>
      </c>
      <c r="N303" s="27">
        <v>424</v>
      </c>
      <c r="O303" s="27">
        <v>3</v>
      </c>
      <c r="P303" s="27" t="s">
        <v>668</v>
      </c>
      <c r="Q303" s="27" t="s">
        <v>669</v>
      </c>
    </row>
    <row r="304" spans="1:17" ht="14.25" customHeight="1">
      <c r="A304" s="27">
        <v>20</v>
      </c>
      <c r="B304" s="27">
        <v>22</v>
      </c>
      <c r="C304" s="27" t="s">
        <v>80</v>
      </c>
      <c r="D304" s="27">
        <v>13</v>
      </c>
      <c r="E304" s="27" t="s">
        <v>81</v>
      </c>
      <c r="F304" s="27" t="s">
        <v>60</v>
      </c>
      <c r="G304" s="27">
        <v>0.2</v>
      </c>
      <c r="H304" s="27">
        <v>0</v>
      </c>
      <c r="I304" s="27">
        <v>9.2105000000000006E-2</v>
      </c>
      <c r="J304" s="27">
        <v>0.112676</v>
      </c>
      <c r="K304" s="27">
        <v>0.12745100000000001</v>
      </c>
      <c r="L304" s="27">
        <v>0.15028900000000001</v>
      </c>
      <c r="M304" s="27">
        <v>1</v>
      </c>
      <c r="N304" s="27">
        <v>556</v>
      </c>
      <c r="O304" s="27">
        <v>4</v>
      </c>
      <c r="P304" s="27" t="s">
        <v>670</v>
      </c>
      <c r="Q304" s="27" t="s">
        <v>671</v>
      </c>
    </row>
    <row r="305" spans="1:17" ht="14.25" customHeight="1">
      <c r="A305" s="27">
        <v>20</v>
      </c>
      <c r="B305" s="27">
        <v>22</v>
      </c>
      <c r="C305" s="27" t="s">
        <v>80</v>
      </c>
      <c r="D305" s="27">
        <v>13</v>
      </c>
      <c r="E305" s="27" t="s">
        <v>81</v>
      </c>
      <c r="F305" s="27" t="s">
        <v>60</v>
      </c>
      <c r="G305" s="27">
        <v>0.25</v>
      </c>
      <c r="H305" s="27">
        <v>0</v>
      </c>
      <c r="I305" s="27">
        <v>0.1223582</v>
      </c>
      <c r="J305" s="27">
        <v>0.14285700000000001</v>
      </c>
      <c r="K305" s="27">
        <v>0.16431979999999999</v>
      </c>
      <c r="L305" s="27">
        <v>0.18857560000000001</v>
      </c>
      <c r="M305" s="27">
        <v>1</v>
      </c>
      <c r="N305" s="27">
        <v>589</v>
      </c>
      <c r="O305" s="27">
        <v>5</v>
      </c>
      <c r="P305" s="27" t="s">
        <v>672</v>
      </c>
      <c r="Q305" s="27" t="s">
        <v>673</v>
      </c>
    </row>
    <row r="306" spans="1:17" ht="14.25" customHeight="1">
      <c r="A306" s="27">
        <v>20</v>
      </c>
      <c r="B306" s="27">
        <v>22</v>
      </c>
      <c r="C306" s="27" t="s">
        <v>80</v>
      </c>
      <c r="D306" s="27">
        <v>13</v>
      </c>
      <c r="E306" s="27" t="s">
        <v>81</v>
      </c>
      <c r="F306" s="27" t="s">
        <v>60</v>
      </c>
      <c r="G306" s="27">
        <v>0.3</v>
      </c>
      <c r="H306" s="27">
        <v>0</v>
      </c>
      <c r="I306" s="27">
        <v>0.16115080000000001</v>
      </c>
      <c r="J306" s="27">
        <v>0.18631700000000001</v>
      </c>
      <c r="K306" s="27">
        <v>0.20417360000000001</v>
      </c>
      <c r="L306" s="27">
        <v>0.235704</v>
      </c>
      <c r="M306" s="27">
        <v>1</v>
      </c>
      <c r="N306" s="27">
        <v>667</v>
      </c>
      <c r="O306" s="27">
        <v>6</v>
      </c>
      <c r="P306" s="27" t="s">
        <v>674</v>
      </c>
      <c r="Q306" s="27" t="s">
        <v>675</v>
      </c>
    </row>
    <row r="307" spans="1:17" ht="14.25" customHeight="1">
      <c r="A307" s="27">
        <v>20</v>
      </c>
      <c r="B307" s="27">
        <v>22</v>
      </c>
      <c r="C307" s="27" t="s">
        <v>80</v>
      </c>
      <c r="D307" s="27">
        <v>13</v>
      </c>
      <c r="E307" s="27" t="s">
        <v>81</v>
      </c>
      <c r="F307" s="27" t="s">
        <v>60</v>
      </c>
      <c r="G307" s="27">
        <v>0.35</v>
      </c>
      <c r="H307" s="27">
        <v>0</v>
      </c>
      <c r="I307" s="27">
        <v>0.19858200000000001</v>
      </c>
      <c r="J307" s="27">
        <v>0.22627700000000001</v>
      </c>
      <c r="K307" s="27">
        <v>0.25</v>
      </c>
      <c r="L307" s="27">
        <v>0.279476</v>
      </c>
      <c r="M307" s="27">
        <v>1</v>
      </c>
      <c r="N307" s="27">
        <v>636</v>
      </c>
      <c r="O307" s="27">
        <v>7</v>
      </c>
      <c r="P307" s="27" t="s">
        <v>676</v>
      </c>
      <c r="Q307" s="27" t="s">
        <v>677</v>
      </c>
    </row>
    <row r="308" spans="1:17" ht="14.25" customHeight="1">
      <c r="A308" s="27">
        <v>20</v>
      </c>
      <c r="B308" s="27">
        <v>22</v>
      </c>
      <c r="C308" s="27" t="s">
        <v>80</v>
      </c>
      <c r="D308" s="27">
        <v>13</v>
      </c>
      <c r="E308" s="27" t="s">
        <v>81</v>
      </c>
      <c r="F308" s="27" t="s">
        <v>60</v>
      </c>
      <c r="G308" s="27">
        <v>0.4</v>
      </c>
      <c r="H308" s="27">
        <v>0</v>
      </c>
      <c r="I308" s="27">
        <v>0.23357700000000001</v>
      </c>
      <c r="J308" s="27">
        <v>0.26106200000000002</v>
      </c>
      <c r="K308" s="27">
        <v>0.286885</v>
      </c>
      <c r="L308" s="27">
        <v>0.32081900000000002</v>
      </c>
      <c r="M308" s="27">
        <v>1</v>
      </c>
      <c r="N308" s="27">
        <v>551</v>
      </c>
      <c r="O308" s="27">
        <v>8</v>
      </c>
      <c r="P308" s="27" t="s">
        <v>678</v>
      </c>
      <c r="Q308" s="27" t="s">
        <v>679</v>
      </c>
    </row>
    <row r="309" spans="1:17" ht="14.25" customHeight="1">
      <c r="A309" s="27">
        <v>20</v>
      </c>
      <c r="B309" s="27">
        <v>22</v>
      </c>
      <c r="C309" s="27" t="s">
        <v>80</v>
      </c>
      <c r="D309" s="27">
        <v>13</v>
      </c>
      <c r="E309" s="27" t="s">
        <v>81</v>
      </c>
      <c r="F309" s="27" t="s">
        <v>60</v>
      </c>
      <c r="G309" s="27">
        <v>0.45</v>
      </c>
      <c r="H309" s="27">
        <v>0</v>
      </c>
      <c r="I309" s="27">
        <v>0.27768579999999998</v>
      </c>
      <c r="J309" s="27">
        <v>0.3073206</v>
      </c>
      <c r="K309" s="27">
        <v>0.34139140000000001</v>
      </c>
      <c r="L309" s="27">
        <v>0.3721294</v>
      </c>
      <c r="M309" s="27">
        <v>1</v>
      </c>
      <c r="N309" s="27">
        <v>407</v>
      </c>
      <c r="O309" s="27">
        <v>9</v>
      </c>
      <c r="P309" s="27" t="s">
        <v>680</v>
      </c>
      <c r="Q309" s="27" t="s">
        <v>681</v>
      </c>
    </row>
    <row r="310" spans="1:17" ht="14.25" customHeight="1">
      <c r="A310" s="27">
        <v>20</v>
      </c>
      <c r="B310" s="27">
        <v>22</v>
      </c>
      <c r="C310" s="27" t="s">
        <v>80</v>
      </c>
      <c r="D310" s="27">
        <v>13</v>
      </c>
      <c r="E310" s="27" t="s">
        <v>81</v>
      </c>
      <c r="F310" s="27" t="s">
        <v>60</v>
      </c>
      <c r="G310" s="27">
        <v>0.5</v>
      </c>
      <c r="H310" s="27">
        <v>0</v>
      </c>
      <c r="I310" s="27">
        <v>0.31767840000000003</v>
      </c>
      <c r="J310" s="27">
        <v>0.34816259999999999</v>
      </c>
      <c r="K310" s="27">
        <v>0.3806736</v>
      </c>
      <c r="L310" s="27">
        <v>0.41443279999999999</v>
      </c>
      <c r="M310" s="27">
        <v>1</v>
      </c>
      <c r="N310" s="27">
        <v>360</v>
      </c>
      <c r="O310" s="27">
        <v>10</v>
      </c>
      <c r="P310" s="27" t="s">
        <v>682</v>
      </c>
      <c r="Q310" s="27" t="s">
        <v>683</v>
      </c>
    </row>
    <row r="311" spans="1:17" ht="14.25" customHeight="1">
      <c r="A311" s="27">
        <v>20</v>
      </c>
      <c r="B311" s="27">
        <v>22</v>
      </c>
      <c r="C311" s="27" t="s">
        <v>80</v>
      </c>
      <c r="D311" s="27">
        <v>13</v>
      </c>
      <c r="E311" s="27" t="s">
        <v>81</v>
      </c>
      <c r="F311" s="27" t="s">
        <v>60</v>
      </c>
      <c r="G311" s="27">
        <v>0.55000000000000004</v>
      </c>
      <c r="H311" s="27">
        <v>0</v>
      </c>
      <c r="I311" s="27">
        <v>0.35144900000000001</v>
      </c>
      <c r="J311" s="27">
        <v>0.388235</v>
      </c>
      <c r="K311" s="27">
        <v>0.42029</v>
      </c>
      <c r="L311" s="27">
        <v>0.45901599999999998</v>
      </c>
      <c r="M311" s="27">
        <v>1</v>
      </c>
      <c r="N311" s="27">
        <v>276</v>
      </c>
      <c r="O311" s="27">
        <v>11</v>
      </c>
      <c r="P311" s="27" t="s">
        <v>684</v>
      </c>
      <c r="Q311" s="27" t="s">
        <v>685</v>
      </c>
    </row>
    <row r="312" spans="1:17" ht="14.25" customHeight="1">
      <c r="A312" s="27">
        <v>20</v>
      </c>
      <c r="B312" s="27">
        <v>22</v>
      </c>
      <c r="C312" s="27" t="s">
        <v>80</v>
      </c>
      <c r="D312" s="27">
        <v>13</v>
      </c>
      <c r="E312" s="27" t="s">
        <v>81</v>
      </c>
      <c r="F312" s="27" t="s">
        <v>60</v>
      </c>
      <c r="G312" s="27">
        <v>0.6</v>
      </c>
      <c r="H312" s="27">
        <v>0</v>
      </c>
      <c r="I312" s="27">
        <v>0.38733420000000002</v>
      </c>
      <c r="J312" s="27">
        <v>0.43267660000000002</v>
      </c>
      <c r="K312" s="27">
        <v>0.47444560000000002</v>
      </c>
      <c r="L312" s="27">
        <v>0.5178914</v>
      </c>
      <c r="M312" s="27">
        <v>1</v>
      </c>
      <c r="N312" s="27">
        <v>183</v>
      </c>
      <c r="O312" s="27">
        <v>12</v>
      </c>
      <c r="P312" s="27" t="s">
        <v>686</v>
      </c>
      <c r="Q312" s="27" t="s">
        <v>687</v>
      </c>
    </row>
    <row r="313" spans="1:17" ht="14.25" customHeight="1">
      <c r="A313" s="27">
        <v>20</v>
      </c>
      <c r="B313" s="27">
        <v>22</v>
      </c>
      <c r="C313" s="27" t="s">
        <v>80</v>
      </c>
      <c r="D313" s="27">
        <v>13</v>
      </c>
      <c r="E313" s="27" t="s">
        <v>81</v>
      </c>
      <c r="F313" s="27" t="s">
        <v>60</v>
      </c>
      <c r="G313" s="27">
        <v>0.65</v>
      </c>
      <c r="H313" s="27">
        <v>0</v>
      </c>
      <c r="I313" s="27">
        <v>0.45736100000000002</v>
      </c>
      <c r="J313" s="27">
        <v>0.48722120000000002</v>
      </c>
      <c r="K313" s="27">
        <v>0.51847620000000005</v>
      </c>
      <c r="L313" s="27">
        <v>0.54208480000000003</v>
      </c>
      <c r="M313" s="27">
        <v>1</v>
      </c>
      <c r="N313" s="27">
        <v>85</v>
      </c>
      <c r="O313" s="27">
        <v>13</v>
      </c>
      <c r="P313" s="27" t="s">
        <v>688</v>
      </c>
      <c r="Q313" s="27" t="s">
        <v>689</v>
      </c>
    </row>
    <row r="314" spans="1:17" ht="14.25" customHeight="1">
      <c r="A314" s="27">
        <v>20</v>
      </c>
      <c r="B314" s="27">
        <v>22</v>
      </c>
      <c r="C314" s="27" t="s">
        <v>80</v>
      </c>
      <c r="D314" s="27">
        <v>13</v>
      </c>
      <c r="E314" s="27" t="s">
        <v>81</v>
      </c>
      <c r="F314" s="27" t="s">
        <v>60</v>
      </c>
      <c r="G314" s="27">
        <v>0.7</v>
      </c>
      <c r="H314" s="27">
        <v>0</v>
      </c>
      <c r="I314" s="27">
        <v>0.48210259999999999</v>
      </c>
      <c r="J314" s="27">
        <v>0.51678539999999995</v>
      </c>
      <c r="K314" s="27">
        <v>0.5480294</v>
      </c>
      <c r="L314" s="27">
        <v>0.5761906</v>
      </c>
      <c r="M314" s="27">
        <v>1</v>
      </c>
      <c r="N314" s="27">
        <v>49</v>
      </c>
      <c r="O314" s="27">
        <v>14</v>
      </c>
      <c r="P314" s="27" t="s">
        <v>690</v>
      </c>
      <c r="Q314" s="27" t="s">
        <v>691</v>
      </c>
    </row>
    <row r="315" spans="1:17" ht="14.25" customHeight="1">
      <c r="A315" s="27">
        <v>20</v>
      </c>
      <c r="B315" s="27">
        <v>22</v>
      </c>
      <c r="C315" s="27" t="s">
        <v>80</v>
      </c>
      <c r="D315" s="27">
        <v>13</v>
      </c>
      <c r="E315" s="27" t="s">
        <v>81</v>
      </c>
      <c r="F315" s="27" t="s">
        <v>60</v>
      </c>
      <c r="G315" s="27">
        <v>1</v>
      </c>
      <c r="H315" s="27">
        <v>0</v>
      </c>
      <c r="I315" s="27">
        <v>0.52907559999999998</v>
      </c>
      <c r="J315" s="27">
        <v>0.56378459999999997</v>
      </c>
      <c r="K315" s="27">
        <v>0.6033792</v>
      </c>
      <c r="L315" s="27">
        <v>0.68021379999999998</v>
      </c>
      <c r="M315" s="27">
        <v>1</v>
      </c>
      <c r="N315" s="27">
        <v>40</v>
      </c>
      <c r="O315" s="27">
        <v>15</v>
      </c>
      <c r="P315" s="27" t="s">
        <v>665</v>
      </c>
      <c r="Q315" s="27" t="s">
        <v>692</v>
      </c>
    </row>
    <row r="316" spans="1:17" ht="14.25" customHeight="1">
      <c r="A316" s="27">
        <v>21</v>
      </c>
      <c r="B316" s="27">
        <v>23</v>
      </c>
      <c r="C316" s="27" t="s">
        <v>80</v>
      </c>
      <c r="D316" s="27" t="s">
        <v>61</v>
      </c>
      <c r="E316" s="27" t="s">
        <v>81</v>
      </c>
      <c r="F316" s="27" t="s">
        <v>62</v>
      </c>
      <c r="G316" s="27">
        <v>0.05</v>
      </c>
      <c r="H316" s="27">
        <v>0</v>
      </c>
      <c r="I316" s="27">
        <v>1.3158E-2</v>
      </c>
      <c r="J316" s="27">
        <v>4.1667000000000003E-2</v>
      </c>
      <c r="K316" s="27">
        <v>5.5556000000000001E-2</v>
      </c>
      <c r="L316" s="27">
        <v>7.4999999999999997E-2</v>
      </c>
      <c r="M316" s="27">
        <v>1</v>
      </c>
      <c r="N316" s="27">
        <v>56</v>
      </c>
      <c r="O316" s="27">
        <v>1</v>
      </c>
      <c r="P316" s="27" t="s">
        <v>693</v>
      </c>
      <c r="Q316" s="27" t="s">
        <v>694</v>
      </c>
    </row>
    <row r="317" spans="1:17" ht="14.25" customHeight="1">
      <c r="A317" s="27">
        <v>21</v>
      </c>
      <c r="B317" s="27">
        <v>23</v>
      </c>
      <c r="C317" s="27" t="s">
        <v>80</v>
      </c>
      <c r="D317" s="27" t="s">
        <v>61</v>
      </c>
      <c r="E317" s="27" t="s">
        <v>81</v>
      </c>
      <c r="F317" s="27" t="s">
        <v>62</v>
      </c>
      <c r="G317" s="27">
        <v>0.1</v>
      </c>
      <c r="H317" s="27">
        <v>0</v>
      </c>
      <c r="I317" s="27">
        <v>4.1210200000000002E-2</v>
      </c>
      <c r="J317" s="27">
        <v>5.8824000000000001E-2</v>
      </c>
      <c r="K317" s="27">
        <v>8.4492399999999995E-2</v>
      </c>
      <c r="L317" s="27">
        <v>0.1213912</v>
      </c>
      <c r="M317" s="27">
        <v>1</v>
      </c>
      <c r="N317" s="27">
        <v>182</v>
      </c>
      <c r="O317" s="27">
        <v>2</v>
      </c>
      <c r="P317" s="27" t="s">
        <v>695</v>
      </c>
      <c r="Q317" s="27" t="s">
        <v>696</v>
      </c>
    </row>
    <row r="318" spans="1:17" ht="14.25" customHeight="1">
      <c r="A318" s="27">
        <v>21</v>
      </c>
      <c r="B318" s="27">
        <v>23</v>
      </c>
      <c r="C318" s="27" t="s">
        <v>80</v>
      </c>
      <c r="D318" s="27" t="s">
        <v>61</v>
      </c>
      <c r="E318" s="27" t="s">
        <v>81</v>
      </c>
      <c r="F318" s="27" t="s">
        <v>62</v>
      </c>
      <c r="G318" s="27">
        <v>0.15</v>
      </c>
      <c r="H318" s="27">
        <v>0</v>
      </c>
      <c r="I318" s="27">
        <v>4.8779999999999997E-2</v>
      </c>
      <c r="J318" s="27">
        <v>0.08</v>
      </c>
      <c r="K318" s="27">
        <v>0.1088944</v>
      </c>
      <c r="L318" s="27">
        <v>0.14754100000000001</v>
      </c>
      <c r="M318" s="27">
        <v>1</v>
      </c>
      <c r="N318" s="27">
        <v>329</v>
      </c>
      <c r="O318" s="27">
        <v>3</v>
      </c>
      <c r="P318" s="27" t="s">
        <v>697</v>
      </c>
      <c r="Q318" s="27" t="s">
        <v>698</v>
      </c>
    </row>
    <row r="319" spans="1:17" ht="14.25" customHeight="1">
      <c r="A319" s="27">
        <v>21</v>
      </c>
      <c r="B319" s="27">
        <v>23</v>
      </c>
      <c r="C319" s="27" t="s">
        <v>80</v>
      </c>
      <c r="D319" s="27" t="s">
        <v>61</v>
      </c>
      <c r="E319" s="27" t="s">
        <v>81</v>
      </c>
      <c r="F319" s="27" t="s">
        <v>62</v>
      </c>
      <c r="G319" s="27">
        <v>0.2</v>
      </c>
      <c r="H319" s="27">
        <v>0</v>
      </c>
      <c r="I319" s="27">
        <v>7.2464200000000006E-2</v>
      </c>
      <c r="J319" s="27">
        <v>0.108696</v>
      </c>
      <c r="K319" s="27">
        <v>0.1458798</v>
      </c>
      <c r="L319" s="27">
        <v>0.19512199999999999</v>
      </c>
      <c r="M319" s="27">
        <v>1</v>
      </c>
      <c r="N319" s="27">
        <v>503</v>
      </c>
      <c r="O319" s="27">
        <v>4</v>
      </c>
      <c r="P319" s="27" t="s">
        <v>699</v>
      </c>
      <c r="Q319" s="27" t="s">
        <v>700</v>
      </c>
    </row>
    <row r="320" spans="1:17" ht="14.25" customHeight="1">
      <c r="A320" s="27">
        <v>21</v>
      </c>
      <c r="B320" s="27">
        <v>23</v>
      </c>
      <c r="C320" s="27" t="s">
        <v>80</v>
      </c>
      <c r="D320" s="27" t="s">
        <v>61</v>
      </c>
      <c r="E320" s="27" t="s">
        <v>81</v>
      </c>
      <c r="F320" s="27" t="s">
        <v>62</v>
      </c>
      <c r="G320" s="27">
        <v>0.25</v>
      </c>
      <c r="H320" s="27">
        <v>0</v>
      </c>
      <c r="I320" s="27">
        <v>9.5238000000000003E-2</v>
      </c>
      <c r="J320" s="27">
        <v>0.137931</v>
      </c>
      <c r="K320" s="27">
        <v>0.180924</v>
      </c>
      <c r="L320" s="27">
        <v>0.2439588</v>
      </c>
      <c r="M320" s="27">
        <v>1</v>
      </c>
      <c r="N320" s="27">
        <v>615</v>
      </c>
      <c r="O320" s="27">
        <v>5</v>
      </c>
      <c r="P320" s="27" t="s">
        <v>701</v>
      </c>
      <c r="Q320" s="27" t="s">
        <v>702</v>
      </c>
    </row>
    <row r="321" spans="1:17" ht="14.25" customHeight="1">
      <c r="A321" s="27">
        <v>21</v>
      </c>
      <c r="B321" s="27">
        <v>23</v>
      </c>
      <c r="C321" s="27" t="s">
        <v>80</v>
      </c>
      <c r="D321" s="27" t="s">
        <v>61</v>
      </c>
      <c r="E321" s="27" t="s">
        <v>81</v>
      </c>
      <c r="F321" s="27" t="s">
        <v>62</v>
      </c>
      <c r="G321" s="27">
        <v>0.3</v>
      </c>
      <c r="H321" s="27">
        <v>0</v>
      </c>
      <c r="I321" s="27">
        <v>0.111111</v>
      </c>
      <c r="J321" s="27">
        <v>0.16666700000000001</v>
      </c>
      <c r="K321" s="27">
        <v>0.2105824</v>
      </c>
      <c r="L321" s="27">
        <v>0.26865699999999998</v>
      </c>
      <c r="M321" s="27">
        <v>1</v>
      </c>
      <c r="N321" s="27">
        <v>699</v>
      </c>
      <c r="O321" s="27">
        <v>6</v>
      </c>
      <c r="P321" s="27" t="s">
        <v>703</v>
      </c>
      <c r="Q321" s="27" t="s">
        <v>704</v>
      </c>
    </row>
    <row r="322" spans="1:17" ht="14.25" customHeight="1">
      <c r="A322" s="27">
        <v>21</v>
      </c>
      <c r="B322" s="27">
        <v>23</v>
      </c>
      <c r="C322" s="27" t="s">
        <v>80</v>
      </c>
      <c r="D322" s="27" t="s">
        <v>61</v>
      </c>
      <c r="E322" s="27" t="s">
        <v>81</v>
      </c>
      <c r="F322" s="27" t="s">
        <v>62</v>
      </c>
      <c r="G322" s="27">
        <v>0.35</v>
      </c>
      <c r="H322" s="27">
        <v>0</v>
      </c>
      <c r="I322" s="27">
        <v>0.13559299999999999</v>
      </c>
      <c r="J322" s="27">
        <v>0.1919968</v>
      </c>
      <c r="K322" s="27">
        <v>0.24653539999999999</v>
      </c>
      <c r="L322" s="27">
        <v>0.30926419999999999</v>
      </c>
      <c r="M322" s="27">
        <v>1</v>
      </c>
      <c r="N322" s="27">
        <v>794</v>
      </c>
      <c r="O322" s="27">
        <v>7</v>
      </c>
      <c r="P322" s="27" t="s">
        <v>705</v>
      </c>
      <c r="Q322" s="27" t="s">
        <v>706</v>
      </c>
    </row>
    <row r="323" spans="1:17" ht="14.25" customHeight="1">
      <c r="A323" s="27">
        <v>21</v>
      </c>
      <c r="B323" s="27">
        <v>23</v>
      </c>
      <c r="C323" s="27" t="s">
        <v>80</v>
      </c>
      <c r="D323" s="27" t="s">
        <v>61</v>
      </c>
      <c r="E323" s="27" t="s">
        <v>81</v>
      </c>
      <c r="F323" s="27" t="s">
        <v>62</v>
      </c>
      <c r="G323" s="27">
        <v>0.4</v>
      </c>
      <c r="H323" s="27">
        <v>0</v>
      </c>
      <c r="I323" s="27">
        <v>0.16037699999999999</v>
      </c>
      <c r="J323" s="27">
        <v>0.222222</v>
      </c>
      <c r="K323" s="27">
        <v>0.27749780000000002</v>
      </c>
      <c r="L323" s="27">
        <v>0.34375</v>
      </c>
      <c r="M323" s="27">
        <v>1</v>
      </c>
      <c r="N323" s="27">
        <v>890</v>
      </c>
      <c r="O323" s="27">
        <v>8</v>
      </c>
      <c r="P323" s="27" t="s">
        <v>707</v>
      </c>
      <c r="Q323" s="27" t="s">
        <v>708</v>
      </c>
    </row>
    <row r="324" spans="1:17" ht="14.25" customHeight="1">
      <c r="A324" s="27">
        <v>21</v>
      </c>
      <c r="B324" s="27">
        <v>23</v>
      </c>
      <c r="C324" s="27" t="s">
        <v>80</v>
      </c>
      <c r="D324" s="27" t="s">
        <v>61</v>
      </c>
      <c r="E324" s="27" t="s">
        <v>81</v>
      </c>
      <c r="F324" s="27" t="s">
        <v>62</v>
      </c>
      <c r="G324" s="27">
        <v>0.45</v>
      </c>
      <c r="H324" s="27">
        <v>0</v>
      </c>
      <c r="I324" s="27">
        <v>0.18181800000000001</v>
      </c>
      <c r="J324" s="27">
        <v>0.24308859999999999</v>
      </c>
      <c r="K324" s="27">
        <v>0.31005339999999998</v>
      </c>
      <c r="L324" s="27">
        <v>0.38330619999999999</v>
      </c>
      <c r="M324" s="27">
        <v>1</v>
      </c>
      <c r="N324" s="27">
        <v>895</v>
      </c>
      <c r="O324" s="27">
        <v>9</v>
      </c>
      <c r="P324" s="27" t="s">
        <v>709</v>
      </c>
      <c r="Q324" s="27" t="s">
        <v>710</v>
      </c>
    </row>
    <row r="325" spans="1:17" ht="14.25" customHeight="1">
      <c r="A325" s="27">
        <v>21</v>
      </c>
      <c r="B325" s="27">
        <v>23</v>
      </c>
      <c r="C325" s="27" t="s">
        <v>80</v>
      </c>
      <c r="D325" s="27" t="s">
        <v>61</v>
      </c>
      <c r="E325" s="27" t="s">
        <v>81</v>
      </c>
      <c r="F325" s="27" t="s">
        <v>62</v>
      </c>
      <c r="G325" s="27">
        <v>0.5</v>
      </c>
      <c r="H325" s="27">
        <v>0</v>
      </c>
      <c r="I325" s="27">
        <v>0.20793619999999999</v>
      </c>
      <c r="J325" s="27">
        <v>0.27851779999999998</v>
      </c>
      <c r="K325" s="27">
        <v>0.33881919999999999</v>
      </c>
      <c r="L325" s="27">
        <v>0.42219800000000002</v>
      </c>
      <c r="M325" s="27">
        <v>1</v>
      </c>
      <c r="N325" s="27">
        <v>855</v>
      </c>
      <c r="O325" s="27">
        <v>10</v>
      </c>
      <c r="P325" s="27" t="s">
        <v>711</v>
      </c>
      <c r="Q325" s="27" t="s">
        <v>712</v>
      </c>
    </row>
    <row r="326" spans="1:17" ht="14.25" customHeight="1">
      <c r="A326" s="27">
        <v>21</v>
      </c>
      <c r="B326" s="27">
        <v>23</v>
      </c>
      <c r="C326" s="27" t="s">
        <v>80</v>
      </c>
      <c r="D326" s="27" t="s">
        <v>61</v>
      </c>
      <c r="E326" s="27" t="s">
        <v>81</v>
      </c>
      <c r="F326" s="27" t="s">
        <v>62</v>
      </c>
      <c r="G326" s="27">
        <v>0.55000000000000004</v>
      </c>
      <c r="H326" s="27">
        <v>0</v>
      </c>
      <c r="I326" s="27">
        <v>0.22632260000000001</v>
      </c>
      <c r="J326" s="27">
        <v>0.30041659999999998</v>
      </c>
      <c r="K326" s="27">
        <v>0.38084859999999998</v>
      </c>
      <c r="L326" s="27">
        <v>0.46158959999999999</v>
      </c>
      <c r="M326" s="27">
        <v>1</v>
      </c>
      <c r="N326" s="27">
        <v>959</v>
      </c>
      <c r="O326" s="27">
        <v>11</v>
      </c>
      <c r="P326" s="27" t="s">
        <v>713</v>
      </c>
      <c r="Q326" s="27" t="s">
        <v>714</v>
      </c>
    </row>
    <row r="327" spans="1:17" ht="14.25" customHeight="1">
      <c r="A327" s="27">
        <v>21</v>
      </c>
      <c r="B327" s="27">
        <v>23</v>
      </c>
      <c r="C327" s="27" t="s">
        <v>80</v>
      </c>
      <c r="D327" s="27" t="s">
        <v>61</v>
      </c>
      <c r="E327" s="27" t="s">
        <v>81</v>
      </c>
      <c r="F327" s="27" t="s">
        <v>62</v>
      </c>
      <c r="G327" s="27">
        <v>0.6</v>
      </c>
      <c r="H327" s="27">
        <v>0</v>
      </c>
      <c r="I327" s="27">
        <v>0.23871300000000001</v>
      </c>
      <c r="J327" s="27">
        <v>0.32352900000000001</v>
      </c>
      <c r="K327" s="27">
        <v>0.4</v>
      </c>
      <c r="L327" s="27">
        <v>0.488037</v>
      </c>
      <c r="M327" s="27">
        <v>1</v>
      </c>
      <c r="N327" s="27">
        <v>767</v>
      </c>
      <c r="O327" s="27">
        <v>12</v>
      </c>
      <c r="P327" s="27" t="s">
        <v>715</v>
      </c>
      <c r="Q327" s="27" t="s">
        <v>716</v>
      </c>
    </row>
    <row r="328" spans="1:17" ht="14.25" customHeight="1">
      <c r="A328" s="27">
        <v>21</v>
      </c>
      <c r="B328" s="27">
        <v>23</v>
      </c>
      <c r="C328" s="27" t="s">
        <v>80</v>
      </c>
      <c r="D328" s="27" t="s">
        <v>61</v>
      </c>
      <c r="E328" s="27" t="s">
        <v>81</v>
      </c>
      <c r="F328" s="27" t="s">
        <v>62</v>
      </c>
      <c r="G328" s="27">
        <v>0.65</v>
      </c>
      <c r="H328" s="27">
        <v>0</v>
      </c>
      <c r="I328" s="27">
        <v>0.2760436</v>
      </c>
      <c r="J328" s="27">
        <v>0.358491</v>
      </c>
      <c r="K328" s="27">
        <v>0.44444400000000001</v>
      </c>
      <c r="L328" s="27">
        <v>0.54171420000000003</v>
      </c>
      <c r="M328" s="27">
        <v>1</v>
      </c>
      <c r="N328" s="27">
        <v>673</v>
      </c>
      <c r="O328" s="27">
        <v>13</v>
      </c>
      <c r="P328" s="27" t="s">
        <v>717</v>
      </c>
      <c r="Q328" s="27" t="s">
        <v>718</v>
      </c>
    </row>
    <row r="329" spans="1:17" ht="14.25" customHeight="1">
      <c r="A329" s="27">
        <v>21</v>
      </c>
      <c r="B329" s="27">
        <v>23</v>
      </c>
      <c r="C329" s="27" t="s">
        <v>80</v>
      </c>
      <c r="D329" s="27" t="s">
        <v>61</v>
      </c>
      <c r="E329" s="27" t="s">
        <v>81</v>
      </c>
      <c r="F329" s="27" t="s">
        <v>62</v>
      </c>
      <c r="G329" s="27">
        <v>0.7</v>
      </c>
      <c r="H329" s="27">
        <v>0</v>
      </c>
      <c r="I329" s="27">
        <v>0.317214</v>
      </c>
      <c r="J329" s="27">
        <v>0.40962579999999998</v>
      </c>
      <c r="K329" s="27">
        <v>0.48717899999999997</v>
      </c>
      <c r="L329" s="27">
        <v>0.6</v>
      </c>
      <c r="M329" s="27">
        <v>1</v>
      </c>
      <c r="N329" s="27">
        <v>504</v>
      </c>
      <c r="O329" s="27">
        <v>14</v>
      </c>
      <c r="P329" s="27" t="s">
        <v>719</v>
      </c>
      <c r="Q329" s="27" t="s">
        <v>720</v>
      </c>
    </row>
    <row r="330" spans="1:17" ht="14.25" customHeight="1">
      <c r="A330" s="27">
        <v>21</v>
      </c>
      <c r="B330" s="27">
        <v>23</v>
      </c>
      <c r="C330" s="27" t="s">
        <v>80</v>
      </c>
      <c r="D330" s="27" t="s">
        <v>61</v>
      </c>
      <c r="E330" s="27" t="s">
        <v>81</v>
      </c>
      <c r="F330" s="27" t="s">
        <v>62</v>
      </c>
      <c r="G330" s="27">
        <v>0.75</v>
      </c>
      <c r="H330" s="27">
        <v>0</v>
      </c>
      <c r="I330" s="27">
        <v>0.33768320000000002</v>
      </c>
      <c r="J330" s="27">
        <v>0.44827600000000001</v>
      </c>
      <c r="K330" s="27">
        <v>0.52540540000000002</v>
      </c>
      <c r="L330" s="27">
        <v>0.61952019999999997</v>
      </c>
      <c r="M330" s="27">
        <v>1</v>
      </c>
      <c r="N330" s="27">
        <v>333</v>
      </c>
      <c r="O330" s="27">
        <v>15</v>
      </c>
      <c r="P330" s="27" t="s">
        <v>721</v>
      </c>
      <c r="Q330" s="27" t="s">
        <v>722</v>
      </c>
    </row>
    <row r="331" spans="1:17" ht="14.25" customHeight="1">
      <c r="A331" s="27">
        <v>21</v>
      </c>
      <c r="B331" s="27">
        <v>23</v>
      </c>
      <c r="C331" s="27" t="s">
        <v>80</v>
      </c>
      <c r="D331" s="27" t="s">
        <v>61</v>
      </c>
      <c r="E331" s="27" t="s">
        <v>81</v>
      </c>
      <c r="F331" s="27" t="s">
        <v>62</v>
      </c>
      <c r="G331" s="27">
        <v>0.8</v>
      </c>
      <c r="H331" s="27">
        <v>0</v>
      </c>
      <c r="I331" s="27">
        <v>0.3418658</v>
      </c>
      <c r="J331" s="27">
        <v>0.45732220000000001</v>
      </c>
      <c r="K331" s="27">
        <v>0.58855740000000001</v>
      </c>
      <c r="L331" s="27">
        <v>0.68176939999999997</v>
      </c>
      <c r="M331" s="27">
        <v>1</v>
      </c>
      <c r="N331" s="27">
        <v>205</v>
      </c>
      <c r="O331" s="27">
        <v>16</v>
      </c>
      <c r="P331" s="27" t="s">
        <v>723</v>
      </c>
      <c r="Q331" s="27" t="s">
        <v>724</v>
      </c>
    </row>
    <row r="332" spans="1:17" ht="14.25" customHeight="1">
      <c r="A332" s="27">
        <v>21</v>
      </c>
      <c r="B332" s="27">
        <v>23</v>
      </c>
      <c r="C332" s="27" t="s">
        <v>80</v>
      </c>
      <c r="D332" s="27" t="s">
        <v>61</v>
      </c>
      <c r="E332" s="27" t="s">
        <v>81</v>
      </c>
      <c r="F332" s="27" t="s">
        <v>62</v>
      </c>
      <c r="G332" s="27">
        <v>1</v>
      </c>
      <c r="H332" s="27">
        <v>0</v>
      </c>
      <c r="I332" s="27">
        <v>0.4184214</v>
      </c>
      <c r="J332" s="27">
        <v>0.56841520000000001</v>
      </c>
      <c r="K332" s="27">
        <v>0.68181800000000004</v>
      </c>
      <c r="L332" s="27">
        <v>0.77206319999999995</v>
      </c>
      <c r="M332" s="27">
        <v>1</v>
      </c>
      <c r="N332" s="27">
        <v>178</v>
      </c>
      <c r="O332" s="27">
        <v>17</v>
      </c>
      <c r="P332" s="27" t="s">
        <v>694</v>
      </c>
      <c r="Q332" s="27" t="s">
        <v>725</v>
      </c>
    </row>
    <row r="333" spans="1:17" ht="14.25" customHeight="1">
      <c r="A333" s="27">
        <v>22</v>
      </c>
      <c r="B333" s="27">
        <v>23</v>
      </c>
      <c r="C333" s="27" t="s">
        <v>80</v>
      </c>
      <c r="D333" s="27">
        <v>1</v>
      </c>
      <c r="E333" s="27" t="s">
        <v>81</v>
      </c>
      <c r="F333" s="27" t="s">
        <v>62</v>
      </c>
      <c r="G333" s="27">
        <v>0.05</v>
      </c>
      <c r="H333" s="27">
        <v>0</v>
      </c>
      <c r="I333" s="27">
        <v>1.8519000000000001E-2</v>
      </c>
      <c r="J333" s="27">
        <v>3.5714000000000003E-2</v>
      </c>
      <c r="K333" s="27">
        <v>5.2631999999999998E-2</v>
      </c>
      <c r="L333" s="27">
        <v>8.0842600000000001E-2</v>
      </c>
      <c r="M333" s="27">
        <v>1</v>
      </c>
      <c r="N333" s="27">
        <v>285</v>
      </c>
      <c r="O333" s="27">
        <v>1</v>
      </c>
      <c r="P333" s="27" t="s">
        <v>726</v>
      </c>
      <c r="Q333" s="27" t="s">
        <v>727</v>
      </c>
    </row>
    <row r="334" spans="1:17" ht="14.25" customHeight="1">
      <c r="A334" s="27">
        <v>22</v>
      </c>
      <c r="B334" s="27">
        <v>23</v>
      </c>
      <c r="C334" s="27" t="s">
        <v>80</v>
      </c>
      <c r="D334" s="27">
        <v>1</v>
      </c>
      <c r="E334" s="27" t="s">
        <v>81</v>
      </c>
      <c r="F334" s="27" t="s">
        <v>62</v>
      </c>
      <c r="G334" s="27">
        <v>0.1</v>
      </c>
      <c r="H334" s="27">
        <v>0</v>
      </c>
      <c r="I334" s="27">
        <v>5.2631999999999998E-2</v>
      </c>
      <c r="J334" s="27">
        <v>7.4999999999999997E-2</v>
      </c>
      <c r="K334" s="27">
        <v>9.6154000000000003E-2</v>
      </c>
      <c r="L334" s="27">
        <v>0.1257896</v>
      </c>
      <c r="M334" s="27">
        <v>1</v>
      </c>
      <c r="N334" s="27">
        <v>688</v>
      </c>
      <c r="O334" s="27">
        <v>2</v>
      </c>
      <c r="P334" s="27" t="s">
        <v>728</v>
      </c>
      <c r="Q334" s="27" t="s">
        <v>729</v>
      </c>
    </row>
    <row r="335" spans="1:17" ht="14.25" customHeight="1">
      <c r="A335" s="27">
        <v>22</v>
      </c>
      <c r="B335" s="27">
        <v>23</v>
      </c>
      <c r="C335" s="27" t="s">
        <v>80</v>
      </c>
      <c r="D335" s="27">
        <v>1</v>
      </c>
      <c r="E335" s="27" t="s">
        <v>81</v>
      </c>
      <c r="F335" s="27" t="s">
        <v>62</v>
      </c>
      <c r="G335" s="27">
        <v>0.15</v>
      </c>
      <c r="H335" s="27">
        <v>0</v>
      </c>
      <c r="I335" s="27">
        <v>8.9744000000000004E-2</v>
      </c>
      <c r="J335" s="27">
        <v>0.11641459999999999</v>
      </c>
      <c r="K335" s="27">
        <v>0.14285700000000001</v>
      </c>
      <c r="L335" s="27">
        <v>0.18378059999999999</v>
      </c>
      <c r="M335" s="27">
        <v>1</v>
      </c>
      <c r="N335" s="27">
        <v>960</v>
      </c>
      <c r="O335" s="27">
        <v>3</v>
      </c>
      <c r="P335" s="27" t="s">
        <v>730</v>
      </c>
      <c r="Q335" s="27" t="s">
        <v>731</v>
      </c>
    </row>
    <row r="336" spans="1:17" ht="14.25" customHeight="1">
      <c r="A336" s="27">
        <v>22</v>
      </c>
      <c r="B336" s="27">
        <v>23</v>
      </c>
      <c r="C336" s="27" t="s">
        <v>80</v>
      </c>
      <c r="D336" s="27">
        <v>1</v>
      </c>
      <c r="E336" s="27" t="s">
        <v>81</v>
      </c>
      <c r="F336" s="27" t="s">
        <v>62</v>
      </c>
      <c r="G336" s="27">
        <v>0.2</v>
      </c>
      <c r="H336" s="27">
        <v>0</v>
      </c>
      <c r="I336" s="27">
        <v>0.12820500000000001</v>
      </c>
      <c r="J336" s="27">
        <v>0.16128999999999999</v>
      </c>
      <c r="K336" s="27">
        <v>0.19399959999999999</v>
      </c>
      <c r="L336" s="27">
        <v>0.23432159999999999</v>
      </c>
      <c r="M336" s="27">
        <v>1</v>
      </c>
      <c r="N336" s="27">
        <v>1104</v>
      </c>
      <c r="O336" s="27">
        <v>4</v>
      </c>
      <c r="P336" s="27" t="s">
        <v>732</v>
      </c>
      <c r="Q336" s="27" t="s">
        <v>733</v>
      </c>
    </row>
    <row r="337" spans="1:17" ht="14.25" customHeight="1">
      <c r="A337" s="27">
        <v>22</v>
      </c>
      <c r="B337" s="27">
        <v>23</v>
      </c>
      <c r="C337" s="27" t="s">
        <v>80</v>
      </c>
      <c r="D337" s="27">
        <v>1</v>
      </c>
      <c r="E337" s="27" t="s">
        <v>81</v>
      </c>
      <c r="F337" s="27" t="s">
        <v>62</v>
      </c>
      <c r="G337" s="27">
        <v>0.25</v>
      </c>
      <c r="H337" s="27">
        <v>0</v>
      </c>
      <c r="I337" s="27">
        <v>0.16666700000000001</v>
      </c>
      <c r="J337" s="27">
        <v>0.2078178</v>
      </c>
      <c r="K337" s="27">
        <v>0.238095</v>
      </c>
      <c r="L337" s="27">
        <v>0.282773</v>
      </c>
      <c r="M337" s="27">
        <v>1</v>
      </c>
      <c r="N337" s="27">
        <v>1099</v>
      </c>
      <c r="O337" s="27">
        <v>5</v>
      </c>
      <c r="P337" s="27" t="s">
        <v>734</v>
      </c>
      <c r="Q337" s="27" t="s">
        <v>735</v>
      </c>
    </row>
    <row r="338" spans="1:17" ht="14.25" customHeight="1">
      <c r="A338" s="27">
        <v>22</v>
      </c>
      <c r="B338" s="27">
        <v>23</v>
      </c>
      <c r="C338" s="27" t="s">
        <v>80</v>
      </c>
      <c r="D338" s="27">
        <v>1</v>
      </c>
      <c r="E338" s="27" t="s">
        <v>81</v>
      </c>
      <c r="F338" s="27" t="s">
        <v>62</v>
      </c>
      <c r="G338" s="27">
        <v>0.3</v>
      </c>
      <c r="H338" s="27">
        <v>0</v>
      </c>
      <c r="I338" s="27">
        <v>0.21324580000000001</v>
      </c>
      <c r="J338" s="27">
        <v>0.2531986</v>
      </c>
      <c r="K338" s="27">
        <v>0.29411799999999999</v>
      </c>
      <c r="L338" s="27">
        <v>0.33713100000000001</v>
      </c>
      <c r="M338" s="27">
        <v>1</v>
      </c>
      <c r="N338" s="27">
        <v>1124</v>
      </c>
      <c r="O338" s="27">
        <v>6</v>
      </c>
      <c r="P338" s="27" t="s">
        <v>736</v>
      </c>
      <c r="Q338" s="27" t="s">
        <v>737</v>
      </c>
    </row>
    <row r="339" spans="1:17" ht="14.25" customHeight="1">
      <c r="A339" s="27">
        <v>22</v>
      </c>
      <c r="B339" s="27">
        <v>23</v>
      </c>
      <c r="C339" s="27" t="s">
        <v>80</v>
      </c>
      <c r="D339" s="27">
        <v>1</v>
      </c>
      <c r="E339" s="27" t="s">
        <v>81</v>
      </c>
      <c r="F339" s="27" t="s">
        <v>62</v>
      </c>
      <c r="G339" s="27">
        <v>0.35</v>
      </c>
      <c r="H339" s="27">
        <v>0</v>
      </c>
      <c r="I339" s="27">
        <v>0.25448340000000003</v>
      </c>
      <c r="J339" s="27">
        <v>0.30303000000000002</v>
      </c>
      <c r="K339" s="27">
        <v>0.3396962</v>
      </c>
      <c r="L339" s="27">
        <v>0.38775500000000002</v>
      </c>
      <c r="M339" s="27">
        <v>1</v>
      </c>
      <c r="N339" s="27">
        <v>1020</v>
      </c>
      <c r="O339" s="27">
        <v>7</v>
      </c>
      <c r="P339" s="27" t="s">
        <v>738</v>
      </c>
      <c r="Q339" s="27" t="s">
        <v>739</v>
      </c>
    </row>
    <row r="340" spans="1:17" ht="14.25" customHeight="1">
      <c r="A340" s="27">
        <v>22</v>
      </c>
      <c r="B340" s="27">
        <v>23</v>
      </c>
      <c r="C340" s="27" t="s">
        <v>80</v>
      </c>
      <c r="D340" s="27">
        <v>1</v>
      </c>
      <c r="E340" s="27" t="s">
        <v>81</v>
      </c>
      <c r="F340" s="27" t="s">
        <v>62</v>
      </c>
      <c r="G340" s="27">
        <v>0.4</v>
      </c>
      <c r="H340" s="27">
        <v>0</v>
      </c>
      <c r="I340" s="27">
        <v>0.28571400000000002</v>
      </c>
      <c r="J340" s="27">
        <v>0.33333299999999999</v>
      </c>
      <c r="K340" s="27">
        <v>0.38095200000000001</v>
      </c>
      <c r="L340" s="27">
        <v>0.42760799999999999</v>
      </c>
      <c r="M340" s="27">
        <v>1</v>
      </c>
      <c r="N340" s="27">
        <v>984</v>
      </c>
      <c r="O340" s="27">
        <v>8</v>
      </c>
      <c r="P340" s="27" t="s">
        <v>740</v>
      </c>
      <c r="Q340" s="27" t="s">
        <v>741</v>
      </c>
    </row>
    <row r="341" spans="1:17" ht="14.25" customHeight="1">
      <c r="A341" s="27">
        <v>22</v>
      </c>
      <c r="B341" s="27">
        <v>23</v>
      </c>
      <c r="C341" s="27" t="s">
        <v>80</v>
      </c>
      <c r="D341" s="27">
        <v>1</v>
      </c>
      <c r="E341" s="27" t="s">
        <v>81</v>
      </c>
      <c r="F341" s="27" t="s">
        <v>62</v>
      </c>
      <c r="G341" s="27">
        <v>0.45</v>
      </c>
      <c r="H341" s="27">
        <v>0</v>
      </c>
      <c r="I341" s="27">
        <v>0.32644220000000002</v>
      </c>
      <c r="J341" s="27">
        <v>0.38932159999999999</v>
      </c>
      <c r="K341" s="27">
        <v>0.43206359999999999</v>
      </c>
      <c r="L341" s="27">
        <v>0.48608200000000001</v>
      </c>
      <c r="M341" s="27">
        <v>1</v>
      </c>
      <c r="N341" s="27">
        <v>735</v>
      </c>
      <c r="O341" s="27">
        <v>9</v>
      </c>
      <c r="P341" s="27" t="s">
        <v>742</v>
      </c>
      <c r="Q341" s="27" t="s">
        <v>743</v>
      </c>
    </row>
    <row r="342" spans="1:17" ht="14.25" customHeight="1">
      <c r="A342" s="27">
        <v>22</v>
      </c>
      <c r="B342" s="27">
        <v>23</v>
      </c>
      <c r="C342" s="27" t="s">
        <v>80</v>
      </c>
      <c r="D342" s="27">
        <v>1</v>
      </c>
      <c r="E342" s="27" t="s">
        <v>81</v>
      </c>
      <c r="F342" s="27" t="s">
        <v>62</v>
      </c>
      <c r="G342" s="27">
        <v>0.5</v>
      </c>
      <c r="H342" s="27">
        <v>0</v>
      </c>
      <c r="I342" s="27">
        <v>0.37522939999999999</v>
      </c>
      <c r="J342" s="27">
        <v>0.42857099999999998</v>
      </c>
      <c r="K342" s="27">
        <v>0.47339959999999998</v>
      </c>
      <c r="L342" s="27">
        <v>0.52443399999999996</v>
      </c>
      <c r="M342" s="27">
        <v>1</v>
      </c>
      <c r="N342" s="27">
        <v>547</v>
      </c>
      <c r="O342" s="27">
        <v>10</v>
      </c>
      <c r="P342" s="27" t="s">
        <v>744</v>
      </c>
      <c r="Q342" s="27" t="s">
        <v>745</v>
      </c>
    </row>
    <row r="343" spans="1:17" ht="14.25" customHeight="1">
      <c r="A343" s="27">
        <v>22</v>
      </c>
      <c r="B343" s="27">
        <v>23</v>
      </c>
      <c r="C343" s="27" t="s">
        <v>80</v>
      </c>
      <c r="D343" s="27">
        <v>1</v>
      </c>
      <c r="E343" s="27" t="s">
        <v>81</v>
      </c>
      <c r="F343" s="27" t="s">
        <v>62</v>
      </c>
      <c r="G343" s="27">
        <v>0.55000000000000004</v>
      </c>
      <c r="H343" s="27">
        <v>0</v>
      </c>
      <c r="I343" s="27">
        <v>0.40091959999999999</v>
      </c>
      <c r="J343" s="27">
        <v>0.46369739999999998</v>
      </c>
      <c r="K343" s="27">
        <v>0.51121439999999996</v>
      </c>
      <c r="L343" s="27">
        <v>0.55965600000000004</v>
      </c>
      <c r="M343" s="27">
        <v>1</v>
      </c>
      <c r="N343" s="27">
        <v>523</v>
      </c>
      <c r="O343" s="27">
        <v>11</v>
      </c>
      <c r="P343" s="27" t="s">
        <v>746</v>
      </c>
      <c r="Q343" s="27" t="s">
        <v>747</v>
      </c>
    </row>
    <row r="344" spans="1:17" ht="14.25" customHeight="1">
      <c r="A344" s="27">
        <v>22</v>
      </c>
      <c r="B344" s="27">
        <v>23</v>
      </c>
      <c r="C344" s="27" t="s">
        <v>80</v>
      </c>
      <c r="D344" s="27">
        <v>1</v>
      </c>
      <c r="E344" s="27" t="s">
        <v>81</v>
      </c>
      <c r="F344" s="27" t="s">
        <v>62</v>
      </c>
      <c r="G344" s="27">
        <v>0.6</v>
      </c>
      <c r="H344" s="27">
        <v>0</v>
      </c>
      <c r="I344" s="27">
        <v>0.45535379999999998</v>
      </c>
      <c r="J344" s="27">
        <v>0.51257059999999999</v>
      </c>
      <c r="K344" s="27">
        <v>0.55555600000000005</v>
      </c>
      <c r="L344" s="27">
        <v>0.61312940000000005</v>
      </c>
      <c r="M344" s="27">
        <v>1</v>
      </c>
      <c r="N344" s="27">
        <v>310</v>
      </c>
      <c r="O344" s="27">
        <v>12</v>
      </c>
      <c r="P344" s="27" t="s">
        <v>748</v>
      </c>
      <c r="Q344" s="27" t="s">
        <v>749</v>
      </c>
    </row>
    <row r="345" spans="1:17" ht="14.25" customHeight="1">
      <c r="A345" s="27">
        <v>22</v>
      </c>
      <c r="B345" s="27">
        <v>23</v>
      </c>
      <c r="C345" s="27" t="s">
        <v>80</v>
      </c>
      <c r="D345" s="27">
        <v>1</v>
      </c>
      <c r="E345" s="27" t="s">
        <v>81</v>
      </c>
      <c r="F345" s="27" t="s">
        <v>62</v>
      </c>
      <c r="G345" s="27">
        <v>0.65</v>
      </c>
      <c r="H345" s="27">
        <v>0</v>
      </c>
      <c r="I345" s="27">
        <v>0.4927494</v>
      </c>
      <c r="J345" s="27">
        <v>0.56799160000000004</v>
      </c>
      <c r="K345" s="27">
        <v>0.60869600000000001</v>
      </c>
      <c r="L345" s="27">
        <v>0.65991480000000002</v>
      </c>
      <c r="M345" s="27">
        <v>1</v>
      </c>
      <c r="N345" s="27">
        <v>232</v>
      </c>
      <c r="O345" s="27">
        <v>13</v>
      </c>
      <c r="P345" s="27" t="s">
        <v>750</v>
      </c>
      <c r="Q345" s="27" t="s">
        <v>751</v>
      </c>
    </row>
    <row r="346" spans="1:17" ht="14.25" customHeight="1">
      <c r="A346" s="27">
        <v>22</v>
      </c>
      <c r="B346" s="27">
        <v>23</v>
      </c>
      <c r="C346" s="27" t="s">
        <v>80</v>
      </c>
      <c r="D346" s="27">
        <v>1</v>
      </c>
      <c r="E346" s="27" t="s">
        <v>81</v>
      </c>
      <c r="F346" s="27" t="s">
        <v>62</v>
      </c>
      <c r="G346" s="27">
        <v>0.7</v>
      </c>
      <c r="H346" s="27">
        <v>0</v>
      </c>
      <c r="I346" s="27">
        <v>0.53343039999999997</v>
      </c>
      <c r="J346" s="27">
        <v>0.60571940000000002</v>
      </c>
      <c r="K346" s="27">
        <v>0.66088899999999995</v>
      </c>
      <c r="L346" s="27">
        <v>0.71141220000000005</v>
      </c>
      <c r="M346" s="27">
        <v>1</v>
      </c>
      <c r="N346" s="27">
        <v>139</v>
      </c>
      <c r="O346" s="27">
        <v>14</v>
      </c>
      <c r="P346" s="27" t="s">
        <v>752</v>
      </c>
      <c r="Q346" s="27" t="s">
        <v>753</v>
      </c>
    </row>
    <row r="347" spans="1:17" ht="14.25" customHeight="1">
      <c r="A347" s="27">
        <v>22</v>
      </c>
      <c r="B347" s="27">
        <v>23</v>
      </c>
      <c r="C347" s="27" t="s">
        <v>80</v>
      </c>
      <c r="D347" s="27">
        <v>1</v>
      </c>
      <c r="E347" s="27" t="s">
        <v>81</v>
      </c>
      <c r="F347" s="27" t="s">
        <v>62</v>
      </c>
      <c r="G347" s="27">
        <v>0.75</v>
      </c>
      <c r="H347" s="27">
        <v>0</v>
      </c>
      <c r="I347" s="27">
        <v>0.63739299999999999</v>
      </c>
      <c r="J347" s="27">
        <v>0.68328440000000001</v>
      </c>
      <c r="K347" s="27">
        <v>0.71696439999999995</v>
      </c>
      <c r="L347" s="27">
        <v>0.76449999999999996</v>
      </c>
      <c r="M347" s="27">
        <v>1</v>
      </c>
      <c r="N347" s="27">
        <v>92</v>
      </c>
      <c r="O347" s="27">
        <v>15</v>
      </c>
      <c r="P347" s="27" t="s">
        <v>754</v>
      </c>
      <c r="Q347" s="27" t="s">
        <v>755</v>
      </c>
    </row>
    <row r="348" spans="1:17" ht="14.25" customHeight="1">
      <c r="A348" s="27">
        <v>22</v>
      </c>
      <c r="B348" s="27">
        <v>23</v>
      </c>
      <c r="C348" s="27" t="s">
        <v>80</v>
      </c>
      <c r="D348" s="27">
        <v>1</v>
      </c>
      <c r="E348" s="27" t="s">
        <v>81</v>
      </c>
      <c r="F348" s="27" t="s">
        <v>62</v>
      </c>
      <c r="G348" s="27">
        <v>0.8</v>
      </c>
      <c r="H348" s="27">
        <v>0</v>
      </c>
      <c r="I348" s="27">
        <v>0.64603160000000004</v>
      </c>
      <c r="J348" s="27">
        <v>0.71273439999999999</v>
      </c>
      <c r="K348" s="27">
        <v>0.76074359999999996</v>
      </c>
      <c r="L348" s="27">
        <v>0.80173919999999999</v>
      </c>
      <c r="M348" s="27">
        <v>1</v>
      </c>
      <c r="N348" s="27">
        <v>34</v>
      </c>
      <c r="O348" s="27">
        <v>16</v>
      </c>
      <c r="P348" s="27" t="s">
        <v>756</v>
      </c>
      <c r="Q348" s="27" t="s">
        <v>757</v>
      </c>
    </row>
    <row r="349" spans="1:17" ht="14.25" customHeight="1">
      <c r="A349" s="27">
        <v>22</v>
      </c>
      <c r="B349" s="27">
        <v>23</v>
      </c>
      <c r="C349" s="27" t="s">
        <v>80</v>
      </c>
      <c r="D349" s="27">
        <v>1</v>
      </c>
      <c r="E349" s="27" t="s">
        <v>81</v>
      </c>
      <c r="F349" s="27" t="s">
        <v>62</v>
      </c>
      <c r="G349" s="27">
        <v>1</v>
      </c>
      <c r="H349" s="27">
        <v>0</v>
      </c>
      <c r="I349" s="27">
        <v>0.7079588</v>
      </c>
      <c r="J349" s="27">
        <v>0.76697700000000002</v>
      </c>
      <c r="K349" s="27">
        <v>0.82464979999999999</v>
      </c>
      <c r="L349" s="27">
        <v>0.85858820000000002</v>
      </c>
      <c r="M349" s="27">
        <v>1</v>
      </c>
      <c r="N349" s="27">
        <v>37</v>
      </c>
      <c r="O349" s="27">
        <v>17</v>
      </c>
      <c r="P349" s="27" t="s">
        <v>727</v>
      </c>
      <c r="Q349" s="27" t="s">
        <v>758</v>
      </c>
    </row>
    <row r="350" spans="1:17" ht="14.25" customHeight="1">
      <c r="A350" s="27">
        <v>23</v>
      </c>
      <c r="B350" s="27">
        <v>23</v>
      </c>
      <c r="C350" s="27" t="s">
        <v>80</v>
      </c>
      <c r="D350" s="27">
        <v>2</v>
      </c>
      <c r="E350" s="27" t="s">
        <v>81</v>
      </c>
      <c r="F350" s="27" t="s">
        <v>62</v>
      </c>
      <c r="G350" s="27">
        <v>0.05</v>
      </c>
      <c r="H350" s="27">
        <v>0</v>
      </c>
      <c r="I350" s="27">
        <v>1.4286E-2</v>
      </c>
      <c r="J350" s="27">
        <v>2.3255999999999999E-2</v>
      </c>
      <c r="K350" s="27">
        <v>3.3333000000000002E-2</v>
      </c>
      <c r="L350" s="27">
        <v>4.9020000000000001E-2</v>
      </c>
      <c r="M350" s="27">
        <v>1</v>
      </c>
      <c r="N350" s="27">
        <v>186</v>
      </c>
      <c r="O350" s="27">
        <v>1</v>
      </c>
      <c r="P350" s="27" t="s">
        <v>759</v>
      </c>
      <c r="Q350" s="27" t="s">
        <v>760</v>
      </c>
    </row>
    <row r="351" spans="1:17" ht="14.25" customHeight="1">
      <c r="A351" s="27">
        <v>23</v>
      </c>
      <c r="B351" s="27">
        <v>23</v>
      </c>
      <c r="C351" s="27" t="s">
        <v>80</v>
      </c>
      <c r="D351" s="27">
        <v>2</v>
      </c>
      <c r="E351" s="27" t="s">
        <v>81</v>
      </c>
      <c r="F351" s="27" t="s">
        <v>62</v>
      </c>
      <c r="G351" s="27">
        <v>0.1</v>
      </c>
      <c r="H351" s="27">
        <v>0</v>
      </c>
      <c r="I351" s="27">
        <v>0.05</v>
      </c>
      <c r="J351" s="27">
        <v>6.3062999999999994E-2</v>
      </c>
      <c r="K351" s="27">
        <v>7.6923000000000005E-2</v>
      </c>
      <c r="L351" s="27">
        <v>9.6773999999999999E-2</v>
      </c>
      <c r="M351" s="27">
        <v>1</v>
      </c>
      <c r="N351" s="27">
        <v>501</v>
      </c>
      <c r="O351" s="27">
        <v>2</v>
      </c>
      <c r="P351" s="27" t="s">
        <v>761</v>
      </c>
      <c r="Q351" s="27" t="s">
        <v>762</v>
      </c>
    </row>
    <row r="352" spans="1:17" ht="14.25" customHeight="1">
      <c r="A352" s="27">
        <v>23</v>
      </c>
      <c r="B352" s="27">
        <v>23</v>
      </c>
      <c r="C352" s="27" t="s">
        <v>80</v>
      </c>
      <c r="D352" s="27">
        <v>2</v>
      </c>
      <c r="E352" s="27" t="s">
        <v>81</v>
      </c>
      <c r="F352" s="27" t="s">
        <v>62</v>
      </c>
      <c r="G352" s="27">
        <v>0.15</v>
      </c>
      <c r="H352" s="27">
        <v>0</v>
      </c>
      <c r="I352" s="27">
        <v>8.5157999999999998E-2</v>
      </c>
      <c r="J352" s="27">
        <v>0.10469539999999999</v>
      </c>
      <c r="K352" s="27">
        <v>0.122449</v>
      </c>
      <c r="L352" s="27">
        <v>0.14130400000000001</v>
      </c>
      <c r="M352" s="27">
        <v>1</v>
      </c>
      <c r="N352" s="27">
        <v>787</v>
      </c>
      <c r="O352" s="27">
        <v>3</v>
      </c>
      <c r="P352" s="27" t="s">
        <v>763</v>
      </c>
      <c r="Q352" s="27" t="s">
        <v>764</v>
      </c>
    </row>
    <row r="353" spans="1:17" ht="14.25" customHeight="1">
      <c r="A353" s="27">
        <v>23</v>
      </c>
      <c r="B353" s="27">
        <v>23</v>
      </c>
      <c r="C353" s="27" t="s">
        <v>80</v>
      </c>
      <c r="D353" s="27">
        <v>2</v>
      </c>
      <c r="E353" s="27" t="s">
        <v>81</v>
      </c>
      <c r="F353" s="27" t="s">
        <v>62</v>
      </c>
      <c r="G353" s="27">
        <v>0.2</v>
      </c>
      <c r="H353" s="27">
        <v>0</v>
      </c>
      <c r="I353" s="27">
        <v>0.121951</v>
      </c>
      <c r="J353" s="27">
        <v>0.14433000000000001</v>
      </c>
      <c r="K353" s="27">
        <v>0.163636</v>
      </c>
      <c r="L353" s="27">
        <v>0.186275</v>
      </c>
      <c r="M353" s="27">
        <v>1</v>
      </c>
      <c r="N353" s="27">
        <v>996</v>
      </c>
      <c r="O353" s="27">
        <v>4</v>
      </c>
      <c r="P353" s="27" t="s">
        <v>765</v>
      </c>
      <c r="Q353" s="27" t="s">
        <v>766</v>
      </c>
    </row>
    <row r="354" spans="1:17" ht="14.25" customHeight="1">
      <c r="A354" s="27">
        <v>23</v>
      </c>
      <c r="B354" s="27">
        <v>23</v>
      </c>
      <c r="C354" s="27" t="s">
        <v>80</v>
      </c>
      <c r="D354" s="27">
        <v>2</v>
      </c>
      <c r="E354" s="27" t="s">
        <v>81</v>
      </c>
      <c r="F354" s="27" t="s">
        <v>62</v>
      </c>
      <c r="G354" s="27">
        <v>0.25</v>
      </c>
      <c r="H354" s="27">
        <v>0</v>
      </c>
      <c r="I354" s="27">
        <v>0.16326499999999999</v>
      </c>
      <c r="J354" s="27">
        <v>0.18994920000000001</v>
      </c>
      <c r="K354" s="27">
        <v>0.2118274</v>
      </c>
      <c r="L354" s="27">
        <v>0.2358702</v>
      </c>
      <c r="M354" s="27">
        <v>1</v>
      </c>
      <c r="N354" s="27">
        <v>1115</v>
      </c>
      <c r="O354" s="27">
        <v>5</v>
      </c>
      <c r="P354" s="27" t="s">
        <v>767</v>
      </c>
      <c r="Q354" s="27" t="s">
        <v>768</v>
      </c>
    </row>
    <row r="355" spans="1:17" ht="14.25" customHeight="1">
      <c r="A355" s="27">
        <v>23</v>
      </c>
      <c r="B355" s="27">
        <v>23</v>
      </c>
      <c r="C355" s="27" t="s">
        <v>80</v>
      </c>
      <c r="D355" s="27">
        <v>2</v>
      </c>
      <c r="E355" s="27" t="s">
        <v>81</v>
      </c>
      <c r="F355" s="27" t="s">
        <v>62</v>
      </c>
      <c r="G355" s="27">
        <v>0.3</v>
      </c>
      <c r="H355" s="27">
        <v>0</v>
      </c>
      <c r="I355" s="27">
        <v>0.20538139999999999</v>
      </c>
      <c r="J355" s="27">
        <v>0.234375</v>
      </c>
      <c r="K355" s="27">
        <v>0.25793179999999999</v>
      </c>
      <c r="L355" s="27">
        <v>0.28550560000000003</v>
      </c>
      <c r="M355" s="27">
        <v>1</v>
      </c>
      <c r="N355" s="27">
        <v>1147</v>
      </c>
      <c r="O355" s="27">
        <v>6</v>
      </c>
      <c r="P355" s="27" t="s">
        <v>769</v>
      </c>
      <c r="Q355" s="27" t="s">
        <v>770</v>
      </c>
    </row>
    <row r="356" spans="1:17" ht="14.25" customHeight="1">
      <c r="A356" s="27">
        <v>23</v>
      </c>
      <c r="B356" s="27">
        <v>23</v>
      </c>
      <c r="C356" s="27" t="s">
        <v>80</v>
      </c>
      <c r="D356" s="27">
        <v>2</v>
      </c>
      <c r="E356" s="27" t="s">
        <v>81</v>
      </c>
      <c r="F356" s="27" t="s">
        <v>62</v>
      </c>
      <c r="G356" s="27">
        <v>0.35</v>
      </c>
      <c r="H356" s="27">
        <v>0</v>
      </c>
      <c r="I356" s="27">
        <v>0.25</v>
      </c>
      <c r="J356" s="27">
        <v>0.27777800000000002</v>
      </c>
      <c r="K356" s="27">
        <v>0.30198000000000003</v>
      </c>
      <c r="L356" s="27">
        <v>0.33333299999999999</v>
      </c>
      <c r="M356" s="27">
        <v>1</v>
      </c>
      <c r="N356" s="27">
        <v>1086</v>
      </c>
      <c r="O356" s="27">
        <v>7</v>
      </c>
      <c r="P356" s="27" t="s">
        <v>771</v>
      </c>
      <c r="Q356" s="27" t="s">
        <v>772</v>
      </c>
    </row>
    <row r="357" spans="1:17" ht="14.25" customHeight="1">
      <c r="A357" s="27">
        <v>23</v>
      </c>
      <c r="B357" s="27">
        <v>23</v>
      </c>
      <c r="C357" s="27" t="s">
        <v>80</v>
      </c>
      <c r="D357" s="27">
        <v>2</v>
      </c>
      <c r="E357" s="27" t="s">
        <v>81</v>
      </c>
      <c r="F357" s="27" t="s">
        <v>62</v>
      </c>
      <c r="G357" s="27">
        <v>0.4</v>
      </c>
      <c r="H357" s="27">
        <v>0</v>
      </c>
      <c r="I357" s="27">
        <v>0.29340300000000002</v>
      </c>
      <c r="J357" s="27">
        <v>0.324324</v>
      </c>
      <c r="K357" s="27">
        <v>0.35254020000000003</v>
      </c>
      <c r="L357" s="27">
        <v>0.3811252</v>
      </c>
      <c r="M357" s="27">
        <v>1</v>
      </c>
      <c r="N357" s="27">
        <v>1005</v>
      </c>
      <c r="O357" s="27">
        <v>8</v>
      </c>
      <c r="P357" s="27" t="s">
        <v>773</v>
      </c>
      <c r="Q357" s="27" t="s">
        <v>774</v>
      </c>
    </row>
    <row r="358" spans="1:17" ht="14.25" customHeight="1">
      <c r="A358" s="27">
        <v>23</v>
      </c>
      <c r="B358" s="27">
        <v>23</v>
      </c>
      <c r="C358" s="27" t="s">
        <v>80</v>
      </c>
      <c r="D358" s="27">
        <v>2</v>
      </c>
      <c r="E358" s="27" t="s">
        <v>81</v>
      </c>
      <c r="F358" s="27" t="s">
        <v>62</v>
      </c>
      <c r="G358" s="27">
        <v>0.45</v>
      </c>
      <c r="H358" s="27">
        <v>0</v>
      </c>
      <c r="I358" s="27">
        <v>0.33799000000000001</v>
      </c>
      <c r="J358" s="27">
        <v>0.37461840000000002</v>
      </c>
      <c r="K358" s="27">
        <v>0.40308139999999998</v>
      </c>
      <c r="L358" s="27">
        <v>0.43243199999999998</v>
      </c>
      <c r="M358" s="27">
        <v>1</v>
      </c>
      <c r="N358" s="27">
        <v>850</v>
      </c>
      <c r="O358" s="27">
        <v>9</v>
      </c>
      <c r="P358" s="27" t="s">
        <v>775</v>
      </c>
      <c r="Q358" s="27" t="s">
        <v>776</v>
      </c>
    </row>
    <row r="359" spans="1:17" ht="14.25" customHeight="1">
      <c r="A359" s="27">
        <v>23</v>
      </c>
      <c r="B359" s="27">
        <v>23</v>
      </c>
      <c r="C359" s="27" t="s">
        <v>80</v>
      </c>
      <c r="D359" s="27">
        <v>2</v>
      </c>
      <c r="E359" s="27" t="s">
        <v>81</v>
      </c>
      <c r="F359" s="27" t="s">
        <v>62</v>
      </c>
      <c r="G359" s="27">
        <v>0.5</v>
      </c>
      <c r="H359" s="27">
        <v>0</v>
      </c>
      <c r="I359" s="27">
        <v>0.37763219999999997</v>
      </c>
      <c r="J359" s="27">
        <v>0.41176499999999999</v>
      </c>
      <c r="K359" s="27">
        <v>0.44047599999999998</v>
      </c>
      <c r="L359" s="27">
        <v>0.47240120000000002</v>
      </c>
      <c r="M359" s="27">
        <v>1</v>
      </c>
      <c r="N359" s="27">
        <v>620</v>
      </c>
      <c r="O359" s="27">
        <v>10</v>
      </c>
      <c r="P359" s="27" t="s">
        <v>777</v>
      </c>
      <c r="Q359" s="27" t="s">
        <v>778</v>
      </c>
    </row>
    <row r="360" spans="1:17" ht="14.25" customHeight="1">
      <c r="A360" s="27">
        <v>23</v>
      </c>
      <c r="B360" s="27">
        <v>23</v>
      </c>
      <c r="C360" s="27" t="s">
        <v>80</v>
      </c>
      <c r="D360" s="27">
        <v>2</v>
      </c>
      <c r="E360" s="27" t="s">
        <v>81</v>
      </c>
      <c r="F360" s="27" t="s">
        <v>62</v>
      </c>
      <c r="G360" s="27">
        <v>0.55000000000000004</v>
      </c>
      <c r="H360" s="27">
        <v>0</v>
      </c>
      <c r="I360" s="27">
        <v>0.41304299999999999</v>
      </c>
      <c r="J360" s="27">
        <v>0.45454499999999998</v>
      </c>
      <c r="K360" s="27">
        <v>0.48511559999999998</v>
      </c>
      <c r="L360" s="27">
        <v>0.52118819999999999</v>
      </c>
      <c r="M360" s="27">
        <v>1</v>
      </c>
      <c r="N360" s="27">
        <v>567</v>
      </c>
      <c r="O360" s="27">
        <v>11</v>
      </c>
      <c r="P360" s="27" t="s">
        <v>779</v>
      </c>
      <c r="Q360" s="27" t="s">
        <v>780</v>
      </c>
    </row>
    <row r="361" spans="1:17" ht="14.25" customHeight="1">
      <c r="A361" s="27">
        <v>23</v>
      </c>
      <c r="B361" s="27">
        <v>23</v>
      </c>
      <c r="C361" s="27" t="s">
        <v>80</v>
      </c>
      <c r="D361" s="27">
        <v>2</v>
      </c>
      <c r="E361" s="27" t="s">
        <v>81</v>
      </c>
      <c r="F361" s="27" t="s">
        <v>62</v>
      </c>
      <c r="G361" s="27">
        <v>0.6</v>
      </c>
      <c r="H361" s="27">
        <v>0</v>
      </c>
      <c r="I361" s="27">
        <v>0.46753</v>
      </c>
      <c r="J361" s="27">
        <v>0.5</v>
      </c>
      <c r="K361" s="27">
        <v>0.53364319999999998</v>
      </c>
      <c r="L361" s="27">
        <v>0.56740639999999998</v>
      </c>
      <c r="M361" s="27">
        <v>1</v>
      </c>
      <c r="N361" s="27">
        <v>333</v>
      </c>
      <c r="O361" s="27">
        <v>12</v>
      </c>
      <c r="P361" s="27" t="s">
        <v>781</v>
      </c>
      <c r="Q361" s="27" t="s">
        <v>782</v>
      </c>
    </row>
    <row r="362" spans="1:17" ht="14.25" customHeight="1">
      <c r="A362" s="27">
        <v>23</v>
      </c>
      <c r="B362" s="27">
        <v>23</v>
      </c>
      <c r="C362" s="27" t="s">
        <v>80</v>
      </c>
      <c r="D362" s="27">
        <v>2</v>
      </c>
      <c r="E362" s="27" t="s">
        <v>81</v>
      </c>
      <c r="F362" s="27" t="s">
        <v>62</v>
      </c>
      <c r="G362" s="27">
        <v>0.65</v>
      </c>
      <c r="H362" s="27">
        <v>0</v>
      </c>
      <c r="I362" s="27">
        <v>0.52104340000000005</v>
      </c>
      <c r="J362" s="27">
        <v>0.55182699999999996</v>
      </c>
      <c r="K362" s="27">
        <v>0.58459139999999998</v>
      </c>
      <c r="L362" s="27">
        <v>0.61905259999999995</v>
      </c>
      <c r="M362" s="27">
        <v>1</v>
      </c>
      <c r="N362" s="27">
        <v>224</v>
      </c>
      <c r="O362" s="27">
        <v>13</v>
      </c>
      <c r="P362" s="27" t="s">
        <v>783</v>
      </c>
      <c r="Q362" s="27" t="s">
        <v>784</v>
      </c>
    </row>
    <row r="363" spans="1:17" ht="14.25" customHeight="1">
      <c r="A363" s="27">
        <v>23</v>
      </c>
      <c r="B363" s="27">
        <v>23</v>
      </c>
      <c r="C363" s="27" t="s">
        <v>80</v>
      </c>
      <c r="D363" s="27">
        <v>2</v>
      </c>
      <c r="E363" s="27" t="s">
        <v>81</v>
      </c>
      <c r="F363" s="27" t="s">
        <v>62</v>
      </c>
      <c r="G363" s="27">
        <v>0.7</v>
      </c>
      <c r="H363" s="27">
        <v>0</v>
      </c>
      <c r="I363" s="27">
        <v>0.54460319999999995</v>
      </c>
      <c r="J363" s="27">
        <v>0.59068980000000004</v>
      </c>
      <c r="K363" s="27">
        <v>0.62835700000000005</v>
      </c>
      <c r="L363" s="27">
        <v>0.66666700000000001</v>
      </c>
      <c r="M363" s="27">
        <v>1</v>
      </c>
      <c r="N363" s="27">
        <v>125</v>
      </c>
      <c r="O363" s="27">
        <v>14</v>
      </c>
      <c r="P363" s="27" t="s">
        <v>785</v>
      </c>
      <c r="Q363" s="27" t="s">
        <v>786</v>
      </c>
    </row>
    <row r="364" spans="1:17" ht="14.25" customHeight="1">
      <c r="A364" s="27">
        <v>23</v>
      </c>
      <c r="B364" s="27">
        <v>23</v>
      </c>
      <c r="C364" s="27" t="s">
        <v>80</v>
      </c>
      <c r="D364" s="27">
        <v>2</v>
      </c>
      <c r="E364" s="27" t="s">
        <v>81</v>
      </c>
      <c r="F364" s="27" t="s">
        <v>62</v>
      </c>
      <c r="G364" s="27">
        <v>0.75</v>
      </c>
      <c r="H364" s="27">
        <v>0</v>
      </c>
      <c r="I364" s="27">
        <v>0.62090920000000005</v>
      </c>
      <c r="J364" s="27">
        <v>0.66168439999999995</v>
      </c>
      <c r="K364" s="27">
        <v>0.68421100000000001</v>
      </c>
      <c r="L364" s="27">
        <v>0.71428599999999998</v>
      </c>
      <c r="M364" s="27">
        <v>1</v>
      </c>
      <c r="N364" s="27">
        <v>68</v>
      </c>
      <c r="O364" s="27">
        <v>15</v>
      </c>
      <c r="P364" s="27" t="s">
        <v>787</v>
      </c>
      <c r="Q364" s="27" t="s">
        <v>788</v>
      </c>
    </row>
    <row r="365" spans="1:17" ht="14.25" customHeight="1">
      <c r="A365" s="27">
        <v>23</v>
      </c>
      <c r="B365" s="27">
        <v>23</v>
      </c>
      <c r="C365" s="27" t="s">
        <v>80</v>
      </c>
      <c r="D365" s="27">
        <v>2</v>
      </c>
      <c r="E365" s="27" t="s">
        <v>81</v>
      </c>
      <c r="F365" s="27" t="s">
        <v>62</v>
      </c>
      <c r="G365" s="27">
        <v>0.8</v>
      </c>
      <c r="H365" s="27">
        <v>0</v>
      </c>
      <c r="I365" s="27">
        <v>0.68547199999999997</v>
      </c>
      <c r="J365" s="27">
        <v>0.72539679999999995</v>
      </c>
      <c r="K365" s="27">
        <v>0.7483052</v>
      </c>
      <c r="L365" s="27">
        <v>0.79652179999999995</v>
      </c>
      <c r="M365" s="27">
        <v>1</v>
      </c>
      <c r="N365" s="27">
        <v>27</v>
      </c>
      <c r="O365" s="27">
        <v>16</v>
      </c>
      <c r="P365" s="27" t="s">
        <v>789</v>
      </c>
      <c r="Q365" s="27" t="s">
        <v>790</v>
      </c>
    </row>
    <row r="366" spans="1:17" ht="14.25" customHeight="1">
      <c r="A366" s="27">
        <v>23</v>
      </c>
      <c r="B366" s="27">
        <v>23</v>
      </c>
      <c r="C366" s="27" t="s">
        <v>80</v>
      </c>
      <c r="D366" s="27">
        <v>2</v>
      </c>
      <c r="E366" s="27" t="s">
        <v>81</v>
      </c>
      <c r="F366" s="27" t="s">
        <v>62</v>
      </c>
      <c r="G366" s="27">
        <v>1</v>
      </c>
      <c r="H366" s="27">
        <v>0</v>
      </c>
      <c r="I366" s="27">
        <v>0.69198899999999997</v>
      </c>
      <c r="J366" s="27">
        <v>0.79037460000000004</v>
      </c>
      <c r="K366" s="27">
        <v>0.81606860000000003</v>
      </c>
      <c r="L366" s="27">
        <v>0.88730160000000002</v>
      </c>
      <c r="M366" s="27">
        <v>1</v>
      </c>
      <c r="N366" s="27">
        <v>22</v>
      </c>
      <c r="O366" s="27">
        <v>17</v>
      </c>
      <c r="P366" s="27" t="s">
        <v>760</v>
      </c>
      <c r="Q366" s="27" t="s">
        <v>791</v>
      </c>
    </row>
    <row r="367" spans="1:17" ht="14.25" customHeight="1">
      <c r="A367" s="27">
        <v>24</v>
      </c>
      <c r="B367" s="27">
        <v>23</v>
      </c>
      <c r="C367" s="27" t="s">
        <v>80</v>
      </c>
      <c r="D367" s="27">
        <v>3</v>
      </c>
      <c r="E367" s="27" t="s">
        <v>81</v>
      </c>
      <c r="F367" s="27" t="s">
        <v>62</v>
      </c>
      <c r="G367" s="27">
        <v>0.05</v>
      </c>
      <c r="H367" s="27">
        <v>0</v>
      </c>
      <c r="I367" s="27">
        <v>2.4691000000000001E-2</v>
      </c>
      <c r="J367" s="27">
        <v>4.0541000000000001E-2</v>
      </c>
      <c r="K367" s="27">
        <v>5.4348E-2</v>
      </c>
      <c r="L367" s="27">
        <v>7.4999999999999997E-2</v>
      </c>
      <c r="M367" s="27">
        <v>1</v>
      </c>
      <c r="N367" s="27">
        <v>226</v>
      </c>
      <c r="O367" s="27">
        <v>1</v>
      </c>
      <c r="P367" s="27" t="s">
        <v>792</v>
      </c>
      <c r="Q367" s="27" t="s">
        <v>793</v>
      </c>
    </row>
    <row r="368" spans="1:17" ht="14.25" customHeight="1">
      <c r="A368" s="27">
        <v>24</v>
      </c>
      <c r="B368" s="27">
        <v>23</v>
      </c>
      <c r="C368" s="27" t="s">
        <v>80</v>
      </c>
      <c r="D368" s="27">
        <v>3</v>
      </c>
      <c r="E368" s="27" t="s">
        <v>81</v>
      </c>
      <c r="F368" s="27" t="s">
        <v>62</v>
      </c>
      <c r="G368" s="27">
        <v>0.1</v>
      </c>
      <c r="H368" s="27">
        <v>0</v>
      </c>
      <c r="I368" s="27">
        <v>7.0712800000000006E-2</v>
      </c>
      <c r="J368" s="27">
        <v>9.3416399999999997E-2</v>
      </c>
      <c r="K368" s="27">
        <v>0.10975600000000001</v>
      </c>
      <c r="L368" s="27">
        <v>0.132743</v>
      </c>
      <c r="M368" s="27">
        <v>1</v>
      </c>
      <c r="N368" s="27">
        <v>559</v>
      </c>
      <c r="O368" s="27">
        <v>2</v>
      </c>
      <c r="P368" s="27" t="s">
        <v>794</v>
      </c>
      <c r="Q368" s="27" t="s">
        <v>795</v>
      </c>
    </row>
    <row r="369" spans="1:17" ht="14.25" customHeight="1">
      <c r="A369" s="27">
        <v>24</v>
      </c>
      <c r="B369" s="27">
        <v>23</v>
      </c>
      <c r="C369" s="27" t="s">
        <v>80</v>
      </c>
      <c r="D369" s="27">
        <v>3</v>
      </c>
      <c r="E369" s="27" t="s">
        <v>81</v>
      </c>
      <c r="F369" s="27" t="s">
        <v>62</v>
      </c>
      <c r="G369" s="27">
        <v>0.15</v>
      </c>
      <c r="H369" s="27">
        <v>0</v>
      </c>
      <c r="I369" s="27">
        <v>0.12069000000000001</v>
      </c>
      <c r="J369" s="27">
        <v>0.14285700000000001</v>
      </c>
      <c r="K369" s="27">
        <v>0.16256200000000001</v>
      </c>
      <c r="L369" s="27">
        <v>0.19047600000000001</v>
      </c>
      <c r="M369" s="27">
        <v>1</v>
      </c>
      <c r="N369" s="27">
        <v>796</v>
      </c>
      <c r="O369" s="27">
        <v>3</v>
      </c>
      <c r="P369" s="27" t="s">
        <v>796</v>
      </c>
      <c r="Q369" s="27" t="s">
        <v>797</v>
      </c>
    </row>
    <row r="370" spans="1:17" ht="14.25" customHeight="1">
      <c r="A370" s="27">
        <v>24</v>
      </c>
      <c r="B370" s="27">
        <v>23</v>
      </c>
      <c r="C370" s="27" t="s">
        <v>80</v>
      </c>
      <c r="D370" s="27">
        <v>3</v>
      </c>
      <c r="E370" s="27" t="s">
        <v>81</v>
      </c>
      <c r="F370" s="27" t="s">
        <v>62</v>
      </c>
      <c r="G370" s="27">
        <v>0.2</v>
      </c>
      <c r="H370" s="27">
        <v>0</v>
      </c>
      <c r="I370" s="27">
        <v>0.16666700000000001</v>
      </c>
      <c r="J370" s="27">
        <v>0.19244919999999999</v>
      </c>
      <c r="K370" s="27">
        <v>0.21464</v>
      </c>
      <c r="L370" s="27">
        <v>0.24554780000000001</v>
      </c>
      <c r="M370" s="27">
        <v>1</v>
      </c>
      <c r="N370" s="27">
        <v>922</v>
      </c>
      <c r="O370" s="27">
        <v>4</v>
      </c>
      <c r="P370" s="27" t="s">
        <v>798</v>
      </c>
      <c r="Q370" s="27" t="s">
        <v>799</v>
      </c>
    </row>
    <row r="371" spans="1:17" ht="14.25" customHeight="1">
      <c r="A371" s="27">
        <v>24</v>
      </c>
      <c r="B371" s="27">
        <v>23</v>
      </c>
      <c r="C371" s="27" t="s">
        <v>80</v>
      </c>
      <c r="D371" s="27">
        <v>3</v>
      </c>
      <c r="E371" s="27" t="s">
        <v>81</v>
      </c>
      <c r="F371" s="27" t="s">
        <v>62</v>
      </c>
      <c r="G371" s="27">
        <v>0.25</v>
      </c>
      <c r="H371" s="27">
        <v>0</v>
      </c>
      <c r="I371" s="27">
        <v>0.21609320000000001</v>
      </c>
      <c r="J371" s="27">
        <v>0.24359</v>
      </c>
      <c r="K371" s="27">
        <v>0.26666699999999999</v>
      </c>
      <c r="L371" s="27">
        <v>0.293518</v>
      </c>
      <c r="M371" s="27">
        <v>1</v>
      </c>
      <c r="N371" s="27">
        <v>944</v>
      </c>
      <c r="O371" s="27">
        <v>5</v>
      </c>
      <c r="P371" s="27" t="s">
        <v>800</v>
      </c>
      <c r="Q371" s="27" t="s">
        <v>801</v>
      </c>
    </row>
    <row r="372" spans="1:17" ht="14.25" customHeight="1">
      <c r="A372" s="27">
        <v>24</v>
      </c>
      <c r="B372" s="27">
        <v>23</v>
      </c>
      <c r="C372" s="27" t="s">
        <v>80</v>
      </c>
      <c r="D372" s="27">
        <v>3</v>
      </c>
      <c r="E372" s="27" t="s">
        <v>81</v>
      </c>
      <c r="F372" s="27" t="s">
        <v>62</v>
      </c>
      <c r="G372" s="27">
        <v>0.3</v>
      </c>
      <c r="H372" s="27">
        <v>0</v>
      </c>
      <c r="I372" s="27">
        <v>0.262295</v>
      </c>
      <c r="J372" s="27">
        <v>0.29253299999999999</v>
      </c>
      <c r="K372" s="27">
        <v>0.31578899999999999</v>
      </c>
      <c r="L372" s="27">
        <v>0.34782600000000002</v>
      </c>
      <c r="M372" s="27">
        <v>1</v>
      </c>
      <c r="N372" s="27">
        <v>845</v>
      </c>
      <c r="O372" s="27">
        <v>6</v>
      </c>
      <c r="P372" s="27" t="s">
        <v>802</v>
      </c>
      <c r="Q372" s="27" t="s">
        <v>803</v>
      </c>
    </row>
    <row r="373" spans="1:17" ht="14.25" customHeight="1">
      <c r="A373" s="27">
        <v>24</v>
      </c>
      <c r="B373" s="27">
        <v>23</v>
      </c>
      <c r="C373" s="27" t="s">
        <v>80</v>
      </c>
      <c r="D373" s="27">
        <v>3</v>
      </c>
      <c r="E373" s="27" t="s">
        <v>81</v>
      </c>
      <c r="F373" s="27" t="s">
        <v>62</v>
      </c>
      <c r="G373" s="27">
        <v>0.35</v>
      </c>
      <c r="H373" s="27">
        <v>0</v>
      </c>
      <c r="I373" s="27">
        <v>0.30769200000000002</v>
      </c>
      <c r="J373" s="27">
        <v>0.33791399999999999</v>
      </c>
      <c r="K373" s="27">
        <v>0.36507899999999999</v>
      </c>
      <c r="L373" s="27">
        <v>0.39130399999999999</v>
      </c>
      <c r="M373" s="27">
        <v>1</v>
      </c>
      <c r="N373" s="27">
        <v>692</v>
      </c>
      <c r="O373" s="27">
        <v>7</v>
      </c>
      <c r="P373" s="27" t="s">
        <v>804</v>
      </c>
      <c r="Q373" s="27" t="s">
        <v>805</v>
      </c>
    </row>
    <row r="374" spans="1:17" ht="14.25" customHeight="1">
      <c r="A374" s="27">
        <v>24</v>
      </c>
      <c r="B374" s="27">
        <v>23</v>
      </c>
      <c r="C374" s="27" t="s">
        <v>80</v>
      </c>
      <c r="D374" s="27">
        <v>3</v>
      </c>
      <c r="E374" s="27" t="s">
        <v>81</v>
      </c>
      <c r="F374" s="27" t="s">
        <v>62</v>
      </c>
      <c r="G374" s="27">
        <v>0.4</v>
      </c>
      <c r="H374" s="27">
        <v>0</v>
      </c>
      <c r="I374" s="27">
        <v>0.3509718</v>
      </c>
      <c r="J374" s="27">
        <v>0.38888899999999998</v>
      </c>
      <c r="K374" s="27">
        <v>0.41278559999999997</v>
      </c>
      <c r="L374" s="27">
        <v>0.44230799999999998</v>
      </c>
      <c r="M374" s="27">
        <v>1</v>
      </c>
      <c r="N374" s="27">
        <v>642</v>
      </c>
      <c r="O374" s="27">
        <v>8</v>
      </c>
      <c r="P374" s="27" t="s">
        <v>806</v>
      </c>
      <c r="Q374" s="27" t="s">
        <v>807</v>
      </c>
    </row>
    <row r="375" spans="1:17" ht="14.25" customHeight="1">
      <c r="A375" s="27">
        <v>24</v>
      </c>
      <c r="B375" s="27">
        <v>23</v>
      </c>
      <c r="C375" s="27" t="s">
        <v>80</v>
      </c>
      <c r="D375" s="27">
        <v>3</v>
      </c>
      <c r="E375" s="27" t="s">
        <v>81</v>
      </c>
      <c r="F375" s="27" t="s">
        <v>62</v>
      </c>
      <c r="G375" s="27">
        <v>0.45</v>
      </c>
      <c r="H375" s="27">
        <v>0</v>
      </c>
      <c r="I375" s="27">
        <v>0.40304679999999998</v>
      </c>
      <c r="J375" s="27">
        <v>0.43272080000000002</v>
      </c>
      <c r="K375" s="27">
        <v>0.46278540000000001</v>
      </c>
      <c r="L375" s="27">
        <v>0.49070320000000001</v>
      </c>
      <c r="M375" s="27">
        <v>1</v>
      </c>
      <c r="N375" s="27">
        <v>464</v>
      </c>
      <c r="O375" s="27">
        <v>9</v>
      </c>
      <c r="P375" s="27" t="s">
        <v>808</v>
      </c>
      <c r="Q375" s="27" t="s">
        <v>809</v>
      </c>
    </row>
    <row r="376" spans="1:17" ht="14.25" customHeight="1">
      <c r="A376" s="27">
        <v>24</v>
      </c>
      <c r="B376" s="27">
        <v>23</v>
      </c>
      <c r="C376" s="27" t="s">
        <v>80</v>
      </c>
      <c r="D376" s="27">
        <v>3</v>
      </c>
      <c r="E376" s="27" t="s">
        <v>81</v>
      </c>
      <c r="F376" s="27" t="s">
        <v>62</v>
      </c>
      <c r="G376" s="27">
        <v>0.5</v>
      </c>
      <c r="H376" s="27">
        <v>0</v>
      </c>
      <c r="I376" s="27">
        <v>0.44067800000000001</v>
      </c>
      <c r="J376" s="27">
        <v>0.47677639999999999</v>
      </c>
      <c r="K376" s="27">
        <v>0.5</v>
      </c>
      <c r="L376" s="27">
        <v>0.53538200000000002</v>
      </c>
      <c r="M376" s="27">
        <v>1</v>
      </c>
      <c r="N376" s="27">
        <v>333</v>
      </c>
      <c r="O376" s="27">
        <v>10</v>
      </c>
      <c r="P376" s="27" t="s">
        <v>810</v>
      </c>
      <c r="Q376" s="27" t="s">
        <v>811</v>
      </c>
    </row>
    <row r="377" spans="1:17" ht="14.25" customHeight="1">
      <c r="A377" s="27">
        <v>24</v>
      </c>
      <c r="B377" s="27">
        <v>23</v>
      </c>
      <c r="C377" s="27" t="s">
        <v>80</v>
      </c>
      <c r="D377" s="27">
        <v>3</v>
      </c>
      <c r="E377" s="27" t="s">
        <v>81</v>
      </c>
      <c r="F377" s="27" t="s">
        <v>62</v>
      </c>
      <c r="G377" s="27">
        <v>0.55000000000000004</v>
      </c>
      <c r="H377" s="27">
        <v>0</v>
      </c>
      <c r="I377" s="27">
        <v>0.47339160000000002</v>
      </c>
      <c r="J377" s="27">
        <v>0.51573820000000004</v>
      </c>
      <c r="K377" s="27">
        <v>0.54746839999999997</v>
      </c>
      <c r="L377" s="27">
        <v>0.58064499999999997</v>
      </c>
      <c r="M377" s="27">
        <v>1</v>
      </c>
      <c r="N377" s="27">
        <v>285</v>
      </c>
      <c r="O377" s="27">
        <v>11</v>
      </c>
      <c r="P377" s="27" t="s">
        <v>812</v>
      </c>
      <c r="Q377" s="27" t="s">
        <v>813</v>
      </c>
    </row>
    <row r="378" spans="1:17" ht="14.25" customHeight="1">
      <c r="A378" s="27">
        <v>24</v>
      </c>
      <c r="B378" s="27">
        <v>23</v>
      </c>
      <c r="C378" s="27" t="s">
        <v>80</v>
      </c>
      <c r="D378" s="27">
        <v>3</v>
      </c>
      <c r="E378" s="27" t="s">
        <v>81</v>
      </c>
      <c r="F378" s="27" t="s">
        <v>62</v>
      </c>
      <c r="G378" s="27">
        <v>0.6</v>
      </c>
      <c r="H378" s="27">
        <v>0</v>
      </c>
      <c r="I378" s="27">
        <v>0.52941199999999999</v>
      </c>
      <c r="J378" s="27">
        <v>0.5559752</v>
      </c>
      <c r="K378" s="27">
        <v>0.58118479999999995</v>
      </c>
      <c r="L378" s="27">
        <v>0.62333919999999998</v>
      </c>
      <c r="M378" s="27">
        <v>1</v>
      </c>
      <c r="N378" s="27">
        <v>157</v>
      </c>
      <c r="O378" s="27">
        <v>12</v>
      </c>
      <c r="P378" s="27" t="s">
        <v>814</v>
      </c>
      <c r="Q378" s="27" t="s">
        <v>815</v>
      </c>
    </row>
    <row r="379" spans="1:17" ht="14.25" customHeight="1">
      <c r="A379" s="27">
        <v>24</v>
      </c>
      <c r="B379" s="27">
        <v>23</v>
      </c>
      <c r="C379" s="27" t="s">
        <v>80</v>
      </c>
      <c r="D379" s="27">
        <v>3</v>
      </c>
      <c r="E379" s="27" t="s">
        <v>81</v>
      </c>
      <c r="F379" s="27" t="s">
        <v>62</v>
      </c>
      <c r="G379" s="27">
        <v>0.65</v>
      </c>
      <c r="H379" s="27">
        <v>0</v>
      </c>
      <c r="I379" s="27">
        <v>0.57030820000000004</v>
      </c>
      <c r="J379" s="27">
        <v>0.60037039999999997</v>
      </c>
      <c r="K379" s="27">
        <v>0.63869739999999997</v>
      </c>
      <c r="L379" s="27">
        <v>0.69316239999999996</v>
      </c>
      <c r="M379" s="27">
        <v>1</v>
      </c>
      <c r="N379" s="27">
        <v>109</v>
      </c>
      <c r="O379" s="27">
        <v>13</v>
      </c>
      <c r="P379" s="27" t="s">
        <v>816</v>
      </c>
      <c r="Q379" s="27" t="s">
        <v>817</v>
      </c>
    </row>
    <row r="380" spans="1:17" ht="14.25" customHeight="1">
      <c r="A380" s="27">
        <v>24</v>
      </c>
      <c r="B380" s="27">
        <v>23</v>
      </c>
      <c r="C380" s="27" t="s">
        <v>80</v>
      </c>
      <c r="D380" s="27">
        <v>3</v>
      </c>
      <c r="E380" s="27" t="s">
        <v>81</v>
      </c>
      <c r="F380" s="27" t="s">
        <v>62</v>
      </c>
      <c r="G380" s="27">
        <v>0.7</v>
      </c>
      <c r="H380" s="27">
        <v>0</v>
      </c>
      <c r="I380" s="27">
        <v>0.63766259999999997</v>
      </c>
      <c r="J380" s="27">
        <v>0.66666700000000001</v>
      </c>
      <c r="K380" s="27">
        <v>0.68833339999999998</v>
      </c>
      <c r="L380" s="27">
        <v>0.74316700000000002</v>
      </c>
      <c r="M380" s="27">
        <v>1</v>
      </c>
      <c r="N380" s="27">
        <v>37</v>
      </c>
      <c r="O380" s="27">
        <v>14</v>
      </c>
      <c r="P380" s="27" t="s">
        <v>818</v>
      </c>
      <c r="Q380" s="27" t="s">
        <v>819</v>
      </c>
    </row>
    <row r="381" spans="1:17" ht="14.25" customHeight="1">
      <c r="A381" s="27">
        <v>24</v>
      </c>
      <c r="B381" s="27">
        <v>23</v>
      </c>
      <c r="C381" s="27" t="s">
        <v>80</v>
      </c>
      <c r="D381" s="27">
        <v>3</v>
      </c>
      <c r="E381" s="27" t="s">
        <v>81</v>
      </c>
      <c r="F381" s="27" t="s">
        <v>62</v>
      </c>
      <c r="G381" s="27">
        <v>0.8</v>
      </c>
      <c r="H381" s="27">
        <v>0</v>
      </c>
      <c r="I381" s="27">
        <v>0.66576599999999997</v>
      </c>
      <c r="J381" s="27">
        <v>0.72028959999999997</v>
      </c>
      <c r="K381" s="27">
        <v>0.74571419999999999</v>
      </c>
      <c r="L381" s="27">
        <v>0.80573519999999998</v>
      </c>
      <c r="M381" s="27">
        <v>1</v>
      </c>
      <c r="N381" s="27">
        <v>50</v>
      </c>
      <c r="O381" s="27">
        <v>15</v>
      </c>
      <c r="P381" s="27" t="s">
        <v>820</v>
      </c>
      <c r="Q381" s="27" t="s">
        <v>821</v>
      </c>
    </row>
    <row r="382" spans="1:17" ht="14.25" customHeight="1">
      <c r="A382" s="27">
        <v>24</v>
      </c>
      <c r="B382" s="27">
        <v>23</v>
      </c>
      <c r="C382" s="27" t="s">
        <v>80</v>
      </c>
      <c r="D382" s="27">
        <v>3</v>
      </c>
      <c r="E382" s="27" t="s">
        <v>81</v>
      </c>
      <c r="F382" s="27" t="s">
        <v>62</v>
      </c>
      <c r="G382" s="27">
        <v>1</v>
      </c>
      <c r="H382" s="27">
        <v>0</v>
      </c>
      <c r="I382" s="27">
        <v>0.79138200000000003</v>
      </c>
      <c r="J382" s="27">
        <v>0.8354838</v>
      </c>
      <c r="K382" s="27">
        <v>0.87282599999999999</v>
      </c>
      <c r="L382" s="27">
        <v>0.90749199999999997</v>
      </c>
      <c r="M382" s="27">
        <v>1</v>
      </c>
      <c r="N382" s="27">
        <v>22</v>
      </c>
      <c r="O382" s="27">
        <v>16</v>
      </c>
      <c r="P382" s="27" t="s">
        <v>793</v>
      </c>
      <c r="Q382" s="27" t="s">
        <v>822</v>
      </c>
    </row>
    <row r="383" spans="1:17" ht="14.25" customHeight="1">
      <c r="A383" s="27">
        <v>25</v>
      </c>
      <c r="B383" s="27">
        <v>23</v>
      </c>
      <c r="C383" s="27" t="s">
        <v>80</v>
      </c>
      <c r="D383" s="27">
        <v>4</v>
      </c>
      <c r="E383" s="27" t="s">
        <v>81</v>
      </c>
      <c r="F383" s="27" t="s">
        <v>62</v>
      </c>
      <c r="G383" s="27">
        <v>0.05</v>
      </c>
      <c r="H383" s="27">
        <v>0</v>
      </c>
      <c r="I383" s="27">
        <v>2.30478E-2</v>
      </c>
      <c r="J383" s="27">
        <v>3.9164999999999998E-2</v>
      </c>
      <c r="K383" s="27">
        <v>5.3626E-2</v>
      </c>
      <c r="L383" s="27">
        <v>7.34958E-2</v>
      </c>
      <c r="M383" s="27">
        <v>1</v>
      </c>
      <c r="N383" s="27">
        <v>208</v>
      </c>
      <c r="O383" s="27">
        <v>1</v>
      </c>
      <c r="P383" s="27" t="s">
        <v>823</v>
      </c>
      <c r="Q383" s="27" t="s">
        <v>824</v>
      </c>
    </row>
    <row r="384" spans="1:17" ht="14.25" customHeight="1">
      <c r="A384" s="27">
        <v>25</v>
      </c>
      <c r="B384" s="27">
        <v>23</v>
      </c>
      <c r="C384" s="27" t="s">
        <v>80</v>
      </c>
      <c r="D384" s="27">
        <v>4</v>
      </c>
      <c r="E384" s="27" t="s">
        <v>81</v>
      </c>
      <c r="F384" s="27" t="s">
        <v>62</v>
      </c>
      <c r="G384" s="27">
        <v>0.1</v>
      </c>
      <c r="H384" s="27">
        <v>0</v>
      </c>
      <c r="I384" s="27">
        <v>6.5216999999999997E-2</v>
      </c>
      <c r="J384" s="27">
        <v>8.5713999999999999E-2</v>
      </c>
      <c r="K384" s="27">
        <v>0.104575</v>
      </c>
      <c r="L384" s="27">
        <v>0.13095200000000001</v>
      </c>
      <c r="M384" s="27">
        <v>1</v>
      </c>
      <c r="N384" s="27">
        <v>426</v>
      </c>
      <c r="O384" s="27">
        <v>2</v>
      </c>
      <c r="P384" s="27" t="s">
        <v>825</v>
      </c>
      <c r="Q384" s="27" t="s">
        <v>826</v>
      </c>
    </row>
    <row r="385" spans="1:17" ht="14.25" customHeight="1">
      <c r="A385" s="27">
        <v>25</v>
      </c>
      <c r="B385" s="27">
        <v>23</v>
      </c>
      <c r="C385" s="27" t="s">
        <v>80</v>
      </c>
      <c r="D385" s="27">
        <v>4</v>
      </c>
      <c r="E385" s="27" t="s">
        <v>81</v>
      </c>
      <c r="F385" s="27" t="s">
        <v>62</v>
      </c>
      <c r="G385" s="27">
        <v>0.15</v>
      </c>
      <c r="H385" s="27">
        <v>0</v>
      </c>
      <c r="I385" s="27">
        <v>0.11562740000000001</v>
      </c>
      <c r="J385" s="27">
        <v>0.13888900000000001</v>
      </c>
      <c r="K385" s="27">
        <v>0.15873000000000001</v>
      </c>
      <c r="L385" s="27">
        <v>0.19212319999999999</v>
      </c>
      <c r="M385" s="27">
        <v>1</v>
      </c>
      <c r="N385" s="27">
        <v>524</v>
      </c>
      <c r="O385" s="27">
        <v>3</v>
      </c>
      <c r="P385" s="27" t="s">
        <v>827</v>
      </c>
      <c r="Q385" s="27" t="s">
        <v>828</v>
      </c>
    </row>
    <row r="386" spans="1:17" ht="14.25" customHeight="1">
      <c r="A386" s="27">
        <v>25</v>
      </c>
      <c r="B386" s="27">
        <v>23</v>
      </c>
      <c r="C386" s="27" t="s">
        <v>80</v>
      </c>
      <c r="D386" s="27">
        <v>4</v>
      </c>
      <c r="E386" s="27" t="s">
        <v>81</v>
      </c>
      <c r="F386" s="27" t="s">
        <v>62</v>
      </c>
      <c r="G386" s="27">
        <v>0.2</v>
      </c>
      <c r="H386" s="27">
        <v>0</v>
      </c>
      <c r="I386" s="27">
        <v>0.16666700000000001</v>
      </c>
      <c r="J386" s="27">
        <v>0.1913638</v>
      </c>
      <c r="K386" s="27">
        <v>0.2165638</v>
      </c>
      <c r="L386" s="27">
        <v>0.2453062</v>
      </c>
      <c r="M386" s="27">
        <v>1</v>
      </c>
      <c r="N386" s="27">
        <v>605</v>
      </c>
      <c r="O386" s="27">
        <v>4</v>
      </c>
      <c r="P386" s="27" t="s">
        <v>829</v>
      </c>
      <c r="Q386" s="27" t="s">
        <v>830</v>
      </c>
    </row>
    <row r="387" spans="1:17" ht="14.25" customHeight="1">
      <c r="A387" s="27">
        <v>25</v>
      </c>
      <c r="B387" s="27">
        <v>23</v>
      </c>
      <c r="C387" s="27" t="s">
        <v>80</v>
      </c>
      <c r="D387" s="27">
        <v>4</v>
      </c>
      <c r="E387" s="27" t="s">
        <v>81</v>
      </c>
      <c r="F387" s="27" t="s">
        <v>62</v>
      </c>
      <c r="G387" s="27">
        <v>0.25</v>
      </c>
      <c r="H387" s="27">
        <v>0</v>
      </c>
      <c r="I387" s="27">
        <v>0.214286</v>
      </c>
      <c r="J387" s="27">
        <v>0.24251059999999999</v>
      </c>
      <c r="K387" s="27">
        <v>0.26996819999999999</v>
      </c>
      <c r="L387" s="27">
        <v>0.30331580000000002</v>
      </c>
      <c r="M387" s="27">
        <v>1</v>
      </c>
      <c r="N387" s="27">
        <v>549</v>
      </c>
      <c r="O387" s="27">
        <v>5</v>
      </c>
      <c r="P387" s="27" t="s">
        <v>831</v>
      </c>
      <c r="Q387" s="27" t="s">
        <v>832</v>
      </c>
    </row>
    <row r="388" spans="1:17" ht="14.25" customHeight="1">
      <c r="A388" s="27">
        <v>25</v>
      </c>
      <c r="B388" s="27">
        <v>23</v>
      </c>
      <c r="C388" s="27" t="s">
        <v>80</v>
      </c>
      <c r="D388" s="27">
        <v>4</v>
      </c>
      <c r="E388" s="27" t="s">
        <v>81</v>
      </c>
      <c r="F388" s="27" t="s">
        <v>62</v>
      </c>
      <c r="G388" s="27">
        <v>0.3</v>
      </c>
      <c r="H388" s="27">
        <v>0</v>
      </c>
      <c r="I388" s="27">
        <v>0.25974000000000003</v>
      </c>
      <c r="J388" s="27">
        <v>0.29166700000000001</v>
      </c>
      <c r="K388" s="27">
        <v>0.31818200000000002</v>
      </c>
      <c r="L388" s="27">
        <v>0.35051500000000002</v>
      </c>
      <c r="M388" s="27">
        <v>1</v>
      </c>
      <c r="N388" s="27">
        <v>441</v>
      </c>
      <c r="O388" s="27">
        <v>6</v>
      </c>
      <c r="P388" s="27" t="s">
        <v>833</v>
      </c>
      <c r="Q388" s="27" t="s">
        <v>834</v>
      </c>
    </row>
    <row r="389" spans="1:17" ht="14.25" customHeight="1">
      <c r="A389" s="27">
        <v>25</v>
      </c>
      <c r="B389" s="27">
        <v>23</v>
      </c>
      <c r="C389" s="27" t="s">
        <v>80</v>
      </c>
      <c r="D389" s="27">
        <v>4</v>
      </c>
      <c r="E389" s="27" t="s">
        <v>81</v>
      </c>
      <c r="F389" s="27" t="s">
        <v>62</v>
      </c>
      <c r="G389" s="27">
        <v>0.35</v>
      </c>
      <c r="H389" s="27">
        <v>0</v>
      </c>
      <c r="I389" s="27">
        <v>0.30313820000000002</v>
      </c>
      <c r="J389" s="27">
        <v>0.33910420000000002</v>
      </c>
      <c r="K389" s="27">
        <v>0.36974380000000001</v>
      </c>
      <c r="L389" s="27">
        <v>0.4089932</v>
      </c>
      <c r="M389" s="27">
        <v>1</v>
      </c>
      <c r="N389" s="27">
        <v>332</v>
      </c>
      <c r="O389" s="27">
        <v>7</v>
      </c>
      <c r="P389" s="27" t="s">
        <v>835</v>
      </c>
      <c r="Q389" s="27" t="s">
        <v>836</v>
      </c>
    </row>
    <row r="390" spans="1:17" ht="14.25" customHeight="1">
      <c r="A390" s="27">
        <v>25</v>
      </c>
      <c r="B390" s="27">
        <v>23</v>
      </c>
      <c r="C390" s="27" t="s">
        <v>80</v>
      </c>
      <c r="D390" s="27">
        <v>4</v>
      </c>
      <c r="E390" s="27" t="s">
        <v>81</v>
      </c>
      <c r="F390" s="27" t="s">
        <v>62</v>
      </c>
      <c r="G390" s="27">
        <v>0.4</v>
      </c>
      <c r="H390" s="27">
        <v>0</v>
      </c>
      <c r="I390" s="27">
        <v>0.34443380000000001</v>
      </c>
      <c r="J390" s="27">
        <v>0.38542500000000002</v>
      </c>
      <c r="K390" s="27">
        <v>0.41544720000000002</v>
      </c>
      <c r="L390" s="27">
        <v>0.459702</v>
      </c>
      <c r="M390" s="27">
        <v>1</v>
      </c>
      <c r="N390" s="27">
        <v>270</v>
      </c>
      <c r="O390" s="27">
        <v>8</v>
      </c>
      <c r="P390" s="27" t="s">
        <v>837</v>
      </c>
      <c r="Q390" s="27" t="s">
        <v>838</v>
      </c>
    </row>
    <row r="391" spans="1:17" ht="14.25" customHeight="1">
      <c r="A391" s="27">
        <v>25</v>
      </c>
      <c r="B391" s="27">
        <v>23</v>
      </c>
      <c r="C391" s="27" t="s">
        <v>80</v>
      </c>
      <c r="D391" s="27">
        <v>4</v>
      </c>
      <c r="E391" s="27" t="s">
        <v>81</v>
      </c>
      <c r="F391" s="27" t="s">
        <v>62</v>
      </c>
      <c r="G391" s="27">
        <v>0.45</v>
      </c>
      <c r="H391" s="27">
        <v>0</v>
      </c>
      <c r="I391" s="27">
        <v>0.39414539999999998</v>
      </c>
      <c r="J391" s="27">
        <v>0.43771919999999997</v>
      </c>
      <c r="K391" s="27">
        <v>0.47189520000000001</v>
      </c>
      <c r="L391" s="27">
        <v>0.50679479999999999</v>
      </c>
      <c r="M391" s="27">
        <v>1</v>
      </c>
      <c r="N391" s="27">
        <v>189</v>
      </c>
      <c r="O391" s="27">
        <v>9</v>
      </c>
      <c r="P391" s="27" t="s">
        <v>839</v>
      </c>
      <c r="Q391" s="27" t="s">
        <v>840</v>
      </c>
    </row>
    <row r="392" spans="1:17" ht="14.25" customHeight="1">
      <c r="A392" s="27">
        <v>25</v>
      </c>
      <c r="B392" s="27">
        <v>23</v>
      </c>
      <c r="C392" s="27" t="s">
        <v>80</v>
      </c>
      <c r="D392" s="27">
        <v>4</v>
      </c>
      <c r="E392" s="27" t="s">
        <v>81</v>
      </c>
      <c r="F392" s="27" t="s">
        <v>62</v>
      </c>
      <c r="G392" s="27">
        <v>0.5</v>
      </c>
      <c r="H392" s="27">
        <v>0</v>
      </c>
      <c r="I392" s="27">
        <v>0.44154840000000001</v>
      </c>
      <c r="J392" s="27">
        <v>0.47899059999999999</v>
      </c>
      <c r="K392" s="27">
        <v>0.50513379999999997</v>
      </c>
      <c r="L392" s="27">
        <v>0.55096100000000003</v>
      </c>
      <c r="M392" s="27">
        <v>1</v>
      </c>
      <c r="N392" s="27">
        <v>122</v>
      </c>
      <c r="O392" s="27">
        <v>10</v>
      </c>
      <c r="P392" s="27" t="s">
        <v>841</v>
      </c>
      <c r="Q392" s="27" t="s">
        <v>842</v>
      </c>
    </row>
    <row r="393" spans="1:17" ht="14.25" customHeight="1">
      <c r="A393" s="27">
        <v>25</v>
      </c>
      <c r="B393" s="27">
        <v>23</v>
      </c>
      <c r="C393" s="27" t="s">
        <v>80</v>
      </c>
      <c r="D393" s="27">
        <v>4</v>
      </c>
      <c r="E393" s="27" t="s">
        <v>81</v>
      </c>
      <c r="F393" s="27" t="s">
        <v>62</v>
      </c>
      <c r="G393" s="27">
        <v>0.55000000000000004</v>
      </c>
      <c r="H393" s="27">
        <v>0</v>
      </c>
      <c r="I393" s="27">
        <v>0.5</v>
      </c>
      <c r="J393" s="27">
        <v>0.54435999999999996</v>
      </c>
      <c r="K393" s="27">
        <v>0.570635</v>
      </c>
      <c r="L393" s="27">
        <v>0.60994139999999997</v>
      </c>
      <c r="M393" s="27">
        <v>1</v>
      </c>
      <c r="N393" s="27">
        <v>92</v>
      </c>
      <c r="O393" s="27">
        <v>11</v>
      </c>
      <c r="P393" s="27" t="s">
        <v>843</v>
      </c>
      <c r="Q393" s="27" t="s">
        <v>844</v>
      </c>
    </row>
    <row r="394" spans="1:17" ht="14.25" customHeight="1">
      <c r="A394" s="27">
        <v>25</v>
      </c>
      <c r="B394" s="27">
        <v>23</v>
      </c>
      <c r="C394" s="27" t="s">
        <v>80</v>
      </c>
      <c r="D394" s="27">
        <v>4</v>
      </c>
      <c r="E394" s="27" t="s">
        <v>81</v>
      </c>
      <c r="F394" s="27" t="s">
        <v>62</v>
      </c>
      <c r="G394" s="27">
        <v>0.6</v>
      </c>
      <c r="H394" s="27">
        <v>0</v>
      </c>
      <c r="I394" s="27">
        <v>0.54717000000000005</v>
      </c>
      <c r="J394" s="27">
        <v>0.582677</v>
      </c>
      <c r="K394" s="27">
        <v>0.61538499999999996</v>
      </c>
      <c r="L394" s="27">
        <v>0.63934400000000002</v>
      </c>
      <c r="M394" s="27">
        <v>1</v>
      </c>
      <c r="N394" s="27">
        <v>61</v>
      </c>
      <c r="O394" s="27">
        <v>12</v>
      </c>
      <c r="P394" s="27" t="s">
        <v>845</v>
      </c>
      <c r="Q394" s="27" t="s">
        <v>846</v>
      </c>
    </row>
    <row r="395" spans="1:17" ht="14.25" customHeight="1">
      <c r="A395" s="27">
        <v>25</v>
      </c>
      <c r="B395" s="27">
        <v>23</v>
      </c>
      <c r="C395" s="27" t="s">
        <v>80</v>
      </c>
      <c r="D395" s="27">
        <v>4</v>
      </c>
      <c r="E395" s="27" t="s">
        <v>81</v>
      </c>
      <c r="F395" s="27" t="s">
        <v>62</v>
      </c>
      <c r="G395" s="27">
        <v>0.65</v>
      </c>
      <c r="H395" s="27">
        <v>0</v>
      </c>
      <c r="I395" s="27">
        <v>0.58984139999999996</v>
      </c>
      <c r="J395" s="27">
        <v>0.61861679999999997</v>
      </c>
      <c r="K395" s="27">
        <v>0.67055560000000003</v>
      </c>
      <c r="L395" s="27">
        <v>0.70369219999999999</v>
      </c>
      <c r="M395" s="27">
        <v>1</v>
      </c>
      <c r="N395" s="27">
        <v>39</v>
      </c>
      <c r="O395" s="27">
        <v>13</v>
      </c>
      <c r="P395" s="27" t="s">
        <v>847</v>
      </c>
      <c r="Q395" s="27" t="s">
        <v>848</v>
      </c>
    </row>
    <row r="396" spans="1:17" ht="14.25" customHeight="1">
      <c r="A396" s="27">
        <v>25</v>
      </c>
      <c r="B396" s="27">
        <v>23</v>
      </c>
      <c r="C396" s="27" t="s">
        <v>80</v>
      </c>
      <c r="D396" s="27">
        <v>4</v>
      </c>
      <c r="E396" s="27" t="s">
        <v>81</v>
      </c>
      <c r="F396" s="27" t="s">
        <v>62</v>
      </c>
      <c r="G396" s="27">
        <v>1</v>
      </c>
      <c r="H396" s="27">
        <v>0</v>
      </c>
      <c r="I396" s="27">
        <v>0.66956539999999998</v>
      </c>
      <c r="J396" s="27">
        <v>0.7019048</v>
      </c>
      <c r="K396" s="27">
        <v>0.75823479999999999</v>
      </c>
      <c r="L396" s="27">
        <v>0.8</v>
      </c>
      <c r="M396" s="27">
        <v>1</v>
      </c>
      <c r="N396" s="27">
        <v>28</v>
      </c>
      <c r="O396" s="27">
        <v>14</v>
      </c>
      <c r="P396" s="27" t="s">
        <v>824</v>
      </c>
      <c r="Q396" s="27" t="s">
        <v>849</v>
      </c>
    </row>
    <row r="397" spans="1:17" ht="14.25" customHeight="1">
      <c r="A397" s="27">
        <v>26</v>
      </c>
      <c r="B397" s="27">
        <v>23</v>
      </c>
      <c r="C397" s="27" t="s">
        <v>80</v>
      </c>
      <c r="D397" s="27">
        <v>5</v>
      </c>
      <c r="E397" s="27" t="s">
        <v>81</v>
      </c>
      <c r="F397" s="27" t="s">
        <v>62</v>
      </c>
      <c r="G397" s="27">
        <v>0.05</v>
      </c>
      <c r="H397" s="27">
        <v>0</v>
      </c>
      <c r="I397" s="27">
        <v>3.8462000000000003E-2</v>
      </c>
      <c r="J397" s="27">
        <v>5.0251999999999998E-2</v>
      </c>
      <c r="K397" s="27">
        <v>6.4683599999999994E-2</v>
      </c>
      <c r="L397" s="27">
        <v>8.2240199999999999E-2</v>
      </c>
      <c r="M397" s="27">
        <v>1</v>
      </c>
      <c r="N397" s="27">
        <v>75</v>
      </c>
      <c r="O397" s="27">
        <v>1</v>
      </c>
      <c r="P397" s="27" t="s">
        <v>850</v>
      </c>
      <c r="Q397" s="27" t="s">
        <v>851</v>
      </c>
    </row>
    <row r="398" spans="1:17" ht="14.25" customHeight="1">
      <c r="A398" s="27">
        <v>26</v>
      </c>
      <c r="B398" s="27">
        <v>23</v>
      </c>
      <c r="C398" s="27" t="s">
        <v>80</v>
      </c>
      <c r="D398" s="27">
        <v>5</v>
      </c>
      <c r="E398" s="27" t="s">
        <v>81</v>
      </c>
      <c r="F398" s="27" t="s">
        <v>62</v>
      </c>
      <c r="G398" s="27">
        <v>0.1</v>
      </c>
      <c r="H398" s="27">
        <v>0</v>
      </c>
      <c r="I398" s="27">
        <v>7.3637999999999995E-2</v>
      </c>
      <c r="J398" s="27">
        <v>9.27954E-2</v>
      </c>
      <c r="K398" s="27">
        <v>0.1128516</v>
      </c>
      <c r="L398" s="27">
        <v>0.13519919999999999</v>
      </c>
      <c r="M398" s="27">
        <v>1</v>
      </c>
      <c r="N398" s="27">
        <v>192</v>
      </c>
      <c r="O398" s="27">
        <v>2</v>
      </c>
      <c r="P398" s="27" t="s">
        <v>852</v>
      </c>
      <c r="Q398" s="27" t="s">
        <v>853</v>
      </c>
    </row>
    <row r="399" spans="1:17" ht="14.25" customHeight="1">
      <c r="A399" s="27">
        <v>26</v>
      </c>
      <c r="B399" s="27">
        <v>23</v>
      </c>
      <c r="C399" s="27" t="s">
        <v>80</v>
      </c>
      <c r="D399" s="27">
        <v>5</v>
      </c>
      <c r="E399" s="27" t="s">
        <v>81</v>
      </c>
      <c r="F399" s="27" t="s">
        <v>62</v>
      </c>
      <c r="G399" s="27">
        <v>0.15</v>
      </c>
      <c r="H399" s="27">
        <v>0</v>
      </c>
      <c r="I399" s="27">
        <v>0.1157966</v>
      </c>
      <c r="J399" s="27">
        <v>0.1468942</v>
      </c>
      <c r="K399" s="27">
        <v>0.16616939999999999</v>
      </c>
      <c r="L399" s="27">
        <v>0.19285060000000001</v>
      </c>
      <c r="M399" s="27">
        <v>1</v>
      </c>
      <c r="N399" s="27">
        <v>239</v>
      </c>
      <c r="O399" s="27">
        <v>3</v>
      </c>
      <c r="P399" s="27" t="s">
        <v>854</v>
      </c>
      <c r="Q399" s="27" t="s">
        <v>855</v>
      </c>
    </row>
    <row r="400" spans="1:17" ht="14.25" customHeight="1">
      <c r="A400" s="27">
        <v>26</v>
      </c>
      <c r="B400" s="27">
        <v>23</v>
      </c>
      <c r="C400" s="27" t="s">
        <v>80</v>
      </c>
      <c r="D400" s="27">
        <v>5</v>
      </c>
      <c r="E400" s="27" t="s">
        <v>81</v>
      </c>
      <c r="F400" s="27" t="s">
        <v>62</v>
      </c>
      <c r="G400" s="27">
        <v>0.2</v>
      </c>
      <c r="H400" s="27">
        <v>0</v>
      </c>
      <c r="I400" s="27">
        <v>0.1698914</v>
      </c>
      <c r="J400" s="27">
        <v>0.19672100000000001</v>
      </c>
      <c r="K400" s="27">
        <v>0.22058800000000001</v>
      </c>
      <c r="L400" s="27">
        <v>0.2494624</v>
      </c>
      <c r="M400" s="27">
        <v>1</v>
      </c>
      <c r="N400" s="27">
        <v>367</v>
      </c>
      <c r="O400" s="27">
        <v>4</v>
      </c>
      <c r="P400" s="27" t="s">
        <v>856</v>
      </c>
      <c r="Q400" s="27" t="s">
        <v>857</v>
      </c>
    </row>
    <row r="401" spans="1:17" ht="14.25" customHeight="1">
      <c r="A401" s="27">
        <v>26</v>
      </c>
      <c r="B401" s="27">
        <v>23</v>
      </c>
      <c r="C401" s="27" t="s">
        <v>80</v>
      </c>
      <c r="D401" s="27">
        <v>5</v>
      </c>
      <c r="E401" s="27" t="s">
        <v>81</v>
      </c>
      <c r="F401" s="27" t="s">
        <v>62</v>
      </c>
      <c r="G401" s="27">
        <v>0.25</v>
      </c>
      <c r="H401" s="27">
        <v>0</v>
      </c>
      <c r="I401" s="27">
        <v>0.21875</v>
      </c>
      <c r="J401" s="27">
        <v>0.25</v>
      </c>
      <c r="K401" s="27">
        <v>0.282051</v>
      </c>
      <c r="L401" s="27">
        <v>0.31481500000000001</v>
      </c>
      <c r="M401" s="27">
        <v>1</v>
      </c>
      <c r="N401" s="27">
        <v>376</v>
      </c>
      <c r="O401" s="27">
        <v>5</v>
      </c>
      <c r="P401" s="27" t="s">
        <v>858</v>
      </c>
      <c r="Q401" s="27" t="s">
        <v>859</v>
      </c>
    </row>
    <row r="402" spans="1:17" ht="14.25" customHeight="1">
      <c r="A402" s="27">
        <v>26</v>
      </c>
      <c r="B402" s="27">
        <v>23</v>
      </c>
      <c r="C402" s="27" t="s">
        <v>80</v>
      </c>
      <c r="D402" s="27">
        <v>5</v>
      </c>
      <c r="E402" s="27" t="s">
        <v>81</v>
      </c>
      <c r="F402" s="27" t="s">
        <v>62</v>
      </c>
      <c r="G402" s="27">
        <v>0.3</v>
      </c>
      <c r="H402" s="27">
        <v>0</v>
      </c>
      <c r="I402" s="27">
        <v>0.27027000000000001</v>
      </c>
      <c r="J402" s="27">
        <v>0.3</v>
      </c>
      <c r="K402" s="27">
        <v>0.33108100000000001</v>
      </c>
      <c r="L402" s="27">
        <v>0.368421</v>
      </c>
      <c r="M402" s="27">
        <v>1</v>
      </c>
      <c r="N402" s="27">
        <v>421</v>
      </c>
      <c r="O402" s="27">
        <v>6</v>
      </c>
      <c r="P402" s="27" t="s">
        <v>860</v>
      </c>
      <c r="Q402" s="27" t="s">
        <v>861</v>
      </c>
    </row>
    <row r="403" spans="1:17" ht="14.25" customHeight="1">
      <c r="A403" s="27">
        <v>26</v>
      </c>
      <c r="B403" s="27">
        <v>23</v>
      </c>
      <c r="C403" s="27" t="s">
        <v>80</v>
      </c>
      <c r="D403" s="27">
        <v>5</v>
      </c>
      <c r="E403" s="27" t="s">
        <v>81</v>
      </c>
      <c r="F403" s="27" t="s">
        <v>62</v>
      </c>
      <c r="G403" s="27">
        <v>0.35</v>
      </c>
      <c r="H403" s="27">
        <v>0</v>
      </c>
      <c r="I403" s="27">
        <v>0.30578240000000001</v>
      </c>
      <c r="J403" s="27">
        <v>0.34541159999999999</v>
      </c>
      <c r="K403" s="27">
        <v>0.3715618</v>
      </c>
      <c r="L403" s="27">
        <v>0.41140019999999999</v>
      </c>
      <c r="M403" s="27">
        <v>1</v>
      </c>
      <c r="N403" s="27">
        <v>398</v>
      </c>
      <c r="O403" s="27">
        <v>7</v>
      </c>
      <c r="P403" s="27" t="s">
        <v>862</v>
      </c>
      <c r="Q403" s="27" t="s">
        <v>863</v>
      </c>
    </row>
    <row r="404" spans="1:17" ht="14.25" customHeight="1">
      <c r="A404" s="27">
        <v>26</v>
      </c>
      <c r="B404" s="27">
        <v>23</v>
      </c>
      <c r="C404" s="27" t="s">
        <v>80</v>
      </c>
      <c r="D404" s="27">
        <v>5</v>
      </c>
      <c r="E404" s="27" t="s">
        <v>81</v>
      </c>
      <c r="F404" s="27" t="s">
        <v>62</v>
      </c>
      <c r="G404" s="27">
        <v>0.4</v>
      </c>
      <c r="H404" s="27">
        <v>0</v>
      </c>
      <c r="I404" s="27">
        <v>0.35106399999999999</v>
      </c>
      <c r="J404" s="27">
        <v>0.38786739999999997</v>
      </c>
      <c r="K404" s="27">
        <v>0.42557420000000001</v>
      </c>
      <c r="L404" s="27">
        <v>0.47010800000000003</v>
      </c>
      <c r="M404" s="27">
        <v>1</v>
      </c>
      <c r="N404" s="27">
        <v>363</v>
      </c>
      <c r="O404" s="27">
        <v>8</v>
      </c>
      <c r="P404" s="27" t="s">
        <v>864</v>
      </c>
      <c r="Q404" s="27" t="s">
        <v>865</v>
      </c>
    </row>
    <row r="405" spans="1:17" ht="14.25" customHeight="1">
      <c r="A405" s="27">
        <v>26</v>
      </c>
      <c r="B405" s="27">
        <v>23</v>
      </c>
      <c r="C405" s="27" t="s">
        <v>80</v>
      </c>
      <c r="D405" s="27">
        <v>5</v>
      </c>
      <c r="E405" s="27" t="s">
        <v>81</v>
      </c>
      <c r="F405" s="27" t="s">
        <v>62</v>
      </c>
      <c r="G405" s="27">
        <v>0.45</v>
      </c>
      <c r="H405" s="27">
        <v>0</v>
      </c>
      <c r="I405" s="27">
        <v>0.4</v>
      </c>
      <c r="J405" s="27">
        <v>0.44040679999999999</v>
      </c>
      <c r="K405" s="27">
        <v>0.47628920000000002</v>
      </c>
      <c r="L405" s="27">
        <v>0.51241760000000003</v>
      </c>
      <c r="M405" s="27">
        <v>1</v>
      </c>
      <c r="N405" s="27">
        <v>310</v>
      </c>
      <c r="O405" s="27">
        <v>9</v>
      </c>
      <c r="P405" s="27" t="s">
        <v>866</v>
      </c>
      <c r="Q405" s="27" t="s">
        <v>867</v>
      </c>
    </row>
    <row r="406" spans="1:17" ht="14.25" customHeight="1">
      <c r="A406" s="27">
        <v>26</v>
      </c>
      <c r="B406" s="27">
        <v>23</v>
      </c>
      <c r="C406" s="27" t="s">
        <v>80</v>
      </c>
      <c r="D406" s="27">
        <v>5</v>
      </c>
      <c r="E406" s="27" t="s">
        <v>81</v>
      </c>
      <c r="F406" s="27" t="s">
        <v>62</v>
      </c>
      <c r="G406" s="27">
        <v>0.5</v>
      </c>
      <c r="H406" s="27">
        <v>0</v>
      </c>
      <c r="I406" s="27">
        <v>0.45561459999999998</v>
      </c>
      <c r="J406" s="27">
        <v>0.49218200000000001</v>
      </c>
      <c r="K406" s="27">
        <v>0.52938739999999995</v>
      </c>
      <c r="L406" s="27">
        <v>0.57142899999999996</v>
      </c>
      <c r="M406" s="27">
        <v>1</v>
      </c>
      <c r="N406" s="27">
        <v>195</v>
      </c>
      <c r="O406" s="27">
        <v>10</v>
      </c>
      <c r="P406" s="27" t="s">
        <v>868</v>
      </c>
      <c r="Q406" s="27" t="s">
        <v>869</v>
      </c>
    </row>
    <row r="407" spans="1:17" ht="14.25" customHeight="1">
      <c r="A407" s="27">
        <v>26</v>
      </c>
      <c r="B407" s="27">
        <v>23</v>
      </c>
      <c r="C407" s="27" t="s">
        <v>80</v>
      </c>
      <c r="D407" s="27">
        <v>5</v>
      </c>
      <c r="E407" s="27" t="s">
        <v>81</v>
      </c>
      <c r="F407" s="27" t="s">
        <v>62</v>
      </c>
      <c r="G407" s="27">
        <v>0.55000000000000004</v>
      </c>
      <c r="H407" s="27">
        <v>0</v>
      </c>
      <c r="I407" s="27">
        <v>0.48571399999999998</v>
      </c>
      <c r="J407" s="27">
        <v>0.52500000000000002</v>
      </c>
      <c r="K407" s="27">
        <v>0.56862699999999999</v>
      </c>
      <c r="L407" s="27">
        <v>0.625</v>
      </c>
      <c r="M407" s="27">
        <v>1</v>
      </c>
      <c r="N407" s="27">
        <v>166</v>
      </c>
      <c r="O407" s="27">
        <v>11</v>
      </c>
      <c r="P407" s="27" t="s">
        <v>870</v>
      </c>
      <c r="Q407" s="27" t="s">
        <v>871</v>
      </c>
    </row>
    <row r="408" spans="1:17" ht="14.25" customHeight="1">
      <c r="A408" s="27">
        <v>26</v>
      </c>
      <c r="B408" s="27">
        <v>23</v>
      </c>
      <c r="C408" s="27" t="s">
        <v>80</v>
      </c>
      <c r="D408" s="27">
        <v>5</v>
      </c>
      <c r="E408" s="27" t="s">
        <v>81</v>
      </c>
      <c r="F408" s="27" t="s">
        <v>62</v>
      </c>
      <c r="G408" s="27">
        <v>0.6</v>
      </c>
      <c r="H408" s="27">
        <v>0</v>
      </c>
      <c r="I408" s="27">
        <v>0.54513599999999995</v>
      </c>
      <c r="J408" s="27">
        <v>0.58157859999999995</v>
      </c>
      <c r="K408" s="27">
        <v>0.61820739999999996</v>
      </c>
      <c r="L408" s="27">
        <v>0.65874440000000001</v>
      </c>
      <c r="M408" s="27">
        <v>1</v>
      </c>
      <c r="N408" s="27">
        <v>120</v>
      </c>
      <c r="O408" s="27">
        <v>12</v>
      </c>
      <c r="P408" s="27" t="s">
        <v>872</v>
      </c>
      <c r="Q408" s="27" t="s">
        <v>873</v>
      </c>
    </row>
    <row r="409" spans="1:17" ht="14.25" customHeight="1">
      <c r="A409" s="27">
        <v>26</v>
      </c>
      <c r="B409" s="27">
        <v>23</v>
      </c>
      <c r="C409" s="27" t="s">
        <v>80</v>
      </c>
      <c r="D409" s="27">
        <v>5</v>
      </c>
      <c r="E409" s="27" t="s">
        <v>81</v>
      </c>
      <c r="F409" s="27" t="s">
        <v>62</v>
      </c>
      <c r="G409" s="27">
        <v>0.65</v>
      </c>
      <c r="H409" s="27">
        <v>0</v>
      </c>
      <c r="I409" s="27">
        <v>0.57622399999999996</v>
      </c>
      <c r="J409" s="27">
        <v>0.6259344</v>
      </c>
      <c r="K409" s="27">
        <v>0.66137179999999995</v>
      </c>
      <c r="L409" s="27">
        <v>0.71700180000000002</v>
      </c>
      <c r="M409" s="27">
        <v>1</v>
      </c>
      <c r="N409" s="27">
        <v>93</v>
      </c>
      <c r="O409" s="27">
        <v>13</v>
      </c>
      <c r="P409" s="27" t="s">
        <v>874</v>
      </c>
      <c r="Q409" s="27" t="s">
        <v>875</v>
      </c>
    </row>
    <row r="410" spans="1:17" ht="14.25" customHeight="1">
      <c r="A410" s="27">
        <v>26</v>
      </c>
      <c r="B410" s="27">
        <v>23</v>
      </c>
      <c r="C410" s="27" t="s">
        <v>80</v>
      </c>
      <c r="D410" s="27">
        <v>5</v>
      </c>
      <c r="E410" s="27" t="s">
        <v>81</v>
      </c>
      <c r="F410" s="27" t="s">
        <v>62</v>
      </c>
      <c r="G410" s="27">
        <v>0.7</v>
      </c>
      <c r="H410" s="27">
        <v>0</v>
      </c>
      <c r="I410" s="27">
        <v>0.61311539999999998</v>
      </c>
      <c r="J410" s="27">
        <v>0.67259619999999998</v>
      </c>
      <c r="K410" s="27">
        <v>0.68390079999999998</v>
      </c>
      <c r="L410" s="27">
        <v>0.72106420000000004</v>
      </c>
      <c r="M410" s="27">
        <v>1</v>
      </c>
      <c r="N410" s="27">
        <v>50</v>
      </c>
      <c r="O410" s="27">
        <v>14</v>
      </c>
      <c r="P410" s="27" t="s">
        <v>876</v>
      </c>
      <c r="Q410" s="27" t="s">
        <v>877</v>
      </c>
    </row>
    <row r="411" spans="1:17" ht="14.25" customHeight="1">
      <c r="A411" s="27">
        <v>26</v>
      </c>
      <c r="B411" s="27">
        <v>23</v>
      </c>
      <c r="C411" s="27" t="s">
        <v>80</v>
      </c>
      <c r="D411" s="27">
        <v>5</v>
      </c>
      <c r="E411" s="27" t="s">
        <v>81</v>
      </c>
      <c r="F411" s="27" t="s">
        <v>62</v>
      </c>
      <c r="G411" s="27">
        <v>0.75</v>
      </c>
      <c r="H411" s="27">
        <v>0</v>
      </c>
      <c r="I411" s="27">
        <v>0.70258799999999999</v>
      </c>
      <c r="J411" s="27">
        <v>0.74743599999999999</v>
      </c>
      <c r="K411" s="27">
        <v>0.77229139999999996</v>
      </c>
      <c r="L411" s="27">
        <v>0.80645199999999995</v>
      </c>
      <c r="M411" s="27">
        <v>1</v>
      </c>
      <c r="N411" s="27">
        <v>30</v>
      </c>
      <c r="O411" s="27">
        <v>15</v>
      </c>
      <c r="P411" s="27" t="s">
        <v>878</v>
      </c>
      <c r="Q411" s="27" t="s">
        <v>879</v>
      </c>
    </row>
    <row r="412" spans="1:17" ht="14.25" customHeight="1">
      <c r="A412" s="27">
        <v>26</v>
      </c>
      <c r="B412" s="27">
        <v>23</v>
      </c>
      <c r="C412" s="27" t="s">
        <v>80</v>
      </c>
      <c r="D412" s="27">
        <v>5</v>
      </c>
      <c r="E412" s="27" t="s">
        <v>81</v>
      </c>
      <c r="F412" s="27" t="s">
        <v>62</v>
      </c>
      <c r="G412" s="27">
        <v>1</v>
      </c>
      <c r="H412" s="27">
        <v>0</v>
      </c>
      <c r="I412" s="27">
        <v>0.77378559999999996</v>
      </c>
      <c r="J412" s="27">
        <v>0.82697240000000005</v>
      </c>
      <c r="K412" s="27">
        <v>0.85974019999999995</v>
      </c>
      <c r="L412" s="27">
        <v>0.89618180000000003</v>
      </c>
      <c r="M412" s="27">
        <v>1</v>
      </c>
      <c r="N412" s="27">
        <v>35</v>
      </c>
      <c r="O412" s="27">
        <v>16</v>
      </c>
      <c r="P412" s="27" t="s">
        <v>851</v>
      </c>
      <c r="Q412" s="27" t="s">
        <v>880</v>
      </c>
    </row>
    <row r="413" spans="1:17" ht="14.25" customHeight="1">
      <c r="A413" s="27">
        <v>27</v>
      </c>
      <c r="B413" s="27">
        <v>23</v>
      </c>
      <c r="C413" s="27" t="s">
        <v>80</v>
      </c>
      <c r="D413" s="27" t="s">
        <v>268</v>
      </c>
      <c r="E413" s="27" t="s">
        <v>81</v>
      </c>
      <c r="F413" s="27" t="s">
        <v>62</v>
      </c>
      <c r="G413" s="27">
        <v>0.05</v>
      </c>
      <c r="H413" s="27">
        <v>0</v>
      </c>
      <c r="I413" s="27">
        <v>1.09166E-2</v>
      </c>
      <c r="J413" s="27">
        <v>2.43138E-2</v>
      </c>
      <c r="K413" s="27">
        <v>3.9362000000000001E-2</v>
      </c>
      <c r="L413" s="27">
        <v>6.2876600000000005E-2</v>
      </c>
      <c r="M413" s="27">
        <v>1</v>
      </c>
      <c r="N413" s="27">
        <v>59</v>
      </c>
      <c r="O413" s="27">
        <v>1</v>
      </c>
      <c r="P413" s="27" t="s">
        <v>881</v>
      </c>
      <c r="Q413" s="27" t="s">
        <v>882</v>
      </c>
    </row>
    <row r="414" spans="1:17" ht="14.25" customHeight="1">
      <c r="A414" s="27">
        <v>27</v>
      </c>
      <c r="B414" s="27">
        <v>23</v>
      </c>
      <c r="C414" s="27" t="s">
        <v>80</v>
      </c>
      <c r="D414" s="27" t="s">
        <v>268</v>
      </c>
      <c r="E414" s="27" t="s">
        <v>81</v>
      </c>
      <c r="F414" s="27" t="s">
        <v>62</v>
      </c>
      <c r="G414" s="27">
        <v>0.1</v>
      </c>
      <c r="H414" s="27">
        <v>0</v>
      </c>
      <c r="I414" s="27">
        <v>3.9293599999999998E-2</v>
      </c>
      <c r="J414" s="27">
        <v>5.4545000000000003E-2</v>
      </c>
      <c r="K414" s="27">
        <v>7.9197799999999999E-2</v>
      </c>
      <c r="L414" s="27">
        <v>0.10358000000000001</v>
      </c>
      <c r="M414" s="27">
        <v>1</v>
      </c>
      <c r="N414" s="27">
        <v>257</v>
      </c>
      <c r="O414" s="27">
        <v>2</v>
      </c>
      <c r="P414" s="27" t="s">
        <v>883</v>
      </c>
      <c r="Q414" s="27" t="s">
        <v>884</v>
      </c>
    </row>
    <row r="415" spans="1:17" ht="14.25" customHeight="1">
      <c r="A415" s="27">
        <v>27</v>
      </c>
      <c r="B415" s="27">
        <v>23</v>
      </c>
      <c r="C415" s="27" t="s">
        <v>80</v>
      </c>
      <c r="D415" s="27" t="s">
        <v>268</v>
      </c>
      <c r="E415" s="27" t="s">
        <v>81</v>
      </c>
      <c r="F415" s="27" t="s">
        <v>62</v>
      </c>
      <c r="G415" s="27">
        <v>0.15</v>
      </c>
      <c r="H415" s="27">
        <v>0</v>
      </c>
      <c r="I415" s="27">
        <v>6.6667000000000004E-2</v>
      </c>
      <c r="J415" s="27">
        <v>8.8853199999999993E-2</v>
      </c>
      <c r="K415" s="27">
        <v>0.1125564</v>
      </c>
      <c r="L415" s="27">
        <v>0.13665079999999999</v>
      </c>
      <c r="M415" s="27">
        <v>1</v>
      </c>
      <c r="N415" s="27">
        <v>478</v>
      </c>
      <c r="O415" s="27">
        <v>3</v>
      </c>
      <c r="P415" s="27" t="s">
        <v>885</v>
      </c>
      <c r="Q415" s="27" t="s">
        <v>886</v>
      </c>
    </row>
    <row r="416" spans="1:17" ht="14.25" customHeight="1">
      <c r="A416" s="27">
        <v>27</v>
      </c>
      <c r="B416" s="27">
        <v>23</v>
      </c>
      <c r="C416" s="27" t="s">
        <v>80</v>
      </c>
      <c r="D416" s="27" t="s">
        <v>268</v>
      </c>
      <c r="E416" s="27" t="s">
        <v>81</v>
      </c>
      <c r="F416" s="27" t="s">
        <v>62</v>
      </c>
      <c r="G416" s="27">
        <v>0.2</v>
      </c>
      <c r="H416" s="27">
        <v>0</v>
      </c>
      <c r="I416" s="27">
        <v>9.0163999999999994E-2</v>
      </c>
      <c r="J416" s="27">
        <v>0.125</v>
      </c>
      <c r="K416" s="27">
        <v>0.15384600000000001</v>
      </c>
      <c r="L416" s="27">
        <v>0.18881100000000001</v>
      </c>
      <c r="M416" s="27">
        <v>1</v>
      </c>
      <c r="N416" s="27">
        <v>636</v>
      </c>
      <c r="O416" s="27">
        <v>4</v>
      </c>
      <c r="P416" s="27" t="s">
        <v>887</v>
      </c>
      <c r="Q416" s="27" t="s">
        <v>888</v>
      </c>
    </row>
    <row r="417" spans="1:17" ht="14.25" customHeight="1">
      <c r="A417" s="27">
        <v>27</v>
      </c>
      <c r="B417" s="27">
        <v>23</v>
      </c>
      <c r="C417" s="27" t="s">
        <v>80</v>
      </c>
      <c r="D417" s="27" t="s">
        <v>268</v>
      </c>
      <c r="E417" s="27" t="s">
        <v>81</v>
      </c>
      <c r="F417" s="27" t="s">
        <v>62</v>
      </c>
      <c r="G417" s="27">
        <v>0.25</v>
      </c>
      <c r="H417" s="27">
        <v>0</v>
      </c>
      <c r="I417" s="27">
        <v>0.12230199999999999</v>
      </c>
      <c r="J417" s="27">
        <v>0.154839</v>
      </c>
      <c r="K417" s="27">
        <v>0.190083</v>
      </c>
      <c r="L417" s="27">
        <v>0.22875799999999999</v>
      </c>
      <c r="M417" s="27">
        <v>1</v>
      </c>
      <c r="N417" s="27">
        <v>816</v>
      </c>
      <c r="O417" s="27">
        <v>5</v>
      </c>
      <c r="P417" s="27" t="s">
        <v>889</v>
      </c>
      <c r="Q417" s="27" t="s">
        <v>890</v>
      </c>
    </row>
    <row r="418" spans="1:17" ht="14.25" customHeight="1">
      <c r="A418" s="27">
        <v>27</v>
      </c>
      <c r="B418" s="27">
        <v>23</v>
      </c>
      <c r="C418" s="27" t="s">
        <v>80</v>
      </c>
      <c r="D418" s="27" t="s">
        <v>268</v>
      </c>
      <c r="E418" s="27" t="s">
        <v>81</v>
      </c>
      <c r="F418" s="27" t="s">
        <v>62</v>
      </c>
      <c r="G418" s="27">
        <v>0.3</v>
      </c>
      <c r="H418" s="27">
        <v>0</v>
      </c>
      <c r="I418" s="27">
        <v>0.15423419999999999</v>
      </c>
      <c r="J418" s="27">
        <v>0.19322</v>
      </c>
      <c r="K418" s="27">
        <v>0.2303354</v>
      </c>
      <c r="L418" s="27">
        <v>0.277644</v>
      </c>
      <c r="M418" s="27">
        <v>1</v>
      </c>
      <c r="N418" s="27">
        <v>912</v>
      </c>
      <c r="O418" s="27">
        <v>6</v>
      </c>
      <c r="P418" s="27" t="s">
        <v>891</v>
      </c>
      <c r="Q418" s="27" t="s">
        <v>892</v>
      </c>
    </row>
    <row r="419" spans="1:17" ht="14.25" customHeight="1">
      <c r="A419" s="27">
        <v>27</v>
      </c>
      <c r="B419" s="27">
        <v>23</v>
      </c>
      <c r="C419" s="27" t="s">
        <v>80</v>
      </c>
      <c r="D419" s="27" t="s">
        <v>268</v>
      </c>
      <c r="E419" s="27" t="s">
        <v>81</v>
      </c>
      <c r="F419" s="27" t="s">
        <v>62</v>
      </c>
      <c r="G419" s="27">
        <v>0.35</v>
      </c>
      <c r="H419" s="27">
        <v>0</v>
      </c>
      <c r="I419" s="27">
        <v>0.180645</v>
      </c>
      <c r="J419" s="27">
        <v>0.22500000000000001</v>
      </c>
      <c r="K419" s="27">
        <v>0.26966299999999999</v>
      </c>
      <c r="L419" s="27">
        <v>0.31746000000000002</v>
      </c>
      <c r="M419" s="27">
        <v>1</v>
      </c>
      <c r="N419" s="27">
        <v>1021</v>
      </c>
      <c r="O419" s="27">
        <v>7</v>
      </c>
      <c r="P419" s="27" t="s">
        <v>893</v>
      </c>
      <c r="Q419" s="27" t="s">
        <v>894</v>
      </c>
    </row>
    <row r="420" spans="1:17" ht="14.25" customHeight="1">
      <c r="A420" s="27">
        <v>27</v>
      </c>
      <c r="B420" s="27">
        <v>23</v>
      </c>
      <c r="C420" s="27" t="s">
        <v>80</v>
      </c>
      <c r="D420" s="27" t="s">
        <v>268</v>
      </c>
      <c r="E420" s="27" t="s">
        <v>81</v>
      </c>
      <c r="F420" s="27" t="s">
        <v>62</v>
      </c>
      <c r="G420" s="27">
        <v>0.4</v>
      </c>
      <c r="H420" s="27">
        <v>0</v>
      </c>
      <c r="I420" s="27">
        <v>0.224719</v>
      </c>
      <c r="J420" s="27">
        <v>0.27315020000000001</v>
      </c>
      <c r="K420" s="27">
        <v>0.31712000000000001</v>
      </c>
      <c r="L420" s="27">
        <v>0.36803360000000002</v>
      </c>
      <c r="M420" s="27">
        <v>1</v>
      </c>
      <c r="N420" s="27">
        <v>1063</v>
      </c>
      <c r="O420" s="27">
        <v>8</v>
      </c>
      <c r="P420" s="27" t="s">
        <v>895</v>
      </c>
      <c r="Q420" s="27" t="s">
        <v>896</v>
      </c>
    </row>
    <row r="421" spans="1:17" ht="14.25" customHeight="1">
      <c r="A421" s="27">
        <v>27</v>
      </c>
      <c r="B421" s="27">
        <v>23</v>
      </c>
      <c r="C421" s="27" t="s">
        <v>80</v>
      </c>
      <c r="D421" s="27" t="s">
        <v>268</v>
      </c>
      <c r="E421" s="27" t="s">
        <v>81</v>
      </c>
      <c r="F421" s="27" t="s">
        <v>62</v>
      </c>
      <c r="G421" s="27">
        <v>0.45</v>
      </c>
      <c r="H421" s="27">
        <v>0</v>
      </c>
      <c r="I421" s="27">
        <v>0.25535000000000002</v>
      </c>
      <c r="J421" s="27">
        <v>0.30769200000000002</v>
      </c>
      <c r="K421" s="27">
        <v>0.35147820000000002</v>
      </c>
      <c r="L421" s="27">
        <v>0.40515020000000002</v>
      </c>
      <c r="M421" s="27">
        <v>1</v>
      </c>
      <c r="N421" s="27">
        <v>1032</v>
      </c>
      <c r="O421" s="27">
        <v>9</v>
      </c>
      <c r="P421" s="27" t="s">
        <v>897</v>
      </c>
      <c r="Q421" s="27" t="s">
        <v>898</v>
      </c>
    </row>
    <row r="422" spans="1:17" ht="14.25" customHeight="1">
      <c r="A422" s="27">
        <v>27</v>
      </c>
      <c r="B422" s="27">
        <v>23</v>
      </c>
      <c r="C422" s="27" t="s">
        <v>80</v>
      </c>
      <c r="D422" s="27" t="s">
        <v>268</v>
      </c>
      <c r="E422" s="27" t="s">
        <v>81</v>
      </c>
      <c r="F422" s="27" t="s">
        <v>62</v>
      </c>
      <c r="G422" s="27">
        <v>0.5</v>
      </c>
      <c r="H422" s="27">
        <v>0</v>
      </c>
      <c r="I422" s="27">
        <v>0.29689399999999999</v>
      </c>
      <c r="J422" s="27">
        <v>0.3520452</v>
      </c>
      <c r="K422" s="27">
        <v>0.4</v>
      </c>
      <c r="L422" s="27">
        <v>0.46326859999999997</v>
      </c>
      <c r="M422" s="27">
        <v>1</v>
      </c>
      <c r="N422" s="27">
        <v>832</v>
      </c>
      <c r="O422" s="27">
        <v>10</v>
      </c>
      <c r="P422" s="27" t="s">
        <v>899</v>
      </c>
      <c r="Q422" s="27" t="s">
        <v>900</v>
      </c>
    </row>
    <row r="423" spans="1:17" ht="14.25" customHeight="1">
      <c r="A423" s="27">
        <v>27</v>
      </c>
      <c r="B423" s="27">
        <v>23</v>
      </c>
      <c r="C423" s="27" t="s">
        <v>80</v>
      </c>
      <c r="D423" s="27" t="s">
        <v>268</v>
      </c>
      <c r="E423" s="27" t="s">
        <v>81</v>
      </c>
      <c r="F423" s="27" t="s">
        <v>62</v>
      </c>
      <c r="G423" s="27">
        <v>0.55000000000000004</v>
      </c>
      <c r="H423" s="27">
        <v>0</v>
      </c>
      <c r="I423" s="27">
        <v>0.34659099999999998</v>
      </c>
      <c r="J423" s="27">
        <v>0.40217399999999998</v>
      </c>
      <c r="K423" s="27">
        <v>0.44936700000000002</v>
      </c>
      <c r="L423" s="27">
        <v>0.50704199999999999</v>
      </c>
      <c r="M423" s="27">
        <v>1</v>
      </c>
      <c r="N423" s="27">
        <v>696</v>
      </c>
      <c r="O423" s="27">
        <v>11</v>
      </c>
      <c r="P423" s="27" t="s">
        <v>901</v>
      </c>
      <c r="Q423" s="27" t="s">
        <v>902</v>
      </c>
    </row>
    <row r="424" spans="1:17" ht="14.25" customHeight="1">
      <c r="A424" s="27">
        <v>27</v>
      </c>
      <c r="B424" s="27">
        <v>23</v>
      </c>
      <c r="C424" s="27" t="s">
        <v>80</v>
      </c>
      <c r="D424" s="27" t="s">
        <v>268</v>
      </c>
      <c r="E424" s="27" t="s">
        <v>81</v>
      </c>
      <c r="F424" s="27" t="s">
        <v>62</v>
      </c>
      <c r="G424" s="27">
        <v>0.6</v>
      </c>
      <c r="H424" s="27">
        <v>0</v>
      </c>
      <c r="I424" s="27">
        <v>0.39520939999999999</v>
      </c>
      <c r="J424" s="27">
        <v>0.45667560000000001</v>
      </c>
      <c r="K424" s="27">
        <v>0.50936539999999997</v>
      </c>
      <c r="L424" s="27">
        <v>0.5598206</v>
      </c>
      <c r="M424" s="27">
        <v>1</v>
      </c>
      <c r="N424" s="27">
        <v>454</v>
      </c>
      <c r="O424" s="27">
        <v>12</v>
      </c>
      <c r="P424" s="27" t="s">
        <v>903</v>
      </c>
      <c r="Q424" s="27" t="s">
        <v>904</v>
      </c>
    </row>
    <row r="425" spans="1:17" ht="14.25" customHeight="1">
      <c r="A425" s="27">
        <v>27</v>
      </c>
      <c r="B425" s="27">
        <v>23</v>
      </c>
      <c r="C425" s="27" t="s">
        <v>80</v>
      </c>
      <c r="D425" s="27" t="s">
        <v>268</v>
      </c>
      <c r="E425" s="27" t="s">
        <v>81</v>
      </c>
      <c r="F425" s="27" t="s">
        <v>62</v>
      </c>
      <c r="G425" s="27">
        <v>0.65</v>
      </c>
      <c r="H425" s="27">
        <v>0</v>
      </c>
      <c r="I425" s="27">
        <v>0.42796319999999999</v>
      </c>
      <c r="J425" s="27">
        <v>0.49597400000000003</v>
      </c>
      <c r="K425" s="27">
        <v>0.54842780000000002</v>
      </c>
      <c r="L425" s="27">
        <v>0.60992460000000004</v>
      </c>
      <c r="M425" s="27">
        <v>1</v>
      </c>
      <c r="N425" s="27">
        <v>305</v>
      </c>
      <c r="O425" s="27">
        <v>13</v>
      </c>
      <c r="P425" s="27" t="s">
        <v>905</v>
      </c>
      <c r="Q425" s="27" t="s">
        <v>906</v>
      </c>
    </row>
    <row r="426" spans="1:17" ht="14.25" customHeight="1">
      <c r="A426" s="27">
        <v>27</v>
      </c>
      <c r="B426" s="27">
        <v>23</v>
      </c>
      <c r="C426" s="27" t="s">
        <v>80</v>
      </c>
      <c r="D426" s="27" t="s">
        <v>268</v>
      </c>
      <c r="E426" s="27" t="s">
        <v>81</v>
      </c>
      <c r="F426" s="27" t="s">
        <v>62</v>
      </c>
      <c r="G426" s="27">
        <v>0.7</v>
      </c>
      <c r="H426" s="27">
        <v>0</v>
      </c>
      <c r="I426" s="27">
        <v>0.47435899999999998</v>
      </c>
      <c r="J426" s="27">
        <v>0.55390879999999998</v>
      </c>
      <c r="K426" s="27">
        <v>0.61006939999999998</v>
      </c>
      <c r="L426" s="27">
        <v>0.65443019999999996</v>
      </c>
      <c r="M426" s="27">
        <v>1</v>
      </c>
      <c r="N426" s="27">
        <v>180</v>
      </c>
      <c r="O426" s="27">
        <v>14</v>
      </c>
      <c r="P426" s="27" t="s">
        <v>907</v>
      </c>
      <c r="Q426" s="27" t="s">
        <v>908</v>
      </c>
    </row>
    <row r="427" spans="1:17" ht="14.25" customHeight="1">
      <c r="A427" s="27">
        <v>27</v>
      </c>
      <c r="B427" s="27">
        <v>23</v>
      </c>
      <c r="C427" s="27" t="s">
        <v>80</v>
      </c>
      <c r="D427" s="27" t="s">
        <v>268</v>
      </c>
      <c r="E427" s="27" t="s">
        <v>81</v>
      </c>
      <c r="F427" s="27" t="s">
        <v>62</v>
      </c>
      <c r="G427" s="27">
        <v>0.75</v>
      </c>
      <c r="H427" s="27">
        <v>0</v>
      </c>
      <c r="I427" s="27">
        <v>0.51770499999999997</v>
      </c>
      <c r="J427" s="27">
        <v>0.6069814</v>
      </c>
      <c r="K427" s="27">
        <v>0.65947739999999999</v>
      </c>
      <c r="L427" s="27">
        <v>0.70498879999999997</v>
      </c>
      <c r="M427" s="27">
        <v>1</v>
      </c>
      <c r="N427" s="27">
        <v>94</v>
      </c>
      <c r="O427" s="27">
        <v>15</v>
      </c>
      <c r="P427" s="27" t="s">
        <v>909</v>
      </c>
      <c r="Q427" s="27" t="s">
        <v>910</v>
      </c>
    </row>
    <row r="428" spans="1:17" ht="14.25" customHeight="1">
      <c r="A428" s="27">
        <v>27</v>
      </c>
      <c r="B428" s="27">
        <v>23</v>
      </c>
      <c r="C428" s="27" t="s">
        <v>80</v>
      </c>
      <c r="D428" s="27" t="s">
        <v>268</v>
      </c>
      <c r="E428" s="27" t="s">
        <v>81</v>
      </c>
      <c r="F428" s="27" t="s">
        <v>62</v>
      </c>
      <c r="G428" s="27">
        <v>0.8</v>
      </c>
      <c r="H428" s="27">
        <v>0</v>
      </c>
      <c r="I428" s="27">
        <v>0.605263</v>
      </c>
      <c r="J428" s="27">
        <v>0.66450039999999999</v>
      </c>
      <c r="K428" s="27">
        <v>0.71904460000000003</v>
      </c>
      <c r="L428" s="27">
        <v>0.74775619999999998</v>
      </c>
      <c r="M428" s="27">
        <v>1</v>
      </c>
      <c r="N428" s="27">
        <v>44</v>
      </c>
      <c r="O428" s="27">
        <v>16</v>
      </c>
      <c r="P428" s="27" t="s">
        <v>911</v>
      </c>
      <c r="Q428" s="27" t="s">
        <v>912</v>
      </c>
    </row>
    <row r="429" spans="1:17" ht="14.25" customHeight="1">
      <c r="A429" s="27">
        <v>27</v>
      </c>
      <c r="B429" s="27">
        <v>23</v>
      </c>
      <c r="C429" s="27" t="s">
        <v>80</v>
      </c>
      <c r="D429" s="27" t="s">
        <v>268</v>
      </c>
      <c r="E429" s="27" t="s">
        <v>81</v>
      </c>
      <c r="F429" s="27" t="s">
        <v>62</v>
      </c>
      <c r="G429" s="27">
        <v>1</v>
      </c>
      <c r="H429" s="27">
        <v>0</v>
      </c>
      <c r="I429" s="27">
        <v>0.66073119999999996</v>
      </c>
      <c r="J429" s="27">
        <v>0.72312080000000001</v>
      </c>
      <c r="K429" s="27">
        <v>0.75564140000000002</v>
      </c>
      <c r="L429" s="27">
        <v>0.77130980000000005</v>
      </c>
      <c r="M429" s="27">
        <v>1</v>
      </c>
      <c r="N429" s="27">
        <v>22</v>
      </c>
      <c r="O429" s="27">
        <v>17</v>
      </c>
      <c r="P429" s="27" t="s">
        <v>882</v>
      </c>
      <c r="Q429" s="27" t="s">
        <v>913</v>
      </c>
    </row>
    <row r="430" spans="1:17" ht="14.25" customHeight="1">
      <c r="A430" s="27">
        <v>28</v>
      </c>
      <c r="B430" s="27">
        <v>23</v>
      </c>
      <c r="C430" s="27" t="s">
        <v>80</v>
      </c>
      <c r="D430" s="27" t="s">
        <v>300</v>
      </c>
      <c r="E430" s="27" t="s">
        <v>81</v>
      </c>
      <c r="F430" s="27" t="s">
        <v>62</v>
      </c>
      <c r="G430" s="27">
        <v>0.05</v>
      </c>
      <c r="H430" s="27">
        <v>0</v>
      </c>
      <c r="I430" s="27">
        <v>1.3626600000000001E-2</v>
      </c>
      <c r="J430" s="27">
        <v>2.6755600000000001E-2</v>
      </c>
      <c r="K430" s="27">
        <v>4.0881599999999997E-2</v>
      </c>
      <c r="L430" s="27">
        <v>5.1859000000000002E-2</v>
      </c>
      <c r="M430" s="27">
        <v>1</v>
      </c>
      <c r="N430" s="27">
        <v>55</v>
      </c>
      <c r="O430" s="27">
        <v>1</v>
      </c>
      <c r="P430" s="27" t="s">
        <v>914</v>
      </c>
      <c r="Q430" s="27" t="s">
        <v>915</v>
      </c>
    </row>
    <row r="431" spans="1:17" ht="14.25" customHeight="1">
      <c r="A431" s="27">
        <v>28</v>
      </c>
      <c r="B431" s="27">
        <v>23</v>
      </c>
      <c r="C431" s="27" t="s">
        <v>80</v>
      </c>
      <c r="D431" s="27" t="s">
        <v>300</v>
      </c>
      <c r="E431" s="27" t="s">
        <v>81</v>
      </c>
      <c r="F431" s="27" t="s">
        <v>62</v>
      </c>
      <c r="G431" s="27">
        <v>0.1</v>
      </c>
      <c r="H431" s="27">
        <v>0</v>
      </c>
      <c r="I431" s="27">
        <v>4.1070000000000002E-2</v>
      </c>
      <c r="J431" s="27">
        <v>5.5332600000000003E-2</v>
      </c>
      <c r="K431" s="27">
        <v>7.6128399999999999E-2</v>
      </c>
      <c r="L431" s="27">
        <v>9.3837000000000004E-2</v>
      </c>
      <c r="M431" s="27">
        <v>1</v>
      </c>
      <c r="N431" s="27">
        <v>248</v>
      </c>
      <c r="O431" s="27">
        <v>2</v>
      </c>
      <c r="P431" s="27" t="s">
        <v>916</v>
      </c>
      <c r="Q431" s="27" t="s">
        <v>917</v>
      </c>
    </row>
    <row r="432" spans="1:17" ht="14.25" customHeight="1">
      <c r="A432" s="27">
        <v>28</v>
      </c>
      <c r="B432" s="27">
        <v>23</v>
      </c>
      <c r="C432" s="27" t="s">
        <v>80</v>
      </c>
      <c r="D432" s="27" t="s">
        <v>300</v>
      </c>
      <c r="E432" s="27" t="s">
        <v>81</v>
      </c>
      <c r="F432" s="27" t="s">
        <v>62</v>
      </c>
      <c r="G432" s="27">
        <v>0.15</v>
      </c>
      <c r="H432" s="27">
        <v>0</v>
      </c>
      <c r="I432" s="27">
        <v>7.0540800000000001E-2</v>
      </c>
      <c r="J432" s="27">
        <v>8.8983000000000007E-2</v>
      </c>
      <c r="K432" s="27">
        <v>0.1089614</v>
      </c>
      <c r="L432" s="27">
        <v>0.13252620000000001</v>
      </c>
      <c r="M432" s="27">
        <v>1</v>
      </c>
      <c r="N432" s="27">
        <v>499</v>
      </c>
      <c r="O432" s="27">
        <v>3</v>
      </c>
      <c r="P432" s="27" t="s">
        <v>918</v>
      </c>
      <c r="Q432" s="27" t="s">
        <v>919</v>
      </c>
    </row>
    <row r="433" spans="1:17" ht="14.25" customHeight="1">
      <c r="A433" s="27">
        <v>28</v>
      </c>
      <c r="B433" s="27">
        <v>23</v>
      </c>
      <c r="C433" s="27" t="s">
        <v>80</v>
      </c>
      <c r="D433" s="27" t="s">
        <v>300</v>
      </c>
      <c r="E433" s="27" t="s">
        <v>81</v>
      </c>
      <c r="F433" s="27" t="s">
        <v>62</v>
      </c>
      <c r="G433" s="27">
        <v>0.2</v>
      </c>
      <c r="H433" s="27">
        <v>0</v>
      </c>
      <c r="I433" s="27">
        <v>0.10638300000000001</v>
      </c>
      <c r="J433" s="27">
        <v>0.12650600000000001</v>
      </c>
      <c r="K433" s="27">
        <v>0.14676600000000001</v>
      </c>
      <c r="L433" s="27">
        <v>0.17316000000000001</v>
      </c>
      <c r="M433" s="27">
        <v>1</v>
      </c>
      <c r="N433" s="27">
        <v>661</v>
      </c>
      <c r="O433" s="27">
        <v>4</v>
      </c>
      <c r="P433" s="27" t="s">
        <v>920</v>
      </c>
      <c r="Q433" s="27" t="s">
        <v>921</v>
      </c>
    </row>
    <row r="434" spans="1:17" ht="14.25" customHeight="1">
      <c r="A434" s="27">
        <v>28</v>
      </c>
      <c r="B434" s="27">
        <v>23</v>
      </c>
      <c r="C434" s="27" t="s">
        <v>80</v>
      </c>
      <c r="D434" s="27" t="s">
        <v>300</v>
      </c>
      <c r="E434" s="27" t="s">
        <v>81</v>
      </c>
      <c r="F434" s="27" t="s">
        <v>62</v>
      </c>
      <c r="G434" s="27">
        <v>0.25</v>
      </c>
      <c r="H434" s="27">
        <v>0</v>
      </c>
      <c r="I434" s="27">
        <v>0.134185</v>
      </c>
      <c r="J434" s="27">
        <v>0.162304</v>
      </c>
      <c r="K434" s="27">
        <v>0.1875</v>
      </c>
      <c r="L434" s="27">
        <v>0.22018299999999999</v>
      </c>
      <c r="M434" s="27">
        <v>1</v>
      </c>
      <c r="N434" s="27">
        <v>826</v>
      </c>
      <c r="O434" s="27">
        <v>5</v>
      </c>
      <c r="P434" s="27" t="s">
        <v>922</v>
      </c>
      <c r="Q434" s="27" t="s">
        <v>923</v>
      </c>
    </row>
    <row r="435" spans="1:17" ht="14.25" customHeight="1">
      <c r="A435" s="27">
        <v>28</v>
      </c>
      <c r="B435" s="27">
        <v>23</v>
      </c>
      <c r="C435" s="27" t="s">
        <v>80</v>
      </c>
      <c r="D435" s="27" t="s">
        <v>300</v>
      </c>
      <c r="E435" s="27" t="s">
        <v>81</v>
      </c>
      <c r="F435" s="27" t="s">
        <v>62</v>
      </c>
      <c r="G435" s="27">
        <v>0.3</v>
      </c>
      <c r="H435" s="27">
        <v>0</v>
      </c>
      <c r="I435" s="27">
        <v>0.1701464</v>
      </c>
      <c r="J435" s="27">
        <v>0.20599619999999999</v>
      </c>
      <c r="K435" s="27">
        <v>0.23266619999999999</v>
      </c>
      <c r="L435" s="27">
        <v>0.26681820000000001</v>
      </c>
      <c r="M435" s="27">
        <v>1</v>
      </c>
      <c r="N435" s="27">
        <v>934</v>
      </c>
      <c r="O435" s="27">
        <v>6</v>
      </c>
      <c r="P435" s="27" t="s">
        <v>924</v>
      </c>
      <c r="Q435" s="27" t="s">
        <v>925</v>
      </c>
    </row>
    <row r="436" spans="1:17" ht="14.25" customHeight="1">
      <c r="A436" s="27">
        <v>28</v>
      </c>
      <c r="B436" s="27">
        <v>23</v>
      </c>
      <c r="C436" s="27" t="s">
        <v>80</v>
      </c>
      <c r="D436" s="27" t="s">
        <v>300</v>
      </c>
      <c r="E436" s="27" t="s">
        <v>81</v>
      </c>
      <c r="F436" s="27" t="s">
        <v>62</v>
      </c>
      <c r="G436" s="27">
        <v>0.35</v>
      </c>
      <c r="H436" s="27">
        <v>0</v>
      </c>
      <c r="I436" s="27">
        <v>0.2063072</v>
      </c>
      <c r="J436" s="27">
        <v>0.2437684</v>
      </c>
      <c r="K436" s="27">
        <v>0.275862</v>
      </c>
      <c r="L436" s="27">
        <v>0.31345820000000002</v>
      </c>
      <c r="M436" s="27">
        <v>1</v>
      </c>
      <c r="N436" s="27">
        <v>1070</v>
      </c>
      <c r="O436" s="27">
        <v>7</v>
      </c>
      <c r="P436" s="27" t="s">
        <v>926</v>
      </c>
      <c r="Q436" s="27" t="s">
        <v>927</v>
      </c>
    </row>
    <row r="437" spans="1:17" ht="14.25" customHeight="1">
      <c r="A437" s="27">
        <v>28</v>
      </c>
      <c r="B437" s="27">
        <v>23</v>
      </c>
      <c r="C437" s="27" t="s">
        <v>80</v>
      </c>
      <c r="D437" s="27" t="s">
        <v>300</v>
      </c>
      <c r="E437" s="27" t="s">
        <v>81</v>
      </c>
      <c r="F437" s="27" t="s">
        <v>62</v>
      </c>
      <c r="G437" s="27">
        <v>0.4</v>
      </c>
      <c r="H437" s="27">
        <v>0</v>
      </c>
      <c r="I437" s="27">
        <v>0.25</v>
      </c>
      <c r="J437" s="27">
        <v>0.2887092</v>
      </c>
      <c r="K437" s="27">
        <v>0.32226060000000001</v>
      </c>
      <c r="L437" s="27">
        <v>0.35899120000000001</v>
      </c>
      <c r="M437" s="27">
        <v>1</v>
      </c>
      <c r="N437" s="27">
        <v>1095</v>
      </c>
      <c r="O437" s="27">
        <v>8</v>
      </c>
      <c r="P437" s="27" t="s">
        <v>928</v>
      </c>
      <c r="Q437" s="27" t="s">
        <v>929</v>
      </c>
    </row>
    <row r="438" spans="1:17" ht="14.25" customHeight="1">
      <c r="A438" s="27">
        <v>28</v>
      </c>
      <c r="B438" s="27">
        <v>23</v>
      </c>
      <c r="C438" s="27" t="s">
        <v>80</v>
      </c>
      <c r="D438" s="27" t="s">
        <v>300</v>
      </c>
      <c r="E438" s="27" t="s">
        <v>81</v>
      </c>
      <c r="F438" s="27" t="s">
        <v>62</v>
      </c>
      <c r="G438" s="27">
        <v>0.45</v>
      </c>
      <c r="H438" s="27">
        <v>0</v>
      </c>
      <c r="I438" s="27">
        <v>0.296178</v>
      </c>
      <c r="J438" s="27">
        <v>0.33526</v>
      </c>
      <c r="K438" s="27">
        <v>0.36825400000000003</v>
      </c>
      <c r="L438" s="27">
        <v>0.40983599999999998</v>
      </c>
      <c r="M438" s="27">
        <v>1</v>
      </c>
      <c r="N438" s="27">
        <v>956</v>
      </c>
      <c r="O438" s="27">
        <v>9</v>
      </c>
      <c r="P438" s="27" t="s">
        <v>930</v>
      </c>
      <c r="Q438" s="27" t="s">
        <v>931</v>
      </c>
    </row>
    <row r="439" spans="1:17" ht="14.25" customHeight="1">
      <c r="A439" s="27">
        <v>28</v>
      </c>
      <c r="B439" s="27">
        <v>23</v>
      </c>
      <c r="C439" s="27" t="s">
        <v>80</v>
      </c>
      <c r="D439" s="27" t="s">
        <v>300</v>
      </c>
      <c r="E439" s="27" t="s">
        <v>81</v>
      </c>
      <c r="F439" s="27" t="s">
        <v>62</v>
      </c>
      <c r="G439" s="27">
        <v>0.5</v>
      </c>
      <c r="H439" s="27">
        <v>0</v>
      </c>
      <c r="I439" s="27">
        <v>0.33890019999999998</v>
      </c>
      <c r="J439" s="27">
        <v>0.38066800000000001</v>
      </c>
      <c r="K439" s="27">
        <v>0.42447079999999998</v>
      </c>
      <c r="L439" s="27">
        <v>0.46457159999999997</v>
      </c>
      <c r="M439" s="27">
        <v>1</v>
      </c>
      <c r="N439" s="27">
        <v>719</v>
      </c>
      <c r="O439" s="27">
        <v>10</v>
      </c>
      <c r="P439" s="27" t="s">
        <v>932</v>
      </c>
      <c r="Q439" s="27" t="s">
        <v>933</v>
      </c>
    </row>
    <row r="440" spans="1:17" ht="14.25" customHeight="1">
      <c r="A440" s="27">
        <v>28</v>
      </c>
      <c r="B440" s="27">
        <v>23</v>
      </c>
      <c r="C440" s="27" t="s">
        <v>80</v>
      </c>
      <c r="D440" s="27" t="s">
        <v>300</v>
      </c>
      <c r="E440" s="27" t="s">
        <v>81</v>
      </c>
      <c r="F440" s="27" t="s">
        <v>62</v>
      </c>
      <c r="G440" s="27">
        <v>0.55000000000000004</v>
      </c>
      <c r="H440" s="27">
        <v>0</v>
      </c>
      <c r="I440" s="27">
        <v>0.37958599999999998</v>
      </c>
      <c r="J440" s="27">
        <v>0.42207800000000001</v>
      </c>
      <c r="K440" s="27">
        <v>0.46010600000000001</v>
      </c>
      <c r="L440" s="27">
        <v>0.50482539999999998</v>
      </c>
      <c r="M440" s="27">
        <v>1</v>
      </c>
      <c r="N440" s="27">
        <v>555</v>
      </c>
      <c r="O440" s="27">
        <v>11</v>
      </c>
      <c r="P440" s="27" t="s">
        <v>934</v>
      </c>
      <c r="Q440" s="27" t="s">
        <v>935</v>
      </c>
    </row>
    <row r="441" spans="1:17" ht="14.25" customHeight="1">
      <c r="A441" s="27">
        <v>28</v>
      </c>
      <c r="B441" s="27">
        <v>23</v>
      </c>
      <c r="C441" s="27" t="s">
        <v>80</v>
      </c>
      <c r="D441" s="27" t="s">
        <v>300</v>
      </c>
      <c r="E441" s="27" t="s">
        <v>81</v>
      </c>
      <c r="F441" s="27" t="s">
        <v>62</v>
      </c>
      <c r="G441" s="27">
        <v>0.6</v>
      </c>
      <c r="H441" s="27">
        <v>0</v>
      </c>
      <c r="I441" s="27">
        <v>0.44192599999999999</v>
      </c>
      <c r="J441" s="27">
        <v>0.48427700000000001</v>
      </c>
      <c r="K441" s="27">
        <v>0.52800000000000002</v>
      </c>
      <c r="L441" s="27">
        <v>0.56410300000000002</v>
      </c>
      <c r="M441" s="27">
        <v>1</v>
      </c>
      <c r="N441" s="27">
        <v>351</v>
      </c>
      <c r="O441" s="27">
        <v>12</v>
      </c>
      <c r="P441" s="27" t="s">
        <v>936</v>
      </c>
      <c r="Q441" s="27" t="s">
        <v>937</v>
      </c>
    </row>
    <row r="442" spans="1:17" ht="14.25" customHeight="1">
      <c r="A442" s="27">
        <v>28</v>
      </c>
      <c r="B442" s="27">
        <v>23</v>
      </c>
      <c r="C442" s="27" t="s">
        <v>80</v>
      </c>
      <c r="D442" s="27" t="s">
        <v>300</v>
      </c>
      <c r="E442" s="27" t="s">
        <v>81</v>
      </c>
      <c r="F442" s="27" t="s">
        <v>62</v>
      </c>
      <c r="G442" s="27">
        <v>0.65</v>
      </c>
      <c r="H442" s="27">
        <v>0</v>
      </c>
      <c r="I442" s="27">
        <v>0.49712899999999999</v>
      </c>
      <c r="J442" s="27">
        <v>0.54114300000000004</v>
      </c>
      <c r="K442" s="27">
        <v>0.57491219999999998</v>
      </c>
      <c r="L442" s="27">
        <v>0.61150660000000001</v>
      </c>
      <c r="M442" s="27">
        <v>1</v>
      </c>
      <c r="N442" s="27">
        <v>234</v>
      </c>
      <c r="O442" s="27">
        <v>13</v>
      </c>
      <c r="P442" s="27" t="s">
        <v>938</v>
      </c>
      <c r="Q442" s="27" t="s">
        <v>939</v>
      </c>
    </row>
    <row r="443" spans="1:17" ht="14.25" customHeight="1">
      <c r="A443" s="27">
        <v>28</v>
      </c>
      <c r="B443" s="27">
        <v>23</v>
      </c>
      <c r="C443" s="27" t="s">
        <v>80</v>
      </c>
      <c r="D443" s="27" t="s">
        <v>300</v>
      </c>
      <c r="E443" s="27" t="s">
        <v>81</v>
      </c>
      <c r="F443" s="27" t="s">
        <v>62</v>
      </c>
      <c r="G443" s="27">
        <v>0.7</v>
      </c>
      <c r="H443" s="27">
        <v>0</v>
      </c>
      <c r="I443" s="27">
        <v>0.53345279999999995</v>
      </c>
      <c r="J443" s="27">
        <v>0.58868419999999999</v>
      </c>
      <c r="K443" s="27">
        <v>0.62764719999999996</v>
      </c>
      <c r="L443" s="27">
        <v>0.68563980000000002</v>
      </c>
      <c r="M443" s="27">
        <v>1</v>
      </c>
      <c r="N443" s="27">
        <v>97</v>
      </c>
      <c r="O443" s="27">
        <v>14</v>
      </c>
      <c r="P443" s="27" t="s">
        <v>940</v>
      </c>
      <c r="Q443" s="27" t="s">
        <v>941</v>
      </c>
    </row>
    <row r="444" spans="1:17" ht="14.25" customHeight="1">
      <c r="A444" s="27">
        <v>28</v>
      </c>
      <c r="B444" s="27">
        <v>23</v>
      </c>
      <c r="C444" s="27" t="s">
        <v>80</v>
      </c>
      <c r="D444" s="27" t="s">
        <v>300</v>
      </c>
      <c r="E444" s="27" t="s">
        <v>81</v>
      </c>
      <c r="F444" s="27" t="s">
        <v>62</v>
      </c>
      <c r="G444" s="27">
        <v>0.75</v>
      </c>
      <c r="H444" s="27">
        <v>0</v>
      </c>
      <c r="I444" s="27">
        <v>0.57663279999999995</v>
      </c>
      <c r="J444" s="27">
        <v>0.6475052</v>
      </c>
      <c r="K444" s="27">
        <v>0.68106080000000002</v>
      </c>
      <c r="L444" s="27">
        <v>0.70559019999999995</v>
      </c>
      <c r="M444" s="27">
        <v>1</v>
      </c>
      <c r="N444" s="27">
        <v>50</v>
      </c>
      <c r="O444" s="27">
        <v>15</v>
      </c>
      <c r="P444" s="27" t="s">
        <v>942</v>
      </c>
      <c r="Q444" s="27" t="s">
        <v>943</v>
      </c>
    </row>
    <row r="445" spans="1:17" ht="14.25" customHeight="1">
      <c r="A445" s="27">
        <v>28</v>
      </c>
      <c r="B445" s="27">
        <v>23</v>
      </c>
      <c r="C445" s="27" t="s">
        <v>80</v>
      </c>
      <c r="D445" s="27" t="s">
        <v>300</v>
      </c>
      <c r="E445" s="27" t="s">
        <v>81</v>
      </c>
      <c r="F445" s="27" t="s">
        <v>62</v>
      </c>
      <c r="G445" s="27">
        <v>1</v>
      </c>
      <c r="H445" s="27">
        <v>0</v>
      </c>
      <c r="I445" s="27">
        <v>0.68066139999999997</v>
      </c>
      <c r="J445" s="27">
        <v>0.7031056</v>
      </c>
      <c r="K445" s="27">
        <v>0.73139419999999999</v>
      </c>
      <c r="L445" s="27">
        <v>0.74443119999999996</v>
      </c>
      <c r="M445" s="27">
        <v>1</v>
      </c>
      <c r="N445" s="27">
        <v>22</v>
      </c>
      <c r="O445" s="27">
        <v>16</v>
      </c>
      <c r="P445" s="27" t="s">
        <v>915</v>
      </c>
      <c r="Q445" s="27" t="s">
        <v>944</v>
      </c>
    </row>
    <row r="446" spans="1:17" ht="14.25" customHeight="1">
      <c r="A446" s="27">
        <v>29</v>
      </c>
      <c r="B446" s="27">
        <v>23</v>
      </c>
      <c r="C446" s="27" t="s">
        <v>80</v>
      </c>
      <c r="D446" s="27" t="s">
        <v>330</v>
      </c>
      <c r="E446" s="27" t="s">
        <v>81</v>
      </c>
      <c r="F446" s="27" t="s">
        <v>62</v>
      </c>
      <c r="G446" s="27">
        <v>0.05</v>
      </c>
      <c r="H446" s="27">
        <v>0</v>
      </c>
      <c r="I446" s="27">
        <v>1.61174E-2</v>
      </c>
      <c r="J446" s="27">
        <v>2.6334400000000001E-2</v>
      </c>
      <c r="K446" s="27">
        <v>3.5713799999999997E-2</v>
      </c>
      <c r="L446" s="27">
        <v>5.3355E-2</v>
      </c>
      <c r="M446" s="27">
        <v>1</v>
      </c>
      <c r="N446" s="27">
        <v>43</v>
      </c>
      <c r="O446" s="27">
        <v>1</v>
      </c>
      <c r="P446" s="27" t="s">
        <v>945</v>
      </c>
      <c r="Q446" s="27" t="s">
        <v>946</v>
      </c>
    </row>
    <row r="447" spans="1:17" ht="14.25" customHeight="1">
      <c r="A447" s="27">
        <v>29</v>
      </c>
      <c r="B447" s="27">
        <v>23</v>
      </c>
      <c r="C447" s="27" t="s">
        <v>80</v>
      </c>
      <c r="D447" s="27" t="s">
        <v>330</v>
      </c>
      <c r="E447" s="27" t="s">
        <v>81</v>
      </c>
      <c r="F447" s="27" t="s">
        <v>62</v>
      </c>
      <c r="G447" s="27">
        <v>0.1</v>
      </c>
      <c r="H447" s="27">
        <v>0</v>
      </c>
      <c r="I447" s="27">
        <v>4.6809000000000003E-2</v>
      </c>
      <c r="J447" s="27">
        <v>6.0748000000000003E-2</v>
      </c>
      <c r="K447" s="27">
        <v>7.4074000000000001E-2</v>
      </c>
      <c r="L447" s="27">
        <v>8.9701000000000003E-2</v>
      </c>
      <c r="M447" s="27">
        <v>1</v>
      </c>
      <c r="N447" s="27">
        <v>186</v>
      </c>
      <c r="O447" s="27">
        <v>2</v>
      </c>
      <c r="P447" s="27" t="s">
        <v>947</v>
      </c>
      <c r="Q447" s="27" t="s">
        <v>948</v>
      </c>
    </row>
    <row r="448" spans="1:17" ht="14.25" customHeight="1">
      <c r="A448" s="27">
        <v>29</v>
      </c>
      <c r="B448" s="27">
        <v>23</v>
      </c>
      <c r="C448" s="27" t="s">
        <v>80</v>
      </c>
      <c r="D448" s="27" t="s">
        <v>330</v>
      </c>
      <c r="E448" s="27" t="s">
        <v>81</v>
      </c>
      <c r="F448" s="27" t="s">
        <v>62</v>
      </c>
      <c r="G448" s="27">
        <v>0.15</v>
      </c>
      <c r="H448" s="27">
        <v>0</v>
      </c>
      <c r="I448" s="27">
        <v>8.2863000000000006E-2</v>
      </c>
      <c r="J448" s="27">
        <v>9.7535999999999998E-2</v>
      </c>
      <c r="K448" s="27">
        <v>0.1131254</v>
      </c>
      <c r="L448" s="27">
        <v>0.13015779999999999</v>
      </c>
      <c r="M448" s="27">
        <v>1</v>
      </c>
      <c r="N448" s="27">
        <v>363</v>
      </c>
      <c r="O448" s="27">
        <v>3</v>
      </c>
      <c r="P448" s="27" t="s">
        <v>949</v>
      </c>
      <c r="Q448" s="27" t="s">
        <v>950</v>
      </c>
    </row>
    <row r="449" spans="1:17" ht="14.25" customHeight="1">
      <c r="A449" s="27">
        <v>29</v>
      </c>
      <c r="B449" s="27">
        <v>23</v>
      </c>
      <c r="C449" s="27" t="s">
        <v>80</v>
      </c>
      <c r="D449" s="27" t="s">
        <v>330</v>
      </c>
      <c r="E449" s="27" t="s">
        <v>81</v>
      </c>
      <c r="F449" s="27" t="s">
        <v>62</v>
      </c>
      <c r="G449" s="27">
        <v>0.2</v>
      </c>
      <c r="H449" s="27">
        <v>0</v>
      </c>
      <c r="I449" s="27">
        <v>0.11399040000000001</v>
      </c>
      <c r="J449" s="27">
        <v>0.133689</v>
      </c>
      <c r="K449" s="27">
        <v>0.15135100000000001</v>
      </c>
      <c r="L449" s="27">
        <v>0.17626620000000001</v>
      </c>
      <c r="M449" s="27">
        <v>1</v>
      </c>
      <c r="N449" s="27">
        <v>500</v>
      </c>
      <c r="O449" s="27">
        <v>4</v>
      </c>
      <c r="P449" s="27" t="s">
        <v>951</v>
      </c>
      <c r="Q449" s="27" t="s">
        <v>952</v>
      </c>
    </row>
    <row r="450" spans="1:17" ht="14.25" customHeight="1">
      <c r="A450" s="27">
        <v>29</v>
      </c>
      <c r="B450" s="27">
        <v>23</v>
      </c>
      <c r="C450" s="27" t="s">
        <v>80</v>
      </c>
      <c r="D450" s="27" t="s">
        <v>330</v>
      </c>
      <c r="E450" s="27" t="s">
        <v>81</v>
      </c>
      <c r="F450" s="27" t="s">
        <v>62</v>
      </c>
      <c r="G450" s="27">
        <v>0.25</v>
      </c>
      <c r="H450" s="27">
        <v>0</v>
      </c>
      <c r="I450" s="27">
        <v>0.149733</v>
      </c>
      <c r="J450" s="27">
        <v>0.174174</v>
      </c>
      <c r="K450" s="27">
        <v>0.19723199999999999</v>
      </c>
      <c r="L450" s="27">
        <v>0.22292999999999999</v>
      </c>
      <c r="M450" s="27">
        <v>1</v>
      </c>
      <c r="N450" s="27">
        <v>621</v>
      </c>
      <c r="O450" s="27">
        <v>5</v>
      </c>
      <c r="P450" s="27" t="s">
        <v>953</v>
      </c>
      <c r="Q450" s="27" t="s">
        <v>954</v>
      </c>
    </row>
    <row r="451" spans="1:17" ht="14.25" customHeight="1">
      <c r="A451" s="27">
        <v>29</v>
      </c>
      <c r="B451" s="27">
        <v>23</v>
      </c>
      <c r="C451" s="27" t="s">
        <v>80</v>
      </c>
      <c r="D451" s="27" t="s">
        <v>330</v>
      </c>
      <c r="E451" s="27" t="s">
        <v>81</v>
      </c>
      <c r="F451" s="27" t="s">
        <v>62</v>
      </c>
      <c r="G451" s="27">
        <v>0.3</v>
      </c>
      <c r="H451" s="27">
        <v>0</v>
      </c>
      <c r="I451" s="27">
        <v>0.19287940000000001</v>
      </c>
      <c r="J451" s="27">
        <v>0.2188572</v>
      </c>
      <c r="K451" s="27">
        <v>0.2411208</v>
      </c>
      <c r="L451" s="27">
        <v>0.26874920000000002</v>
      </c>
      <c r="M451" s="27">
        <v>1</v>
      </c>
      <c r="N451" s="27">
        <v>693</v>
      </c>
      <c r="O451" s="27">
        <v>6</v>
      </c>
      <c r="P451" s="27" t="s">
        <v>955</v>
      </c>
      <c r="Q451" s="27" t="s">
        <v>956</v>
      </c>
    </row>
    <row r="452" spans="1:17" ht="14.25" customHeight="1">
      <c r="A452" s="27">
        <v>29</v>
      </c>
      <c r="B452" s="27">
        <v>23</v>
      </c>
      <c r="C452" s="27" t="s">
        <v>80</v>
      </c>
      <c r="D452" s="27" t="s">
        <v>330</v>
      </c>
      <c r="E452" s="27" t="s">
        <v>81</v>
      </c>
      <c r="F452" s="27" t="s">
        <v>62</v>
      </c>
      <c r="G452" s="27">
        <v>0.35</v>
      </c>
      <c r="H452" s="27">
        <v>0</v>
      </c>
      <c r="I452" s="27">
        <v>0.23073579999999999</v>
      </c>
      <c r="J452" s="27">
        <v>0.25973099999999999</v>
      </c>
      <c r="K452" s="27">
        <v>0.28863879999999997</v>
      </c>
      <c r="L452" s="27">
        <v>0.3160714</v>
      </c>
      <c r="M452" s="27">
        <v>1</v>
      </c>
      <c r="N452" s="27">
        <v>770</v>
      </c>
      <c r="O452" s="27">
        <v>7</v>
      </c>
      <c r="P452" s="27" t="s">
        <v>957</v>
      </c>
      <c r="Q452" s="27" t="s">
        <v>958</v>
      </c>
    </row>
    <row r="453" spans="1:17" ht="14.25" customHeight="1">
      <c r="A453" s="27">
        <v>29</v>
      </c>
      <c r="B453" s="27">
        <v>23</v>
      </c>
      <c r="C453" s="27" t="s">
        <v>80</v>
      </c>
      <c r="D453" s="27" t="s">
        <v>330</v>
      </c>
      <c r="E453" s="27" t="s">
        <v>81</v>
      </c>
      <c r="F453" s="27" t="s">
        <v>62</v>
      </c>
      <c r="G453" s="27">
        <v>0.4</v>
      </c>
      <c r="H453" s="27">
        <v>0</v>
      </c>
      <c r="I453" s="27">
        <v>0.28109499999999998</v>
      </c>
      <c r="J453" s="27">
        <v>0.31178699999999998</v>
      </c>
      <c r="K453" s="27">
        <v>0.33891199999999999</v>
      </c>
      <c r="L453" s="27">
        <v>0.370813</v>
      </c>
      <c r="M453" s="27">
        <v>1</v>
      </c>
      <c r="N453" s="27">
        <v>791</v>
      </c>
      <c r="O453" s="27">
        <v>8</v>
      </c>
      <c r="P453" s="27" t="s">
        <v>959</v>
      </c>
      <c r="Q453" s="27" t="s">
        <v>960</v>
      </c>
    </row>
    <row r="454" spans="1:17" ht="14.25" customHeight="1">
      <c r="A454" s="27">
        <v>29</v>
      </c>
      <c r="B454" s="27">
        <v>23</v>
      </c>
      <c r="C454" s="27" t="s">
        <v>80</v>
      </c>
      <c r="D454" s="27" t="s">
        <v>330</v>
      </c>
      <c r="E454" s="27" t="s">
        <v>81</v>
      </c>
      <c r="F454" s="27" t="s">
        <v>62</v>
      </c>
      <c r="G454" s="27">
        <v>0.45</v>
      </c>
      <c r="H454" s="27">
        <v>0</v>
      </c>
      <c r="I454" s="27">
        <v>0.33149380000000001</v>
      </c>
      <c r="J454" s="27">
        <v>0.36232059999999999</v>
      </c>
      <c r="K454" s="27">
        <v>0.39111580000000001</v>
      </c>
      <c r="L454" s="27">
        <v>0.42487019999999998</v>
      </c>
      <c r="M454" s="27">
        <v>1</v>
      </c>
      <c r="N454" s="27">
        <v>559</v>
      </c>
      <c r="O454" s="27">
        <v>9</v>
      </c>
      <c r="P454" s="27" t="s">
        <v>961</v>
      </c>
      <c r="Q454" s="27" t="s">
        <v>962</v>
      </c>
    </row>
    <row r="455" spans="1:17" ht="14.25" customHeight="1">
      <c r="A455" s="27">
        <v>29</v>
      </c>
      <c r="B455" s="27">
        <v>23</v>
      </c>
      <c r="C455" s="27" t="s">
        <v>80</v>
      </c>
      <c r="D455" s="27" t="s">
        <v>330</v>
      </c>
      <c r="E455" s="27" t="s">
        <v>81</v>
      </c>
      <c r="F455" s="27" t="s">
        <v>62</v>
      </c>
      <c r="G455" s="27">
        <v>0.5</v>
      </c>
      <c r="H455" s="27">
        <v>0</v>
      </c>
      <c r="I455" s="27">
        <v>0.3795964</v>
      </c>
      <c r="J455" s="27">
        <v>0.41750599999999999</v>
      </c>
      <c r="K455" s="27">
        <v>0.44594600000000001</v>
      </c>
      <c r="L455" s="27">
        <v>0.47608299999999998</v>
      </c>
      <c r="M455" s="27">
        <v>1</v>
      </c>
      <c r="N455" s="27">
        <v>485</v>
      </c>
      <c r="O455" s="27">
        <v>10</v>
      </c>
      <c r="P455" s="27" t="s">
        <v>963</v>
      </c>
      <c r="Q455" s="27" t="s">
        <v>964</v>
      </c>
    </row>
    <row r="456" spans="1:17" ht="14.25" customHeight="1">
      <c r="A456" s="27">
        <v>29</v>
      </c>
      <c r="B456" s="27">
        <v>23</v>
      </c>
      <c r="C456" s="27" t="s">
        <v>80</v>
      </c>
      <c r="D456" s="27" t="s">
        <v>330</v>
      </c>
      <c r="E456" s="27" t="s">
        <v>81</v>
      </c>
      <c r="F456" s="27" t="s">
        <v>62</v>
      </c>
      <c r="G456" s="27">
        <v>0.55000000000000004</v>
      </c>
      <c r="H456" s="27">
        <v>0</v>
      </c>
      <c r="I456" s="27">
        <v>0.42929319999999999</v>
      </c>
      <c r="J456" s="27">
        <v>0.46022619999999997</v>
      </c>
      <c r="K456" s="27">
        <v>0.484848</v>
      </c>
      <c r="L456" s="27">
        <v>0.52332319999999999</v>
      </c>
      <c r="M456" s="27">
        <v>1</v>
      </c>
      <c r="N456" s="27">
        <v>308</v>
      </c>
      <c r="O456" s="27">
        <v>11</v>
      </c>
      <c r="P456" s="27" t="s">
        <v>965</v>
      </c>
      <c r="Q456" s="27" t="s">
        <v>966</v>
      </c>
    </row>
    <row r="457" spans="1:17" ht="14.25" customHeight="1">
      <c r="A457" s="27">
        <v>29</v>
      </c>
      <c r="B457" s="27">
        <v>23</v>
      </c>
      <c r="C457" s="27" t="s">
        <v>80</v>
      </c>
      <c r="D457" s="27" t="s">
        <v>330</v>
      </c>
      <c r="E457" s="27" t="s">
        <v>81</v>
      </c>
      <c r="F457" s="27" t="s">
        <v>62</v>
      </c>
      <c r="G457" s="27">
        <v>0.6</v>
      </c>
      <c r="H457" s="27">
        <v>0</v>
      </c>
      <c r="I457" s="27">
        <v>0.48529739999999999</v>
      </c>
      <c r="J457" s="27">
        <v>0.52455479999999999</v>
      </c>
      <c r="K457" s="27">
        <v>0.54674979999999995</v>
      </c>
      <c r="L457" s="27">
        <v>0.57589679999999999</v>
      </c>
      <c r="M457" s="27">
        <v>1</v>
      </c>
      <c r="N457" s="27">
        <v>229</v>
      </c>
      <c r="O457" s="27">
        <v>12</v>
      </c>
      <c r="P457" s="27" t="s">
        <v>967</v>
      </c>
      <c r="Q457" s="27" t="s">
        <v>968</v>
      </c>
    </row>
    <row r="458" spans="1:17" ht="14.25" customHeight="1">
      <c r="A458" s="27">
        <v>29</v>
      </c>
      <c r="B458" s="27">
        <v>23</v>
      </c>
      <c r="C458" s="27" t="s">
        <v>80</v>
      </c>
      <c r="D458" s="27" t="s">
        <v>330</v>
      </c>
      <c r="E458" s="27" t="s">
        <v>81</v>
      </c>
      <c r="F458" s="27" t="s">
        <v>62</v>
      </c>
      <c r="G458" s="27">
        <v>0.65</v>
      </c>
      <c r="H458" s="27">
        <v>0</v>
      </c>
      <c r="I458" s="27">
        <v>0.53749999999999998</v>
      </c>
      <c r="J458" s="27">
        <v>0.57180900000000001</v>
      </c>
      <c r="K458" s="27">
        <v>0.594059</v>
      </c>
      <c r="L458" s="27">
        <v>0.62995599999999996</v>
      </c>
      <c r="M458" s="27">
        <v>1</v>
      </c>
      <c r="N458" s="27">
        <v>121</v>
      </c>
      <c r="O458" s="27">
        <v>13</v>
      </c>
      <c r="P458" s="27" t="s">
        <v>969</v>
      </c>
      <c r="Q458" s="27" t="s">
        <v>970</v>
      </c>
    </row>
    <row r="459" spans="1:17" ht="14.25" customHeight="1">
      <c r="A459" s="27">
        <v>29</v>
      </c>
      <c r="B459" s="27">
        <v>23</v>
      </c>
      <c r="C459" s="27" t="s">
        <v>80</v>
      </c>
      <c r="D459" s="27" t="s">
        <v>330</v>
      </c>
      <c r="E459" s="27" t="s">
        <v>81</v>
      </c>
      <c r="F459" s="27" t="s">
        <v>62</v>
      </c>
      <c r="G459" s="27">
        <v>0.7</v>
      </c>
      <c r="H459" s="27">
        <v>0</v>
      </c>
      <c r="I459" s="27">
        <v>0.56864999999999999</v>
      </c>
      <c r="J459" s="27">
        <v>0.61101760000000005</v>
      </c>
      <c r="K459" s="27">
        <v>0.64704479999999998</v>
      </c>
      <c r="L459" s="27">
        <v>0.67349000000000003</v>
      </c>
      <c r="M459" s="27">
        <v>1</v>
      </c>
      <c r="N459" s="27">
        <v>47</v>
      </c>
      <c r="O459" s="27">
        <v>14</v>
      </c>
      <c r="P459" s="27" t="s">
        <v>971</v>
      </c>
      <c r="Q459" s="27" t="s">
        <v>972</v>
      </c>
    </row>
    <row r="460" spans="1:17" ht="14.25" customHeight="1">
      <c r="A460" s="27">
        <v>29</v>
      </c>
      <c r="B460" s="27">
        <v>23</v>
      </c>
      <c r="C460" s="27" t="s">
        <v>80</v>
      </c>
      <c r="D460" s="27" t="s">
        <v>330</v>
      </c>
      <c r="E460" s="27" t="s">
        <v>81</v>
      </c>
      <c r="F460" s="27" t="s">
        <v>62</v>
      </c>
      <c r="G460" s="27">
        <v>1</v>
      </c>
      <c r="H460" s="27">
        <v>0</v>
      </c>
      <c r="I460" s="27">
        <v>0.63821340000000004</v>
      </c>
      <c r="J460" s="27">
        <v>0.66775980000000001</v>
      </c>
      <c r="K460" s="27">
        <v>0.68396860000000004</v>
      </c>
      <c r="L460" s="27">
        <v>0.70912719999999996</v>
      </c>
      <c r="M460" s="27">
        <v>1</v>
      </c>
      <c r="N460" s="27">
        <v>33</v>
      </c>
      <c r="O460" s="27">
        <v>15</v>
      </c>
      <c r="P460" s="27" t="s">
        <v>946</v>
      </c>
      <c r="Q460" s="27" t="s">
        <v>973</v>
      </c>
    </row>
    <row r="461" spans="1:17" ht="14.25" customHeight="1">
      <c r="A461" s="27">
        <v>30</v>
      </c>
      <c r="B461" s="27">
        <v>23</v>
      </c>
      <c r="C461" s="27" t="s">
        <v>80</v>
      </c>
      <c r="D461" s="27">
        <v>13</v>
      </c>
      <c r="E461" s="27" t="s">
        <v>81</v>
      </c>
      <c r="F461" s="27" t="s">
        <v>62</v>
      </c>
      <c r="G461" s="27">
        <v>0.05</v>
      </c>
      <c r="H461" s="27">
        <v>0</v>
      </c>
      <c r="I461" s="27">
        <v>2.0133999999999999E-2</v>
      </c>
      <c r="J461" s="27">
        <v>3.2467999999999997E-2</v>
      </c>
      <c r="K461" s="27">
        <v>3.9216000000000001E-2</v>
      </c>
      <c r="L461" s="27">
        <v>5.8394000000000001E-2</v>
      </c>
      <c r="M461" s="27">
        <v>1</v>
      </c>
      <c r="N461" s="27">
        <v>116</v>
      </c>
      <c r="O461" s="27">
        <v>1</v>
      </c>
      <c r="P461" s="27" t="s">
        <v>974</v>
      </c>
      <c r="Q461" s="27" t="s">
        <v>975</v>
      </c>
    </row>
    <row r="462" spans="1:17" ht="14.25" customHeight="1">
      <c r="A462" s="27">
        <v>30</v>
      </c>
      <c r="B462" s="27">
        <v>23</v>
      </c>
      <c r="C462" s="27" t="s">
        <v>80</v>
      </c>
      <c r="D462" s="27">
        <v>13</v>
      </c>
      <c r="E462" s="27" t="s">
        <v>81</v>
      </c>
      <c r="F462" s="27" t="s">
        <v>62</v>
      </c>
      <c r="G462" s="27">
        <v>0.1</v>
      </c>
      <c r="H462" s="27">
        <v>0</v>
      </c>
      <c r="I462" s="27">
        <v>5.6892999999999999E-2</v>
      </c>
      <c r="J462" s="27">
        <v>7.0795999999999998E-2</v>
      </c>
      <c r="K462" s="27">
        <v>8.5443000000000005E-2</v>
      </c>
      <c r="L462" s="27">
        <v>0.10112400000000001</v>
      </c>
      <c r="M462" s="27">
        <v>1</v>
      </c>
      <c r="N462" s="27">
        <v>336</v>
      </c>
      <c r="O462" s="27">
        <v>2</v>
      </c>
      <c r="P462" s="27" t="s">
        <v>976</v>
      </c>
      <c r="Q462" s="27" t="s">
        <v>977</v>
      </c>
    </row>
    <row r="463" spans="1:17" ht="14.25" customHeight="1">
      <c r="A463" s="27">
        <v>30</v>
      </c>
      <c r="B463" s="27">
        <v>23</v>
      </c>
      <c r="C463" s="27" t="s">
        <v>80</v>
      </c>
      <c r="D463" s="27">
        <v>13</v>
      </c>
      <c r="E463" s="27" t="s">
        <v>81</v>
      </c>
      <c r="F463" s="27" t="s">
        <v>62</v>
      </c>
      <c r="G463" s="27">
        <v>0.15</v>
      </c>
      <c r="H463" s="27">
        <v>0</v>
      </c>
      <c r="I463" s="27">
        <v>0.103175</v>
      </c>
      <c r="J463" s="27">
        <v>0.1192034</v>
      </c>
      <c r="K463" s="27">
        <v>0.13093399999999999</v>
      </c>
      <c r="L463" s="27">
        <v>0.14859459999999999</v>
      </c>
      <c r="M463" s="27">
        <v>1</v>
      </c>
      <c r="N463" s="27">
        <v>598</v>
      </c>
      <c r="O463" s="27">
        <v>3</v>
      </c>
      <c r="P463" s="27" t="s">
        <v>978</v>
      </c>
      <c r="Q463" s="27" t="s">
        <v>979</v>
      </c>
    </row>
    <row r="464" spans="1:17" ht="14.25" customHeight="1">
      <c r="A464" s="27">
        <v>30</v>
      </c>
      <c r="B464" s="27">
        <v>23</v>
      </c>
      <c r="C464" s="27" t="s">
        <v>80</v>
      </c>
      <c r="D464" s="27">
        <v>13</v>
      </c>
      <c r="E464" s="27" t="s">
        <v>81</v>
      </c>
      <c r="F464" s="27" t="s">
        <v>62</v>
      </c>
      <c r="G464" s="27">
        <v>0.2</v>
      </c>
      <c r="H464" s="27">
        <v>0</v>
      </c>
      <c r="I464" s="27">
        <v>0.14438200000000001</v>
      </c>
      <c r="J464" s="27">
        <v>0.16484019999999999</v>
      </c>
      <c r="K464" s="27">
        <v>0.18374599999999999</v>
      </c>
      <c r="L464" s="27">
        <v>0.2038674</v>
      </c>
      <c r="M464" s="27">
        <v>1</v>
      </c>
      <c r="N464" s="27">
        <v>714</v>
      </c>
      <c r="O464" s="27">
        <v>4</v>
      </c>
      <c r="P464" s="27" t="s">
        <v>980</v>
      </c>
      <c r="Q464" s="27" t="s">
        <v>981</v>
      </c>
    </row>
    <row r="465" spans="1:17" ht="14.25" customHeight="1">
      <c r="A465" s="27">
        <v>30</v>
      </c>
      <c r="B465" s="27">
        <v>23</v>
      </c>
      <c r="C465" s="27" t="s">
        <v>80</v>
      </c>
      <c r="D465" s="27">
        <v>13</v>
      </c>
      <c r="E465" s="27" t="s">
        <v>81</v>
      </c>
      <c r="F465" s="27" t="s">
        <v>62</v>
      </c>
      <c r="G465" s="27">
        <v>0.25</v>
      </c>
      <c r="H465" s="27">
        <v>0</v>
      </c>
      <c r="I465" s="27">
        <v>0.18857399999999999</v>
      </c>
      <c r="J465" s="27">
        <v>0.2121856</v>
      </c>
      <c r="K465" s="27">
        <v>0.2331954</v>
      </c>
      <c r="L465" s="27">
        <v>0.25473760000000001</v>
      </c>
      <c r="M465" s="27">
        <v>1</v>
      </c>
      <c r="N465" s="27">
        <v>768</v>
      </c>
      <c r="O465" s="27">
        <v>5</v>
      </c>
      <c r="P465" s="27" t="s">
        <v>982</v>
      </c>
      <c r="Q465" s="27" t="s">
        <v>983</v>
      </c>
    </row>
    <row r="466" spans="1:17" ht="14.25" customHeight="1">
      <c r="A466" s="27">
        <v>30</v>
      </c>
      <c r="B466" s="27">
        <v>23</v>
      </c>
      <c r="C466" s="27" t="s">
        <v>80</v>
      </c>
      <c r="D466" s="27">
        <v>13</v>
      </c>
      <c r="E466" s="27" t="s">
        <v>81</v>
      </c>
      <c r="F466" s="27" t="s">
        <v>62</v>
      </c>
      <c r="G466" s="27">
        <v>0.3</v>
      </c>
      <c r="H466" s="27">
        <v>0</v>
      </c>
      <c r="I466" s="27">
        <v>0.23205139999999999</v>
      </c>
      <c r="J466" s="27">
        <v>0.25868459999999999</v>
      </c>
      <c r="K466" s="27">
        <v>0.278146</v>
      </c>
      <c r="L466" s="27">
        <v>0.30175160000000001</v>
      </c>
      <c r="M466" s="27">
        <v>1</v>
      </c>
      <c r="N466" s="27">
        <v>803</v>
      </c>
      <c r="O466" s="27">
        <v>6</v>
      </c>
      <c r="P466" s="27" t="s">
        <v>984</v>
      </c>
      <c r="Q466" s="27" t="s">
        <v>985</v>
      </c>
    </row>
    <row r="467" spans="1:17" ht="14.25" customHeight="1">
      <c r="A467" s="27">
        <v>30</v>
      </c>
      <c r="B467" s="27">
        <v>23</v>
      </c>
      <c r="C467" s="27" t="s">
        <v>80</v>
      </c>
      <c r="D467" s="27">
        <v>13</v>
      </c>
      <c r="E467" s="27" t="s">
        <v>81</v>
      </c>
      <c r="F467" s="27" t="s">
        <v>62</v>
      </c>
      <c r="G467" s="27">
        <v>0.35</v>
      </c>
      <c r="H467" s="27">
        <v>0</v>
      </c>
      <c r="I467" s="27">
        <v>0.28015299999999999</v>
      </c>
      <c r="J467" s="27">
        <v>0.30642019999999998</v>
      </c>
      <c r="K467" s="27">
        <v>0.3276442</v>
      </c>
      <c r="L467" s="27">
        <v>0.35714299999999999</v>
      </c>
      <c r="M467" s="27">
        <v>1</v>
      </c>
      <c r="N467" s="27">
        <v>789</v>
      </c>
      <c r="O467" s="27">
        <v>7</v>
      </c>
      <c r="P467" s="27" t="s">
        <v>986</v>
      </c>
      <c r="Q467" s="27" t="s">
        <v>987</v>
      </c>
    </row>
    <row r="468" spans="1:17" ht="14.25" customHeight="1">
      <c r="A468" s="27">
        <v>30</v>
      </c>
      <c r="B468" s="27">
        <v>23</v>
      </c>
      <c r="C468" s="27" t="s">
        <v>80</v>
      </c>
      <c r="D468" s="27">
        <v>13</v>
      </c>
      <c r="E468" s="27" t="s">
        <v>81</v>
      </c>
      <c r="F468" s="27" t="s">
        <v>62</v>
      </c>
      <c r="G468" s="27">
        <v>0.4</v>
      </c>
      <c r="H468" s="27">
        <v>0</v>
      </c>
      <c r="I468" s="27">
        <v>0.32897900000000002</v>
      </c>
      <c r="J468" s="27">
        <v>0.35605199999999998</v>
      </c>
      <c r="K468" s="27">
        <v>0.37993280000000001</v>
      </c>
      <c r="L468" s="27">
        <v>0.4056708</v>
      </c>
      <c r="M468" s="27">
        <v>1</v>
      </c>
      <c r="N468" s="27">
        <v>630</v>
      </c>
      <c r="O468" s="27">
        <v>8</v>
      </c>
      <c r="P468" s="27" t="s">
        <v>988</v>
      </c>
      <c r="Q468" s="27" t="s">
        <v>989</v>
      </c>
    </row>
    <row r="469" spans="1:17" ht="14.25" customHeight="1">
      <c r="A469" s="27">
        <v>30</v>
      </c>
      <c r="B469" s="27">
        <v>23</v>
      </c>
      <c r="C469" s="27" t="s">
        <v>80</v>
      </c>
      <c r="D469" s="27">
        <v>13</v>
      </c>
      <c r="E469" s="27" t="s">
        <v>81</v>
      </c>
      <c r="F469" s="27" t="s">
        <v>62</v>
      </c>
      <c r="G469" s="27">
        <v>0.45</v>
      </c>
      <c r="H469" s="27">
        <v>0</v>
      </c>
      <c r="I469" s="27">
        <v>0.37823960000000001</v>
      </c>
      <c r="J469" s="27">
        <v>0.403727</v>
      </c>
      <c r="K469" s="27">
        <v>0.42499999999999999</v>
      </c>
      <c r="L469" s="27">
        <v>0.45235059999999999</v>
      </c>
      <c r="M469" s="27">
        <v>1</v>
      </c>
      <c r="N469" s="27">
        <v>502</v>
      </c>
      <c r="O469" s="27">
        <v>9</v>
      </c>
      <c r="P469" s="27" t="s">
        <v>990</v>
      </c>
      <c r="Q469" s="27" t="s">
        <v>991</v>
      </c>
    </row>
    <row r="470" spans="1:17" ht="14.25" customHeight="1">
      <c r="A470" s="27">
        <v>30</v>
      </c>
      <c r="B470" s="27">
        <v>23</v>
      </c>
      <c r="C470" s="27" t="s">
        <v>80</v>
      </c>
      <c r="D470" s="27">
        <v>13</v>
      </c>
      <c r="E470" s="27" t="s">
        <v>81</v>
      </c>
      <c r="F470" s="27" t="s">
        <v>62</v>
      </c>
      <c r="G470" s="27">
        <v>0.5</v>
      </c>
      <c r="H470" s="27">
        <v>0</v>
      </c>
      <c r="I470" s="27">
        <v>0.4247438</v>
      </c>
      <c r="J470" s="27">
        <v>0.45190160000000001</v>
      </c>
      <c r="K470" s="27">
        <v>0.4751128</v>
      </c>
      <c r="L470" s="27">
        <v>0.5</v>
      </c>
      <c r="M470" s="27">
        <v>1</v>
      </c>
      <c r="N470" s="27">
        <v>395</v>
      </c>
      <c r="O470" s="27">
        <v>10</v>
      </c>
      <c r="P470" s="27" t="s">
        <v>992</v>
      </c>
      <c r="Q470" s="27" t="s">
        <v>993</v>
      </c>
    </row>
    <row r="471" spans="1:17" ht="14.25" customHeight="1">
      <c r="A471" s="27">
        <v>30</v>
      </c>
      <c r="B471" s="27">
        <v>23</v>
      </c>
      <c r="C471" s="27" t="s">
        <v>80</v>
      </c>
      <c r="D471" s="27">
        <v>13</v>
      </c>
      <c r="E471" s="27" t="s">
        <v>81</v>
      </c>
      <c r="F471" s="27" t="s">
        <v>62</v>
      </c>
      <c r="G471" s="27">
        <v>0.55000000000000004</v>
      </c>
      <c r="H471" s="27">
        <v>0</v>
      </c>
      <c r="I471" s="27">
        <v>0.47211720000000001</v>
      </c>
      <c r="J471" s="27">
        <v>0.50223039999999997</v>
      </c>
      <c r="K471" s="27">
        <v>0.52567299999999995</v>
      </c>
      <c r="L471" s="27">
        <v>0.54970019999999997</v>
      </c>
      <c r="M471" s="27">
        <v>1</v>
      </c>
      <c r="N471" s="27">
        <v>280</v>
      </c>
      <c r="O471" s="27">
        <v>11</v>
      </c>
      <c r="P471" s="27" t="s">
        <v>994</v>
      </c>
      <c r="Q471" s="27" t="s">
        <v>995</v>
      </c>
    </row>
    <row r="472" spans="1:17" ht="14.25" customHeight="1">
      <c r="A472" s="27">
        <v>30</v>
      </c>
      <c r="B472" s="27">
        <v>23</v>
      </c>
      <c r="C472" s="27" t="s">
        <v>80</v>
      </c>
      <c r="D472" s="27">
        <v>13</v>
      </c>
      <c r="E472" s="27" t="s">
        <v>81</v>
      </c>
      <c r="F472" s="27" t="s">
        <v>62</v>
      </c>
      <c r="G472" s="27">
        <v>0.6</v>
      </c>
      <c r="H472" s="27">
        <v>0</v>
      </c>
      <c r="I472" s="27">
        <v>0.51884319999999995</v>
      </c>
      <c r="J472" s="27">
        <v>0.54160940000000002</v>
      </c>
      <c r="K472" s="27">
        <v>0.56714679999999995</v>
      </c>
      <c r="L472" s="27">
        <v>0.59259879999999998</v>
      </c>
      <c r="M472" s="27">
        <v>1</v>
      </c>
      <c r="N472" s="27">
        <v>183</v>
      </c>
      <c r="O472" s="27">
        <v>12</v>
      </c>
      <c r="P472" s="27" t="s">
        <v>996</v>
      </c>
      <c r="Q472" s="27" t="s">
        <v>997</v>
      </c>
    </row>
    <row r="473" spans="1:17" ht="14.25" customHeight="1">
      <c r="A473" s="27">
        <v>30</v>
      </c>
      <c r="B473" s="27">
        <v>23</v>
      </c>
      <c r="C473" s="27" t="s">
        <v>80</v>
      </c>
      <c r="D473" s="27">
        <v>13</v>
      </c>
      <c r="E473" s="27" t="s">
        <v>81</v>
      </c>
      <c r="F473" s="27" t="s">
        <v>62</v>
      </c>
      <c r="G473" s="27">
        <v>0.65</v>
      </c>
      <c r="H473" s="27">
        <v>0</v>
      </c>
      <c r="I473" s="27">
        <v>0.55886720000000001</v>
      </c>
      <c r="J473" s="27">
        <v>0.58623840000000005</v>
      </c>
      <c r="K473" s="27">
        <v>0.60973520000000003</v>
      </c>
      <c r="L473" s="27">
        <v>0.63996640000000005</v>
      </c>
      <c r="M473" s="27">
        <v>1</v>
      </c>
      <c r="N473" s="27">
        <v>84</v>
      </c>
      <c r="O473" s="27">
        <v>13</v>
      </c>
      <c r="P473" s="27" t="s">
        <v>998</v>
      </c>
      <c r="Q473" s="27" t="s">
        <v>999</v>
      </c>
    </row>
    <row r="474" spans="1:17" ht="14.25" customHeight="1">
      <c r="A474" s="27">
        <v>30</v>
      </c>
      <c r="B474" s="27">
        <v>23</v>
      </c>
      <c r="C474" s="27" t="s">
        <v>80</v>
      </c>
      <c r="D474" s="27">
        <v>13</v>
      </c>
      <c r="E474" s="27" t="s">
        <v>81</v>
      </c>
      <c r="F474" s="27" t="s">
        <v>62</v>
      </c>
      <c r="G474" s="27">
        <v>0.7</v>
      </c>
      <c r="H474" s="27">
        <v>0</v>
      </c>
      <c r="I474" s="27">
        <v>0.62222200000000005</v>
      </c>
      <c r="J474" s="27">
        <v>0.64044900000000005</v>
      </c>
      <c r="K474" s="27">
        <v>0.67346899999999998</v>
      </c>
      <c r="L474" s="27">
        <v>0.68823500000000004</v>
      </c>
      <c r="M474" s="27">
        <v>1</v>
      </c>
      <c r="N474" s="27">
        <v>46</v>
      </c>
      <c r="O474" s="27">
        <v>14</v>
      </c>
      <c r="P474" s="27" t="s">
        <v>1000</v>
      </c>
      <c r="Q474" s="27" t="s">
        <v>1001</v>
      </c>
    </row>
    <row r="475" spans="1:17" ht="14.25" customHeight="1">
      <c r="A475" s="27">
        <v>30</v>
      </c>
      <c r="B475" s="27">
        <v>23</v>
      </c>
      <c r="C475" s="27" t="s">
        <v>80</v>
      </c>
      <c r="D475" s="27">
        <v>13</v>
      </c>
      <c r="E475" s="27" t="s">
        <v>81</v>
      </c>
      <c r="F475" s="27" t="s">
        <v>62</v>
      </c>
      <c r="G475" s="27">
        <v>1</v>
      </c>
      <c r="H475" s="27">
        <v>0</v>
      </c>
      <c r="I475" s="27">
        <v>0.63483500000000004</v>
      </c>
      <c r="J475" s="27">
        <v>0.67710139999999996</v>
      </c>
      <c r="K475" s="27">
        <v>0.70761459999999998</v>
      </c>
      <c r="L475" s="27">
        <v>0.77607660000000001</v>
      </c>
      <c r="M475" s="27">
        <v>1</v>
      </c>
      <c r="N475" s="27">
        <v>27</v>
      </c>
      <c r="O475" s="27">
        <v>15</v>
      </c>
      <c r="P475" s="27" t="s">
        <v>975</v>
      </c>
      <c r="Q475" s="27" t="s">
        <v>1002</v>
      </c>
    </row>
    <row r="476" spans="1:17" ht="14.25" customHeight="1">
      <c r="A476" s="27">
        <v>31</v>
      </c>
      <c r="B476" s="27">
        <v>23</v>
      </c>
      <c r="C476" s="27" t="s">
        <v>80</v>
      </c>
      <c r="D476" s="27" t="s">
        <v>61</v>
      </c>
      <c r="E476" s="27" t="s">
        <v>81</v>
      </c>
      <c r="F476" s="27" t="s">
        <v>60</v>
      </c>
      <c r="G476" s="27">
        <v>0.05</v>
      </c>
      <c r="H476" s="27">
        <v>0</v>
      </c>
      <c r="I476" s="27">
        <v>0</v>
      </c>
      <c r="J476" s="27">
        <v>2.4590000000000001E-2</v>
      </c>
      <c r="K476" s="27">
        <v>3.7499999999999999E-2</v>
      </c>
      <c r="L476" s="27">
        <v>5.6604000000000002E-2</v>
      </c>
      <c r="M476" s="27">
        <v>1</v>
      </c>
      <c r="N476" s="27">
        <v>56</v>
      </c>
      <c r="O476" s="27">
        <v>1</v>
      </c>
      <c r="P476" s="27" t="s">
        <v>1003</v>
      </c>
      <c r="Q476" s="27" t="s">
        <v>1004</v>
      </c>
    </row>
    <row r="477" spans="1:17" ht="14.25" customHeight="1">
      <c r="A477" s="27">
        <v>31</v>
      </c>
      <c r="B477" s="27">
        <v>23</v>
      </c>
      <c r="C477" s="27" t="s">
        <v>80</v>
      </c>
      <c r="D477" s="27" t="s">
        <v>61</v>
      </c>
      <c r="E477" s="27" t="s">
        <v>81</v>
      </c>
      <c r="F477" s="27" t="s">
        <v>60</v>
      </c>
      <c r="G477" s="27">
        <v>0.1</v>
      </c>
      <c r="H477" s="27">
        <v>0</v>
      </c>
      <c r="I477" s="27">
        <v>1.62366E-2</v>
      </c>
      <c r="J477" s="27">
        <v>3.4724999999999999E-2</v>
      </c>
      <c r="K477" s="27">
        <v>5.2358399999999999E-2</v>
      </c>
      <c r="L477" s="27">
        <v>8.9442199999999999E-2</v>
      </c>
      <c r="M477" s="27">
        <v>1</v>
      </c>
      <c r="N477" s="27">
        <v>182</v>
      </c>
      <c r="O477" s="27">
        <v>2</v>
      </c>
      <c r="P477" s="27" t="s">
        <v>1005</v>
      </c>
      <c r="Q477" s="27" t="s">
        <v>1006</v>
      </c>
    </row>
    <row r="478" spans="1:17" ht="14.25" customHeight="1">
      <c r="A478" s="27">
        <v>31</v>
      </c>
      <c r="B478" s="27">
        <v>23</v>
      </c>
      <c r="C478" s="27" t="s">
        <v>80</v>
      </c>
      <c r="D478" s="27" t="s">
        <v>61</v>
      </c>
      <c r="E478" s="27" t="s">
        <v>81</v>
      </c>
      <c r="F478" s="27" t="s">
        <v>60</v>
      </c>
      <c r="G478" s="27">
        <v>0.15</v>
      </c>
      <c r="H478" s="27">
        <v>0</v>
      </c>
      <c r="I478" s="27">
        <v>2.4389999999999998E-2</v>
      </c>
      <c r="J478" s="27">
        <v>4.5455000000000002E-2</v>
      </c>
      <c r="K478" s="27">
        <v>6.80592E-2</v>
      </c>
      <c r="L478" s="27">
        <v>0.10036680000000001</v>
      </c>
      <c r="M478" s="27">
        <v>1</v>
      </c>
      <c r="N478" s="27">
        <v>329</v>
      </c>
      <c r="O478" s="27">
        <v>3</v>
      </c>
      <c r="P478" s="27" t="s">
        <v>1007</v>
      </c>
      <c r="Q478" s="27" t="s">
        <v>1008</v>
      </c>
    </row>
    <row r="479" spans="1:17" ht="14.25" customHeight="1">
      <c r="A479" s="27">
        <v>31</v>
      </c>
      <c r="B479" s="27">
        <v>23</v>
      </c>
      <c r="C479" s="27" t="s">
        <v>80</v>
      </c>
      <c r="D479" s="27" t="s">
        <v>61</v>
      </c>
      <c r="E479" s="27" t="s">
        <v>81</v>
      </c>
      <c r="F479" s="27" t="s">
        <v>60</v>
      </c>
      <c r="G479" s="27">
        <v>0.2</v>
      </c>
      <c r="H479" s="27">
        <v>0</v>
      </c>
      <c r="I479" s="27">
        <v>3.51372E-2</v>
      </c>
      <c r="J479" s="27">
        <v>6.3762399999999997E-2</v>
      </c>
      <c r="K479" s="27">
        <v>9.6931400000000001E-2</v>
      </c>
      <c r="L479" s="27">
        <v>0.14285700000000001</v>
      </c>
      <c r="M479" s="27">
        <v>1</v>
      </c>
      <c r="N479" s="27">
        <v>503</v>
      </c>
      <c r="O479" s="27">
        <v>4</v>
      </c>
      <c r="P479" s="27" t="s">
        <v>1009</v>
      </c>
      <c r="Q479" s="27" t="s">
        <v>1010</v>
      </c>
    </row>
    <row r="480" spans="1:17" ht="14.25" customHeight="1">
      <c r="A480" s="27">
        <v>31</v>
      </c>
      <c r="B480" s="27">
        <v>23</v>
      </c>
      <c r="C480" s="27" t="s">
        <v>80</v>
      </c>
      <c r="D480" s="27" t="s">
        <v>61</v>
      </c>
      <c r="E480" s="27" t="s">
        <v>81</v>
      </c>
      <c r="F480" s="27" t="s">
        <v>60</v>
      </c>
      <c r="G480" s="27">
        <v>0.25</v>
      </c>
      <c r="H480" s="27">
        <v>0</v>
      </c>
      <c r="I480" s="27">
        <v>4.4910400000000003E-2</v>
      </c>
      <c r="J480" s="27">
        <v>8.1001400000000001E-2</v>
      </c>
      <c r="K480" s="27">
        <v>0.12</v>
      </c>
      <c r="L480" s="27">
        <v>0.17151820000000001</v>
      </c>
      <c r="M480" s="27">
        <v>1</v>
      </c>
      <c r="N480" s="27">
        <v>615</v>
      </c>
      <c r="O480" s="27">
        <v>5</v>
      </c>
      <c r="P480" s="27" t="s">
        <v>1011</v>
      </c>
      <c r="Q480" s="27" t="s">
        <v>1012</v>
      </c>
    </row>
    <row r="481" spans="1:17" ht="14.25" customHeight="1">
      <c r="A481" s="27">
        <v>31</v>
      </c>
      <c r="B481" s="27">
        <v>23</v>
      </c>
      <c r="C481" s="27" t="s">
        <v>80</v>
      </c>
      <c r="D481" s="27" t="s">
        <v>61</v>
      </c>
      <c r="E481" s="27" t="s">
        <v>81</v>
      </c>
      <c r="F481" s="27" t="s">
        <v>60</v>
      </c>
      <c r="G481" s="27">
        <v>0.3</v>
      </c>
      <c r="H481" s="27">
        <v>0</v>
      </c>
      <c r="I481" s="27">
        <v>5.5556000000000001E-2</v>
      </c>
      <c r="J481" s="27">
        <v>9.4230400000000006E-2</v>
      </c>
      <c r="K481" s="27">
        <v>0.1403182</v>
      </c>
      <c r="L481" s="27">
        <v>0.19734879999999999</v>
      </c>
      <c r="M481" s="27">
        <v>1</v>
      </c>
      <c r="N481" s="27">
        <v>699</v>
      </c>
      <c r="O481" s="27">
        <v>6</v>
      </c>
      <c r="P481" s="27" t="s">
        <v>1013</v>
      </c>
      <c r="Q481" s="27" t="s">
        <v>1014</v>
      </c>
    </row>
    <row r="482" spans="1:17" ht="14.25" customHeight="1">
      <c r="A482" s="27">
        <v>31</v>
      </c>
      <c r="B482" s="27">
        <v>23</v>
      </c>
      <c r="C482" s="27" t="s">
        <v>80</v>
      </c>
      <c r="D482" s="27" t="s">
        <v>61</v>
      </c>
      <c r="E482" s="27" t="s">
        <v>81</v>
      </c>
      <c r="F482" s="27" t="s">
        <v>60</v>
      </c>
      <c r="G482" s="27">
        <v>0.35</v>
      </c>
      <c r="H482" s="27">
        <v>0</v>
      </c>
      <c r="I482" s="27">
        <v>7.4489200000000005E-2</v>
      </c>
      <c r="J482" s="27">
        <v>0.11503140000000001</v>
      </c>
      <c r="K482" s="27">
        <v>0.16317019999999999</v>
      </c>
      <c r="L482" s="27">
        <v>0.230769</v>
      </c>
      <c r="M482" s="27">
        <v>1</v>
      </c>
      <c r="N482" s="27">
        <v>794</v>
      </c>
      <c r="O482" s="27">
        <v>7</v>
      </c>
      <c r="P482" s="27" t="s">
        <v>1015</v>
      </c>
      <c r="Q482" s="27" t="s">
        <v>1016</v>
      </c>
    </row>
    <row r="483" spans="1:17" ht="14.25" customHeight="1">
      <c r="A483" s="27">
        <v>31</v>
      </c>
      <c r="B483" s="27">
        <v>23</v>
      </c>
      <c r="C483" s="27" t="s">
        <v>80</v>
      </c>
      <c r="D483" s="27" t="s">
        <v>61</v>
      </c>
      <c r="E483" s="27" t="s">
        <v>81</v>
      </c>
      <c r="F483" s="27" t="s">
        <v>60</v>
      </c>
      <c r="G483" s="27">
        <v>0.4</v>
      </c>
      <c r="H483" s="27">
        <v>0</v>
      </c>
      <c r="I483" s="27">
        <v>8.6108400000000002E-2</v>
      </c>
      <c r="J483" s="27">
        <v>0.13552259999999999</v>
      </c>
      <c r="K483" s="27">
        <v>0.1861382</v>
      </c>
      <c r="L483" s="27">
        <v>0.26161139999999999</v>
      </c>
      <c r="M483" s="27">
        <v>1</v>
      </c>
      <c r="N483" s="27">
        <v>890</v>
      </c>
      <c r="O483" s="27">
        <v>8</v>
      </c>
      <c r="P483" s="27" t="s">
        <v>1017</v>
      </c>
      <c r="Q483" s="27" t="s">
        <v>1018</v>
      </c>
    </row>
    <row r="484" spans="1:17" ht="14.25" customHeight="1">
      <c r="A484" s="27">
        <v>31</v>
      </c>
      <c r="B484" s="27">
        <v>23</v>
      </c>
      <c r="C484" s="27" t="s">
        <v>80</v>
      </c>
      <c r="D484" s="27" t="s">
        <v>61</v>
      </c>
      <c r="E484" s="27" t="s">
        <v>81</v>
      </c>
      <c r="F484" s="27" t="s">
        <v>60</v>
      </c>
      <c r="G484" s="27">
        <v>0.45</v>
      </c>
      <c r="H484" s="27">
        <v>0</v>
      </c>
      <c r="I484" s="27">
        <v>9.375E-2</v>
      </c>
      <c r="J484" s="27">
        <v>0.1472444</v>
      </c>
      <c r="K484" s="27">
        <v>0.20542959999999999</v>
      </c>
      <c r="L484" s="27">
        <v>0.28269100000000003</v>
      </c>
      <c r="M484" s="27">
        <v>1</v>
      </c>
      <c r="N484" s="27">
        <v>895</v>
      </c>
      <c r="O484" s="27">
        <v>9</v>
      </c>
      <c r="P484" s="27" t="s">
        <v>1019</v>
      </c>
      <c r="Q484" s="27" t="s">
        <v>1020</v>
      </c>
    </row>
    <row r="485" spans="1:17" ht="14.25" customHeight="1">
      <c r="A485" s="27">
        <v>31</v>
      </c>
      <c r="B485" s="27">
        <v>23</v>
      </c>
      <c r="C485" s="27" t="s">
        <v>80</v>
      </c>
      <c r="D485" s="27" t="s">
        <v>61</v>
      </c>
      <c r="E485" s="27" t="s">
        <v>81</v>
      </c>
      <c r="F485" s="27" t="s">
        <v>60</v>
      </c>
      <c r="G485" s="27">
        <v>0.5</v>
      </c>
      <c r="H485" s="27">
        <v>0</v>
      </c>
      <c r="I485" s="27">
        <v>0.1108888</v>
      </c>
      <c r="J485" s="27">
        <v>0.16787179999999999</v>
      </c>
      <c r="K485" s="27">
        <v>0.2213562</v>
      </c>
      <c r="L485" s="27">
        <v>0.30978139999999998</v>
      </c>
      <c r="M485" s="27">
        <v>1</v>
      </c>
      <c r="N485" s="27">
        <v>855</v>
      </c>
      <c r="O485" s="27">
        <v>10</v>
      </c>
      <c r="P485" s="27" t="s">
        <v>1021</v>
      </c>
      <c r="Q485" s="27" t="s">
        <v>1022</v>
      </c>
    </row>
    <row r="486" spans="1:17" ht="14.25" customHeight="1">
      <c r="A486" s="27">
        <v>31</v>
      </c>
      <c r="B486" s="27">
        <v>23</v>
      </c>
      <c r="C486" s="27" t="s">
        <v>80</v>
      </c>
      <c r="D486" s="27" t="s">
        <v>61</v>
      </c>
      <c r="E486" s="27" t="s">
        <v>81</v>
      </c>
      <c r="F486" s="27" t="s">
        <v>60</v>
      </c>
      <c r="G486" s="27">
        <v>0.55000000000000004</v>
      </c>
      <c r="H486" s="27">
        <v>0</v>
      </c>
      <c r="I486" s="27">
        <v>0.11961919999999999</v>
      </c>
      <c r="J486" s="27">
        <v>0.17657500000000001</v>
      </c>
      <c r="K486" s="27">
        <v>0.24610360000000001</v>
      </c>
      <c r="L486" s="27">
        <v>0.34782600000000002</v>
      </c>
      <c r="M486" s="27">
        <v>1</v>
      </c>
      <c r="N486" s="27">
        <v>959</v>
      </c>
      <c r="O486" s="27">
        <v>11</v>
      </c>
      <c r="P486" s="27" t="s">
        <v>1023</v>
      </c>
      <c r="Q486" s="27" t="s">
        <v>1024</v>
      </c>
    </row>
    <row r="487" spans="1:17" ht="14.25" customHeight="1">
      <c r="A487" s="27">
        <v>31</v>
      </c>
      <c r="B487" s="27">
        <v>23</v>
      </c>
      <c r="C487" s="27" t="s">
        <v>80</v>
      </c>
      <c r="D487" s="27" t="s">
        <v>61</v>
      </c>
      <c r="E487" s="27" t="s">
        <v>81</v>
      </c>
      <c r="F487" s="27" t="s">
        <v>60</v>
      </c>
      <c r="G487" s="27">
        <v>0.6</v>
      </c>
      <c r="H487" s="27">
        <v>0</v>
      </c>
      <c r="I487" s="27">
        <v>0.122339</v>
      </c>
      <c r="J487" s="27">
        <v>0.19148899999999999</v>
      </c>
      <c r="K487" s="27">
        <v>0.263158</v>
      </c>
      <c r="L487" s="27">
        <v>0.36111100000000002</v>
      </c>
      <c r="M487" s="27">
        <v>1</v>
      </c>
      <c r="N487" s="27">
        <v>767</v>
      </c>
      <c r="O487" s="27">
        <v>12</v>
      </c>
      <c r="P487" s="27" t="s">
        <v>1025</v>
      </c>
      <c r="Q487" s="27" t="s">
        <v>1026</v>
      </c>
    </row>
    <row r="488" spans="1:17" ht="14.25" customHeight="1">
      <c r="A488" s="27">
        <v>31</v>
      </c>
      <c r="B488" s="27">
        <v>23</v>
      </c>
      <c r="C488" s="27" t="s">
        <v>80</v>
      </c>
      <c r="D488" s="27" t="s">
        <v>61</v>
      </c>
      <c r="E488" s="27" t="s">
        <v>81</v>
      </c>
      <c r="F488" s="27" t="s">
        <v>60</v>
      </c>
      <c r="G488" s="27">
        <v>0.65</v>
      </c>
      <c r="H488" s="27">
        <v>0</v>
      </c>
      <c r="I488" s="27">
        <v>0.14285700000000001</v>
      </c>
      <c r="J488" s="27">
        <v>0.21657680000000001</v>
      </c>
      <c r="K488" s="27">
        <v>0.28610540000000001</v>
      </c>
      <c r="L488" s="27">
        <v>0.40978999999999999</v>
      </c>
      <c r="M488" s="27">
        <v>1</v>
      </c>
      <c r="N488" s="27">
        <v>673</v>
      </c>
      <c r="O488" s="27">
        <v>13</v>
      </c>
      <c r="P488" s="27" t="s">
        <v>1027</v>
      </c>
      <c r="Q488" s="27" t="s">
        <v>1028</v>
      </c>
    </row>
    <row r="489" spans="1:17" ht="14.25" customHeight="1">
      <c r="A489" s="27">
        <v>31</v>
      </c>
      <c r="B489" s="27">
        <v>23</v>
      </c>
      <c r="C489" s="27" t="s">
        <v>80</v>
      </c>
      <c r="D489" s="27" t="s">
        <v>61</v>
      </c>
      <c r="E489" s="27" t="s">
        <v>81</v>
      </c>
      <c r="F489" s="27" t="s">
        <v>60</v>
      </c>
      <c r="G489" s="27">
        <v>0.7</v>
      </c>
      <c r="H489" s="27">
        <v>0</v>
      </c>
      <c r="I489" s="27">
        <v>0.16771939999999999</v>
      </c>
      <c r="J489" s="27">
        <v>0.24175179999999999</v>
      </c>
      <c r="K489" s="27">
        <v>0.321913</v>
      </c>
      <c r="L489" s="27">
        <v>0.43832399999999999</v>
      </c>
      <c r="M489" s="27">
        <v>1</v>
      </c>
      <c r="N489" s="27">
        <v>504</v>
      </c>
      <c r="O489" s="27">
        <v>14</v>
      </c>
      <c r="P489" s="27" t="s">
        <v>1029</v>
      </c>
      <c r="Q489" s="27" t="s">
        <v>1030</v>
      </c>
    </row>
    <row r="490" spans="1:17" ht="14.25" customHeight="1">
      <c r="A490" s="27">
        <v>31</v>
      </c>
      <c r="B490" s="27">
        <v>23</v>
      </c>
      <c r="C490" s="27" t="s">
        <v>80</v>
      </c>
      <c r="D490" s="27" t="s">
        <v>61</v>
      </c>
      <c r="E490" s="27" t="s">
        <v>81</v>
      </c>
      <c r="F490" s="27" t="s">
        <v>60</v>
      </c>
      <c r="G490" s="27">
        <v>0.75</v>
      </c>
      <c r="H490" s="27">
        <v>0</v>
      </c>
      <c r="I490" s="27">
        <v>0.18054000000000001</v>
      </c>
      <c r="J490" s="27">
        <v>0.26412600000000003</v>
      </c>
      <c r="K490" s="27">
        <v>0.36363600000000001</v>
      </c>
      <c r="L490" s="27">
        <v>0.48617719999999998</v>
      </c>
      <c r="M490" s="27">
        <v>1</v>
      </c>
      <c r="N490" s="27">
        <v>333</v>
      </c>
      <c r="O490" s="27">
        <v>15</v>
      </c>
      <c r="P490" s="27" t="s">
        <v>1031</v>
      </c>
      <c r="Q490" s="27" t="s">
        <v>1032</v>
      </c>
    </row>
    <row r="491" spans="1:17" ht="14.25" customHeight="1">
      <c r="A491" s="27">
        <v>31</v>
      </c>
      <c r="B491" s="27">
        <v>23</v>
      </c>
      <c r="C491" s="27" t="s">
        <v>80</v>
      </c>
      <c r="D491" s="27" t="s">
        <v>61</v>
      </c>
      <c r="E491" s="27" t="s">
        <v>81</v>
      </c>
      <c r="F491" s="27" t="s">
        <v>60</v>
      </c>
      <c r="G491" s="27">
        <v>0.8</v>
      </c>
      <c r="H491" s="27">
        <v>0</v>
      </c>
      <c r="I491" s="27">
        <v>0.17602519999999999</v>
      </c>
      <c r="J491" s="27">
        <v>0.26828439999999998</v>
      </c>
      <c r="K491" s="27">
        <v>0.37734060000000003</v>
      </c>
      <c r="L491" s="27">
        <v>0.52235620000000005</v>
      </c>
      <c r="M491" s="27">
        <v>1</v>
      </c>
      <c r="N491" s="27">
        <v>205</v>
      </c>
      <c r="O491" s="27">
        <v>16</v>
      </c>
      <c r="P491" s="27" t="s">
        <v>1033</v>
      </c>
      <c r="Q491" s="27" t="s">
        <v>1034</v>
      </c>
    </row>
    <row r="492" spans="1:17" ht="14.25" customHeight="1">
      <c r="A492" s="27">
        <v>31</v>
      </c>
      <c r="B492" s="27">
        <v>23</v>
      </c>
      <c r="C492" s="27" t="s">
        <v>80</v>
      </c>
      <c r="D492" s="27" t="s">
        <v>61</v>
      </c>
      <c r="E492" s="27" t="s">
        <v>81</v>
      </c>
      <c r="F492" s="27" t="s">
        <v>60</v>
      </c>
      <c r="G492" s="27">
        <v>1</v>
      </c>
      <c r="H492" s="27">
        <v>0</v>
      </c>
      <c r="I492" s="27">
        <v>0.24444399999999999</v>
      </c>
      <c r="J492" s="27">
        <v>0.36927919999999997</v>
      </c>
      <c r="K492" s="27">
        <v>0.4934424</v>
      </c>
      <c r="L492" s="27">
        <v>0.610599</v>
      </c>
      <c r="M492" s="27">
        <v>1</v>
      </c>
      <c r="N492" s="27">
        <v>178</v>
      </c>
      <c r="O492" s="27">
        <v>17</v>
      </c>
      <c r="P492" s="27" t="s">
        <v>1004</v>
      </c>
      <c r="Q492" s="27" t="s">
        <v>1035</v>
      </c>
    </row>
    <row r="493" spans="1:17" ht="14.25" customHeight="1">
      <c r="A493" s="27">
        <v>32</v>
      </c>
      <c r="B493" s="27">
        <v>23</v>
      </c>
      <c r="C493" s="27" t="s">
        <v>80</v>
      </c>
      <c r="D493" s="27">
        <v>1</v>
      </c>
      <c r="E493" s="27" t="s">
        <v>81</v>
      </c>
      <c r="F493" s="27" t="s">
        <v>60</v>
      </c>
      <c r="G493" s="27">
        <v>0.05</v>
      </c>
      <c r="H493" s="27">
        <v>0</v>
      </c>
      <c r="I493" s="27">
        <v>0</v>
      </c>
      <c r="J493" s="27">
        <v>1.4749200000000001E-2</v>
      </c>
      <c r="K493" s="27">
        <v>2.4389999999999998E-2</v>
      </c>
      <c r="L493" s="27">
        <v>4.1667000000000003E-2</v>
      </c>
      <c r="M493" s="27">
        <v>1</v>
      </c>
      <c r="N493" s="27">
        <v>285</v>
      </c>
      <c r="O493" s="27">
        <v>1</v>
      </c>
      <c r="P493" s="27" t="s">
        <v>1036</v>
      </c>
      <c r="Q493" s="27" t="s">
        <v>1037</v>
      </c>
    </row>
    <row r="494" spans="1:17" ht="14.25" customHeight="1">
      <c r="A494" s="27">
        <v>32</v>
      </c>
      <c r="B494" s="27">
        <v>23</v>
      </c>
      <c r="C494" s="27" t="s">
        <v>80</v>
      </c>
      <c r="D494" s="27">
        <v>1</v>
      </c>
      <c r="E494" s="27" t="s">
        <v>81</v>
      </c>
      <c r="F494" s="27" t="s">
        <v>60</v>
      </c>
      <c r="G494" s="27">
        <v>0.1</v>
      </c>
      <c r="H494" s="27">
        <v>0</v>
      </c>
      <c r="I494" s="27">
        <v>1.9013200000000001E-2</v>
      </c>
      <c r="J494" s="27">
        <v>3.2786999999999997E-2</v>
      </c>
      <c r="K494" s="27">
        <v>4.8263199999999999E-2</v>
      </c>
      <c r="L494" s="27">
        <v>7.0760400000000001E-2</v>
      </c>
      <c r="M494" s="27">
        <v>1</v>
      </c>
      <c r="N494" s="27">
        <v>688</v>
      </c>
      <c r="O494" s="27">
        <v>2</v>
      </c>
      <c r="P494" s="27" t="s">
        <v>1038</v>
      </c>
      <c r="Q494" s="27" t="s">
        <v>1039</v>
      </c>
    </row>
    <row r="495" spans="1:17" ht="14.25" customHeight="1">
      <c r="A495" s="27">
        <v>32</v>
      </c>
      <c r="B495" s="27">
        <v>23</v>
      </c>
      <c r="C495" s="27" t="s">
        <v>80</v>
      </c>
      <c r="D495" s="27">
        <v>1</v>
      </c>
      <c r="E495" s="27" t="s">
        <v>81</v>
      </c>
      <c r="F495" s="27" t="s">
        <v>60</v>
      </c>
      <c r="G495" s="27">
        <v>0.15</v>
      </c>
      <c r="H495" s="27">
        <v>0</v>
      </c>
      <c r="I495" s="27">
        <v>4.1096000000000001E-2</v>
      </c>
      <c r="J495" s="27">
        <v>5.9571399999999997E-2</v>
      </c>
      <c r="K495" s="27">
        <v>8.1632999999999997E-2</v>
      </c>
      <c r="L495" s="27">
        <v>0.108108</v>
      </c>
      <c r="M495" s="27">
        <v>1</v>
      </c>
      <c r="N495" s="27">
        <v>960</v>
      </c>
      <c r="O495" s="27">
        <v>3</v>
      </c>
      <c r="P495" s="27" t="s">
        <v>1040</v>
      </c>
      <c r="Q495" s="27" t="s">
        <v>1041</v>
      </c>
    </row>
    <row r="496" spans="1:17" ht="14.25" customHeight="1">
      <c r="A496" s="27">
        <v>32</v>
      </c>
      <c r="B496" s="27">
        <v>23</v>
      </c>
      <c r="C496" s="27" t="s">
        <v>80</v>
      </c>
      <c r="D496" s="27">
        <v>1</v>
      </c>
      <c r="E496" s="27" t="s">
        <v>81</v>
      </c>
      <c r="F496" s="27" t="s">
        <v>60</v>
      </c>
      <c r="G496" s="27">
        <v>0.2</v>
      </c>
      <c r="H496" s="27">
        <v>0</v>
      </c>
      <c r="I496" s="27">
        <v>6.1651999999999998E-2</v>
      </c>
      <c r="J496" s="27">
        <v>8.7378999999999998E-2</v>
      </c>
      <c r="K496" s="27">
        <v>0.110092</v>
      </c>
      <c r="L496" s="27">
        <v>0.148148</v>
      </c>
      <c r="M496" s="27">
        <v>1</v>
      </c>
      <c r="N496" s="27">
        <v>1104</v>
      </c>
      <c r="O496" s="27">
        <v>4</v>
      </c>
      <c r="P496" s="27" t="s">
        <v>1042</v>
      </c>
      <c r="Q496" s="27" t="s">
        <v>1043</v>
      </c>
    </row>
    <row r="497" spans="1:17" ht="14.25" customHeight="1">
      <c r="A497" s="27">
        <v>32</v>
      </c>
      <c r="B497" s="27">
        <v>23</v>
      </c>
      <c r="C497" s="27" t="s">
        <v>80</v>
      </c>
      <c r="D497" s="27">
        <v>1</v>
      </c>
      <c r="E497" s="27" t="s">
        <v>81</v>
      </c>
      <c r="F497" s="27" t="s">
        <v>60</v>
      </c>
      <c r="G497" s="27">
        <v>0.25</v>
      </c>
      <c r="H497" s="27">
        <v>0</v>
      </c>
      <c r="I497" s="27">
        <v>8.5713999999999999E-2</v>
      </c>
      <c r="J497" s="27">
        <v>0.117647</v>
      </c>
      <c r="K497" s="27">
        <v>0.14754100000000001</v>
      </c>
      <c r="L497" s="27">
        <v>0.18782479999999999</v>
      </c>
      <c r="M497" s="27">
        <v>1</v>
      </c>
      <c r="N497" s="27">
        <v>1099</v>
      </c>
      <c r="O497" s="27">
        <v>5</v>
      </c>
      <c r="P497" s="27" t="s">
        <v>1044</v>
      </c>
      <c r="Q497" s="27" t="s">
        <v>1045</v>
      </c>
    </row>
    <row r="498" spans="1:17" ht="14.25" customHeight="1">
      <c r="A498" s="27">
        <v>32</v>
      </c>
      <c r="B498" s="27">
        <v>23</v>
      </c>
      <c r="C498" s="27" t="s">
        <v>80</v>
      </c>
      <c r="D498" s="27">
        <v>1</v>
      </c>
      <c r="E498" s="27" t="s">
        <v>81</v>
      </c>
      <c r="F498" s="27" t="s">
        <v>60</v>
      </c>
      <c r="G498" s="27">
        <v>0.3</v>
      </c>
      <c r="H498" s="27">
        <v>0</v>
      </c>
      <c r="I498" s="27">
        <v>0.1108046</v>
      </c>
      <c r="J498" s="27">
        <v>0.14870639999999999</v>
      </c>
      <c r="K498" s="27">
        <v>0.18055599999999999</v>
      </c>
      <c r="L498" s="27">
        <v>0.22580600000000001</v>
      </c>
      <c r="M498" s="27">
        <v>1</v>
      </c>
      <c r="N498" s="27">
        <v>1124</v>
      </c>
      <c r="O498" s="27">
        <v>6</v>
      </c>
      <c r="P498" s="27" t="s">
        <v>1046</v>
      </c>
      <c r="Q498" s="27" t="s">
        <v>1047</v>
      </c>
    </row>
    <row r="499" spans="1:17" ht="14.25" customHeight="1">
      <c r="A499" s="27">
        <v>32</v>
      </c>
      <c r="B499" s="27">
        <v>23</v>
      </c>
      <c r="C499" s="27" t="s">
        <v>80</v>
      </c>
      <c r="D499" s="27">
        <v>1</v>
      </c>
      <c r="E499" s="27" t="s">
        <v>81</v>
      </c>
      <c r="F499" s="27" t="s">
        <v>60</v>
      </c>
      <c r="G499" s="27">
        <v>0.35</v>
      </c>
      <c r="H499" s="27">
        <v>0</v>
      </c>
      <c r="I499" s="27">
        <v>0.13947619999999999</v>
      </c>
      <c r="J499" s="27">
        <v>0.18181800000000001</v>
      </c>
      <c r="K499" s="27">
        <v>0.222222</v>
      </c>
      <c r="L499" s="27">
        <v>0.26935300000000001</v>
      </c>
      <c r="M499" s="27">
        <v>1</v>
      </c>
      <c r="N499" s="27">
        <v>1020</v>
      </c>
      <c r="O499" s="27">
        <v>7</v>
      </c>
      <c r="P499" s="27" t="s">
        <v>1048</v>
      </c>
      <c r="Q499" s="27" t="s">
        <v>1049</v>
      </c>
    </row>
    <row r="500" spans="1:17" ht="14.25" customHeight="1">
      <c r="A500" s="27">
        <v>32</v>
      </c>
      <c r="B500" s="27">
        <v>23</v>
      </c>
      <c r="C500" s="27" t="s">
        <v>80</v>
      </c>
      <c r="D500" s="27">
        <v>1</v>
      </c>
      <c r="E500" s="27" t="s">
        <v>81</v>
      </c>
      <c r="F500" s="27" t="s">
        <v>60</v>
      </c>
      <c r="G500" s="27">
        <v>0.4</v>
      </c>
      <c r="H500" s="27">
        <v>0</v>
      </c>
      <c r="I500" s="27">
        <v>0.1522848</v>
      </c>
      <c r="J500" s="27">
        <v>0.2</v>
      </c>
      <c r="K500" s="27">
        <v>0.25</v>
      </c>
      <c r="L500" s="27">
        <v>0.30434800000000001</v>
      </c>
      <c r="M500" s="27">
        <v>1</v>
      </c>
      <c r="N500" s="27">
        <v>984</v>
      </c>
      <c r="O500" s="27">
        <v>8</v>
      </c>
      <c r="P500" s="27" t="s">
        <v>1050</v>
      </c>
      <c r="Q500" s="27" t="s">
        <v>1051</v>
      </c>
    </row>
    <row r="501" spans="1:17" ht="14.25" customHeight="1">
      <c r="A501" s="27">
        <v>32</v>
      </c>
      <c r="B501" s="27">
        <v>23</v>
      </c>
      <c r="C501" s="27" t="s">
        <v>80</v>
      </c>
      <c r="D501" s="27">
        <v>1</v>
      </c>
      <c r="E501" s="27" t="s">
        <v>81</v>
      </c>
      <c r="F501" s="27" t="s">
        <v>60</v>
      </c>
      <c r="G501" s="27">
        <v>0.45</v>
      </c>
      <c r="H501" s="27">
        <v>0</v>
      </c>
      <c r="I501" s="27">
        <v>0.1896188</v>
      </c>
      <c r="J501" s="27">
        <v>0.24651339999999999</v>
      </c>
      <c r="K501" s="27">
        <v>0.29677179999999997</v>
      </c>
      <c r="L501" s="27">
        <v>0.34487640000000003</v>
      </c>
      <c r="M501" s="27">
        <v>1</v>
      </c>
      <c r="N501" s="27">
        <v>735</v>
      </c>
      <c r="O501" s="27">
        <v>9</v>
      </c>
      <c r="P501" s="27" t="s">
        <v>1052</v>
      </c>
      <c r="Q501" s="27" t="s">
        <v>1053</v>
      </c>
    </row>
    <row r="502" spans="1:17" ht="14.25" customHeight="1">
      <c r="A502" s="27">
        <v>32</v>
      </c>
      <c r="B502" s="27">
        <v>23</v>
      </c>
      <c r="C502" s="27" t="s">
        <v>80</v>
      </c>
      <c r="D502" s="27">
        <v>1</v>
      </c>
      <c r="E502" s="27" t="s">
        <v>81</v>
      </c>
      <c r="F502" s="27" t="s">
        <v>60</v>
      </c>
      <c r="G502" s="27">
        <v>0.5</v>
      </c>
      <c r="H502" s="27">
        <v>0</v>
      </c>
      <c r="I502" s="27">
        <v>0.2292352</v>
      </c>
      <c r="J502" s="27">
        <v>0.28152519999999998</v>
      </c>
      <c r="K502" s="27">
        <v>0.32930579999999998</v>
      </c>
      <c r="L502" s="27">
        <v>0.3887582</v>
      </c>
      <c r="M502" s="27">
        <v>1</v>
      </c>
      <c r="N502" s="27">
        <v>547</v>
      </c>
      <c r="O502" s="27">
        <v>10</v>
      </c>
      <c r="P502" s="27" t="s">
        <v>1054</v>
      </c>
      <c r="Q502" s="27" t="s">
        <v>1055</v>
      </c>
    </row>
    <row r="503" spans="1:17" ht="14.25" customHeight="1">
      <c r="A503" s="27">
        <v>32</v>
      </c>
      <c r="B503" s="27">
        <v>23</v>
      </c>
      <c r="C503" s="27" t="s">
        <v>80</v>
      </c>
      <c r="D503" s="27">
        <v>1</v>
      </c>
      <c r="E503" s="27" t="s">
        <v>81</v>
      </c>
      <c r="F503" s="27" t="s">
        <v>60</v>
      </c>
      <c r="G503" s="27">
        <v>0.55000000000000004</v>
      </c>
      <c r="H503" s="27">
        <v>0</v>
      </c>
      <c r="I503" s="27">
        <v>0.24357860000000001</v>
      </c>
      <c r="J503" s="27">
        <v>0.30979200000000001</v>
      </c>
      <c r="K503" s="27">
        <v>0.36666700000000002</v>
      </c>
      <c r="L503" s="27">
        <v>0.42357860000000003</v>
      </c>
      <c r="M503" s="27">
        <v>1</v>
      </c>
      <c r="N503" s="27">
        <v>523</v>
      </c>
      <c r="O503" s="27">
        <v>11</v>
      </c>
      <c r="P503" s="27" t="s">
        <v>1056</v>
      </c>
      <c r="Q503" s="27" t="s">
        <v>1057</v>
      </c>
    </row>
    <row r="504" spans="1:17" ht="14.25" customHeight="1">
      <c r="A504" s="27">
        <v>32</v>
      </c>
      <c r="B504" s="27">
        <v>23</v>
      </c>
      <c r="C504" s="27" t="s">
        <v>80</v>
      </c>
      <c r="D504" s="27">
        <v>1</v>
      </c>
      <c r="E504" s="27" t="s">
        <v>81</v>
      </c>
      <c r="F504" s="27" t="s">
        <v>60</v>
      </c>
      <c r="G504" s="27">
        <v>0.6</v>
      </c>
      <c r="H504" s="27">
        <v>0</v>
      </c>
      <c r="I504" s="27">
        <v>0.28571400000000002</v>
      </c>
      <c r="J504" s="27">
        <v>0.34426200000000001</v>
      </c>
      <c r="K504" s="27">
        <v>0.3935304</v>
      </c>
      <c r="L504" s="27">
        <v>0.45738099999999998</v>
      </c>
      <c r="M504" s="27">
        <v>1</v>
      </c>
      <c r="N504" s="27">
        <v>310</v>
      </c>
      <c r="O504" s="27">
        <v>12</v>
      </c>
      <c r="P504" s="27" t="s">
        <v>1058</v>
      </c>
      <c r="Q504" s="27" t="s">
        <v>1059</v>
      </c>
    </row>
    <row r="505" spans="1:17" ht="14.25" customHeight="1">
      <c r="A505" s="27">
        <v>32</v>
      </c>
      <c r="B505" s="27">
        <v>23</v>
      </c>
      <c r="C505" s="27" t="s">
        <v>80</v>
      </c>
      <c r="D505" s="27">
        <v>1</v>
      </c>
      <c r="E505" s="27" t="s">
        <v>81</v>
      </c>
      <c r="F505" s="27" t="s">
        <v>60</v>
      </c>
      <c r="G505" s="27">
        <v>0.65</v>
      </c>
      <c r="H505" s="27">
        <v>0</v>
      </c>
      <c r="I505" s="27">
        <v>0.31818200000000002</v>
      </c>
      <c r="J505" s="27">
        <v>0.3920382</v>
      </c>
      <c r="K505" s="27">
        <v>0.45454499999999998</v>
      </c>
      <c r="L505" s="27">
        <v>0.5103972</v>
      </c>
      <c r="M505" s="27">
        <v>1</v>
      </c>
      <c r="N505" s="27">
        <v>232</v>
      </c>
      <c r="O505" s="27">
        <v>13</v>
      </c>
      <c r="P505" s="27" t="s">
        <v>1060</v>
      </c>
      <c r="Q505" s="27" t="s">
        <v>1061</v>
      </c>
    </row>
    <row r="506" spans="1:17" ht="14.25" customHeight="1">
      <c r="A506" s="27">
        <v>32</v>
      </c>
      <c r="B506" s="27">
        <v>23</v>
      </c>
      <c r="C506" s="27" t="s">
        <v>80</v>
      </c>
      <c r="D506" s="27">
        <v>1</v>
      </c>
      <c r="E506" s="27" t="s">
        <v>81</v>
      </c>
      <c r="F506" s="27" t="s">
        <v>60</v>
      </c>
      <c r="G506" s="27">
        <v>0.7</v>
      </c>
      <c r="H506" s="27">
        <v>0</v>
      </c>
      <c r="I506" s="27">
        <v>0.36623660000000002</v>
      </c>
      <c r="J506" s="27">
        <v>0.4576904</v>
      </c>
      <c r="K506" s="27">
        <v>0.5</v>
      </c>
      <c r="L506" s="27">
        <v>0.57530320000000001</v>
      </c>
      <c r="M506" s="27">
        <v>1</v>
      </c>
      <c r="N506" s="27">
        <v>139</v>
      </c>
      <c r="O506" s="27">
        <v>14</v>
      </c>
      <c r="P506" s="27" t="s">
        <v>1062</v>
      </c>
      <c r="Q506" s="27" t="s">
        <v>1063</v>
      </c>
    </row>
    <row r="507" spans="1:17" ht="14.25" customHeight="1">
      <c r="A507" s="27">
        <v>32</v>
      </c>
      <c r="B507" s="27">
        <v>23</v>
      </c>
      <c r="C507" s="27" t="s">
        <v>80</v>
      </c>
      <c r="D507" s="27">
        <v>1</v>
      </c>
      <c r="E507" s="27" t="s">
        <v>81</v>
      </c>
      <c r="F507" s="27" t="s">
        <v>60</v>
      </c>
      <c r="G507" s="27">
        <v>0.75</v>
      </c>
      <c r="H507" s="27">
        <v>0</v>
      </c>
      <c r="I507" s="27">
        <v>0.42066920000000002</v>
      </c>
      <c r="J507" s="27">
        <v>0.47368399999999999</v>
      </c>
      <c r="K507" s="27">
        <v>0.54933359999999998</v>
      </c>
      <c r="L507" s="27">
        <v>0.61094979999999999</v>
      </c>
      <c r="M507" s="27">
        <v>1</v>
      </c>
      <c r="N507" s="27">
        <v>92</v>
      </c>
      <c r="O507" s="27">
        <v>15</v>
      </c>
      <c r="P507" s="27" t="s">
        <v>1064</v>
      </c>
      <c r="Q507" s="27" t="s">
        <v>1065</v>
      </c>
    </row>
    <row r="508" spans="1:17" ht="14.25" customHeight="1">
      <c r="A508" s="27">
        <v>32</v>
      </c>
      <c r="B508" s="27">
        <v>23</v>
      </c>
      <c r="C508" s="27" t="s">
        <v>80</v>
      </c>
      <c r="D508" s="27">
        <v>1</v>
      </c>
      <c r="E508" s="27" t="s">
        <v>81</v>
      </c>
      <c r="F508" s="27" t="s">
        <v>60</v>
      </c>
      <c r="G508" s="27">
        <v>0.8</v>
      </c>
      <c r="H508" s="27">
        <v>0</v>
      </c>
      <c r="I508" s="27">
        <v>0.3871986</v>
      </c>
      <c r="J508" s="27">
        <v>0.466756</v>
      </c>
      <c r="K508" s="27">
        <v>0.53483539999999996</v>
      </c>
      <c r="L508" s="27">
        <v>0.65797119999999998</v>
      </c>
      <c r="M508" s="27">
        <v>1</v>
      </c>
      <c r="N508" s="27">
        <v>34</v>
      </c>
      <c r="O508" s="27">
        <v>16</v>
      </c>
      <c r="P508" s="27" t="s">
        <v>1066</v>
      </c>
      <c r="Q508" s="27" t="s">
        <v>1067</v>
      </c>
    </row>
    <row r="509" spans="1:17" ht="14.25" customHeight="1">
      <c r="A509" s="27">
        <v>32</v>
      </c>
      <c r="B509" s="27">
        <v>23</v>
      </c>
      <c r="C509" s="27" t="s">
        <v>80</v>
      </c>
      <c r="D509" s="27">
        <v>1</v>
      </c>
      <c r="E509" s="27" t="s">
        <v>81</v>
      </c>
      <c r="F509" s="27" t="s">
        <v>60</v>
      </c>
      <c r="G509" s="27">
        <v>1</v>
      </c>
      <c r="H509" s="27">
        <v>0</v>
      </c>
      <c r="I509" s="27">
        <v>0.40235300000000002</v>
      </c>
      <c r="J509" s="27">
        <v>0.53409620000000002</v>
      </c>
      <c r="K509" s="27">
        <v>0.63733320000000004</v>
      </c>
      <c r="L509" s="27">
        <v>0.70896139999999996</v>
      </c>
      <c r="M509" s="27">
        <v>1</v>
      </c>
      <c r="N509" s="27">
        <v>37</v>
      </c>
      <c r="O509" s="27">
        <v>17</v>
      </c>
      <c r="P509" s="27" t="s">
        <v>1037</v>
      </c>
      <c r="Q509" s="27" t="s">
        <v>1068</v>
      </c>
    </row>
    <row r="510" spans="1:17" ht="14.25" customHeight="1">
      <c r="A510" s="27">
        <v>33</v>
      </c>
      <c r="B510" s="27">
        <v>23</v>
      </c>
      <c r="C510" s="27" t="s">
        <v>80</v>
      </c>
      <c r="D510" s="27">
        <v>2</v>
      </c>
      <c r="E510" s="27" t="s">
        <v>81</v>
      </c>
      <c r="F510" s="27" t="s">
        <v>60</v>
      </c>
      <c r="G510" s="27">
        <v>0.05</v>
      </c>
      <c r="H510" s="27">
        <v>0</v>
      </c>
      <c r="I510" s="27">
        <v>9.2589999999999999E-3</v>
      </c>
      <c r="J510" s="27">
        <v>1.8519000000000001E-2</v>
      </c>
      <c r="K510" s="27">
        <v>2.5000000000000001E-2</v>
      </c>
      <c r="L510" s="27">
        <v>4.0322999999999998E-2</v>
      </c>
      <c r="M510" s="27">
        <v>1</v>
      </c>
      <c r="N510" s="27">
        <v>186</v>
      </c>
      <c r="O510" s="27">
        <v>1</v>
      </c>
      <c r="P510" s="27" t="s">
        <v>1069</v>
      </c>
      <c r="Q510" s="27" t="s">
        <v>1070</v>
      </c>
    </row>
    <row r="511" spans="1:17" ht="14.25" customHeight="1">
      <c r="A511" s="27">
        <v>33</v>
      </c>
      <c r="B511" s="27">
        <v>23</v>
      </c>
      <c r="C511" s="27" t="s">
        <v>80</v>
      </c>
      <c r="D511" s="27">
        <v>2</v>
      </c>
      <c r="E511" s="27" t="s">
        <v>81</v>
      </c>
      <c r="F511" s="27" t="s">
        <v>60</v>
      </c>
      <c r="G511" s="27">
        <v>0.1</v>
      </c>
      <c r="H511" s="27">
        <v>0</v>
      </c>
      <c r="I511" s="27">
        <v>3.2786999999999997E-2</v>
      </c>
      <c r="J511" s="27">
        <v>4.6511999999999998E-2</v>
      </c>
      <c r="K511" s="27">
        <v>5.7471000000000001E-2</v>
      </c>
      <c r="L511" s="27">
        <v>7.2464000000000001E-2</v>
      </c>
      <c r="M511" s="27">
        <v>1</v>
      </c>
      <c r="N511" s="27">
        <v>501</v>
      </c>
      <c r="O511" s="27">
        <v>2</v>
      </c>
      <c r="P511" s="27" t="s">
        <v>1071</v>
      </c>
      <c r="Q511" s="27" t="s">
        <v>1072</v>
      </c>
    </row>
    <row r="512" spans="1:17" ht="14.25" customHeight="1">
      <c r="A512" s="27">
        <v>33</v>
      </c>
      <c r="B512" s="27">
        <v>23</v>
      </c>
      <c r="C512" s="27" t="s">
        <v>80</v>
      </c>
      <c r="D512" s="27">
        <v>2</v>
      </c>
      <c r="E512" s="27" t="s">
        <v>81</v>
      </c>
      <c r="F512" s="27" t="s">
        <v>60</v>
      </c>
      <c r="G512" s="27">
        <v>0.15</v>
      </c>
      <c r="H512" s="27">
        <v>0</v>
      </c>
      <c r="I512" s="27">
        <v>5.7692E-2</v>
      </c>
      <c r="J512" s="27">
        <v>7.4074000000000001E-2</v>
      </c>
      <c r="K512" s="27">
        <v>9.2592999999999995E-2</v>
      </c>
      <c r="L512" s="27">
        <v>0.11415599999999999</v>
      </c>
      <c r="M512" s="27">
        <v>1</v>
      </c>
      <c r="N512" s="27">
        <v>787</v>
      </c>
      <c r="O512" s="27">
        <v>3</v>
      </c>
      <c r="P512" s="27" t="s">
        <v>1073</v>
      </c>
      <c r="Q512" s="27" t="s">
        <v>1074</v>
      </c>
    </row>
    <row r="513" spans="1:17" ht="14.25" customHeight="1">
      <c r="A513" s="27">
        <v>33</v>
      </c>
      <c r="B513" s="27">
        <v>23</v>
      </c>
      <c r="C513" s="27" t="s">
        <v>80</v>
      </c>
      <c r="D513" s="27">
        <v>2</v>
      </c>
      <c r="E513" s="27" t="s">
        <v>81</v>
      </c>
      <c r="F513" s="27" t="s">
        <v>60</v>
      </c>
      <c r="G513" s="27">
        <v>0.2</v>
      </c>
      <c r="H513" s="27">
        <v>0</v>
      </c>
      <c r="I513" s="27">
        <v>8.3333000000000004E-2</v>
      </c>
      <c r="J513" s="27">
        <v>0.10975600000000001</v>
      </c>
      <c r="K513" s="27">
        <v>0.12903200000000001</v>
      </c>
      <c r="L513" s="27">
        <v>0.15476200000000001</v>
      </c>
      <c r="M513" s="27">
        <v>1</v>
      </c>
      <c r="N513" s="27">
        <v>996</v>
      </c>
      <c r="O513" s="27">
        <v>4</v>
      </c>
      <c r="P513" s="27" t="s">
        <v>1075</v>
      </c>
      <c r="Q513" s="27" t="s">
        <v>1076</v>
      </c>
    </row>
    <row r="514" spans="1:17" ht="14.25" customHeight="1">
      <c r="A514" s="27">
        <v>33</v>
      </c>
      <c r="B514" s="27">
        <v>23</v>
      </c>
      <c r="C514" s="27" t="s">
        <v>80</v>
      </c>
      <c r="D514" s="27">
        <v>2</v>
      </c>
      <c r="E514" s="27" t="s">
        <v>81</v>
      </c>
      <c r="F514" s="27" t="s">
        <v>60</v>
      </c>
      <c r="G514" s="27">
        <v>0.25</v>
      </c>
      <c r="H514" s="27">
        <v>0</v>
      </c>
      <c r="I514" s="27">
        <v>0.11754100000000001</v>
      </c>
      <c r="J514" s="27">
        <v>0.14516100000000001</v>
      </c>
      <c r="K514" s="27">
        <v>0.16883100000000001</v>
      </c>
      <c r="L514" s="27">
        <v>0.19565199999999999</v>
      </c>
      <c r="M514" s="27">
        <v>1</v>
      </c>
      <c r="N514" s="27">
        <v>1115</v>
      </c>
      <c r="O514" s="27">
        <v>5</v>
      </c>
      <c r="P514" s="27" t="s">
        <v>1077</v>
      </c>
      <c r="Q514" s="27" t="s">
        <v>1078</v>
      </c>
    </row>
    <row r="515" spans="1:17" ht="14.25" customHeight="1">
      <c r="A515" s="27">
        <v>33</v>
      </c>
      <c r="B515" s="27">
        <v>23</v>
      </c>
      <c r="C515" s="27" t="s">
        <v>80</v>
      </c>
      <c r="D515" s="27">
        <v>2</v>
      </c>
      <c r="E515" s="27" t="s">
        <v>81</v>
      </c>
      <c r="F515" s="27" t="s">
        <v>60</v>
      </c>
      <c r="G515" s="27">
        <v>0.3</v>
      </c>
      <c r="H515" s="27">
        <v>0</v>
      </c>
      <c r="I515" s="27">
        <v>0.146341</v>
      </c>
      <c r="J515" s="27">
        <v>0.17647099999999999</v>
      </c>
      <c r="K515" s="27">
        <v>0.205128</v>
      </c>
      <c r="L515" s="27">
        <v>0.236842</v>
      </c>
      <c r="M515" s="27">
        <v>1</v>
      </c>
      <c r="N515" s="27">
        <v>1147</v>
      </c>
      <c r="O515" s="27">
        <v>6</v>
      </c>
      <c r="P515" s="27" t="s">
        <v>1079</v>
      </c>
      <c r="Q515" s="27" t="s">
        <v>1080</v>
      </c>
    </row>
    <row r="516" spans="1:17" ht="14.25" customHeight="1">
      <c r="A516" s="27">
        <v>33</v>
      </c>
      <c r="B516" s="27">
        <v>23</v>
      </c>
      <c r="C516" s="27" t="s">
        <v>80</v>
      </c>
      <c r="D516" s="27">
        <v>2</v>
      </c>
      <c r="E516" s="27" t="s">
        <v>81</v>
      </c>
      <c r="F516" s="27" t="s">
        <v>60</v>
      </c>
      <c r="G516" s="27">
        <v>0.35</v>
      </c>
      <c r="H516" s="27">
        <v>0</v>
      </c>
      <c r="I516" s="27">
        <v>0.18421100000000001</v>
      </c>
      <c r="J516" s="27">
        <v>0.21875</v>
      </c>
      <c r="K516" s="27">
        <v>0.244898</v>
      </c>
      <c r="L516" s="27">
        <v>0.27777800000000002</v>
      </c>
      <c r="M516" s="27">
        <v>1</v>
      </c>
      <c r="N516" s="27">
        <v>1086</v>
      </c>
      <c r="O516" s="27">
        <v>7</v>
      </c>
      <c r="P516" s="27" t="s">
        <v>1081</v>
      </c>
      <c r="Q516" s="27" t="s">
        <v>1082</v>
      </c>
    </row>
    <row r="517" spans="1:17" ht="14.25" customHeight="1">
      <c r="A517" s="27">
        <v>33</v>
      </c>
      <c r="B517" s="27">
        <v>23</v>
      </c>
      <c r="C517" s="27" t="s">
        <v>80</v>
      </c>
      <c r="D517" s="27">
        <v>2</v>
      </c>
      <c r="E517" s="27" t="s">
        <v>81</v>
      </c>
      <c r="F517" s="27" t="s">
        <v>60</v>
      </c>
      <c r="G517" s="27">
        <v>0.4</v>
      </c>
      <c r="H517" s="27">
        <v>0</v>
      </c>
      <c r="I517" s="27">
        <v>0.21500920000000001</v>
      </c>
      <c r="J517" s="27">
        <v>0.25531900000000002</v>
      </c>
      <c r="K517" s="27">
        <v>0.28571400000000002</v>
      </c>
      <c r="L517" s="27">
        <v>0.32316739999999999</v>
      </c>
      <c r="M517" s="27">
        <v>1</v>
      </c>
      <c r="N517" s="27">
        <v>1005</v>
      </c>
      <c r="O517" s="27">
        <v>8</v>
      </c>
      <c r="P517" s="27" t="s">
        <v>1083</v>
      </c>
      <c r="Q517" s="27" t="s">
        <v>1084</v>
      </c>
    </row>
    <row r="518" spans="1:17" ht="14.25" customHeight="1">
      <c r="A518" s="27">
        <v>33</v>
      </c>
      <c r="B518" s="27">
        <v>23</v>
      </c>
      <c r="C518" s="27" t="s">
        <v>80</v>
      </c>
      <c r="D518" s="27">
        <v>2</v>
      </c>
      <c r="E518" s="27" t="s">
        <v>81</v>
      </c>
      <c r="F518" s="27" t="s">
        <v>60</v>
      </c>
      <c r="G518" s="27">
        <v>0.45</v>
      </c>
      <c r="H518" s="27">
        <v>0</v>
      </c>
      <c r="I518" s="27">
        <v>0.25641000000000003</v>
      </c>
      <c r="J518" s="27">
        <v>0.29840260000000002</v>
      </c>
      <c r="K518" s="27">
        <v>0.33333299999999999</v>
      </c>
      <c r="L518" s="27">
        <v>0.37366640000000001</v>
      </c>
      <c r="M518" s="27">
        <v>1</v>
      </c>
      <c r="N518" s="27">
        <v>850</v>
      </c>
      <c r="O518" s="27">
        <v>9</v>
      </c>
      <c r="P518" s="27" t="s">
        <v>1085</v>
      </c>
      <c r="Q518" s="27" t="s">
        <v>1086</v>
      </c>
    </row>
    <row r="519" spans="1:17" ht="14.25" customHeight="1">
      <c r="A519" s="27">
        <v>33</v>
      </c>
      <c r="B519" s="27">
        <v>23</v>
      </c>
      <c r="C519" s="27" t="s">
        <v>80</v>
      </c>
      <c r="D519" s="27">
        <v>2</v>
      </c>
      <c r="E519" s="27" t="s">
        <v>81</v>
      </c>
      <c r="F519" s="27" t="s">
        <v>60</v>
      </c>
      <c r="G519" s="27">
        <v>0.5</v>
      </c>
      <c r="H519" s="27">
        <v>0</v>
      </c>
      <c r="I519" s="27">
        <v>0.28571400000000002</v>
      </c>
      <c r="J519" s="27">
        <v>0.34042600000000001</v>
      </c>
      <c r="K519" s="27">
        <v>0.36936459999999999</v>
      </c>
      <c r="L519" s="27">
        <v>0.41001159999999998</v>
      </c>
      <c r="M519" s="27">
        <v>1</v>
      </c>
      <c r="N519" s="27">
        <v>620</v>
      </c>
      <c r="O519" s="27">
        <v>10</v>
      </c>
      <c r="P519" s="27" t="s">
        <v>1087</v>
      </c>
      <c r="Q519" s="27" t="s">
        <v>1088</v>
      </c>
    </row>
    <row r="520" spans="1:17" ht="14.25" customHeight="1">
      <c r="A520" s="27">
        <v>33</v>
      </c>
      <c r="B520" s="27">
        <v>23</v>
      </c>
      <c r="C520" s="27" t="s">
        <v>80</v>
      </c>
      <c r="D520" s="27">
        <v>2</v>
      </c>
      <c r="E520" s="27" t="s">
        <v>81</v>
      </c>
      <c r="F520" s="27" t="s">
        <v>60</v>
      </c>
      <c r="G520" s="27">
        <v>0.55000000000000004</v>
      </c>
      <c r="H520" s="27">
        <v>0</v>
      </c>
      <c r="I520" s="27">
        <v>0.32101079999999999</v>
      </c>
      <c r="J520" s="27">
        <v>0.37169459999999999</v>
      </c>
      <c r="K520" s="27">
        <v>0.4125318</v>
      </c>
      <c r="L520" s="27">
        <v>0.45809499999999997</v>
      </c>
      <c r="M520" s="27">
        <v>1</v>
      </c>
      <c r="N520" s="27">
        <v>567</v>
      </c>
      <c r="O520" s="27">
        <v>11</v>
      </c>
      <c r="P520" s="27" t="s">
        <v>1089</v>
      </c>
      <c r="Q520" s="27" t="s">
        <v>1090</v>
      </c>
    </row>
    <row r="521" spans="1:17" ht="14.25" customHeight="1">
      <c r="A521" s="27">
        <v>33</v>
      </c>
      <c r="B521" s="27">
        <v>23</v>
      </c>
      <c r="C521" s="27" t="s">
        <v>80</v>
      </c>
      <c r="D521" s="27">
        <v>2</v>
      </c>
      <c r="E521" s="27" t="s">
        <v>81</v>
      </c>
      <c r="F521" s="27" t="s">
        <v>60</v>
      </c>
      <c r="G521" s="27">
        <v>0.6</v>
      </c>
      <c r="H521" s="27">
        <v>0</v>
      </c>
      <c r="I521" s="27">
        <v>0.36318739999999999</v>
      </c>
      <c r="J521" s="27">
        <v>0.4144658</v>
      </c>
      <c r="K521" s="27">
        <v>0.45776820000000001</v>
      </c>
      <c r="L521" s="27">
        <v>0.5</v>
      </c>
      <c r="M521" s="27">
        <v>1</v>
      </c>
      <c r="N521" s="27">
        <v>333</v>
      </c>
      <c r="O521" s="27">
        <v>12</v>
      </c>
      <c r="P521" s="27" t="s">
        <v>1091</v>
      </c>
      <c r="Q521" s="27" t="s">
        <v>1092</v>
      </c>
    </row>
    <row r="522" spans="1:17" ht="14.25" customHeight="1">
      <c r="A522" s="27">
        <v>33</v>
      </c>
      <c r="B522" s="27">
        <v>23</v>
      </c>
      <c r="C522" s="27" t="s">
        <v>80</v>
      </c>
      <c r="D522" s="27">
        <v>2</v>
      </c>
      <c r="E522" s="27" t="s">
        <v>81</v>
      </c>
      <c r="F522" s="27" t="s">
        <v>60</v>
      </c>
      <c r="G522" s="27">
        <v>0.65</v>
      </c>
      <c r="H522" s="27">
        <v>0</v>
      </c>
      <c r="I522" s="27">
        <v>0.4</v>
      </c>
      <c r="J522" s="27">
        <v>0.4605612</v>
      </c>
      <c r="K522" s="27">
        <v>0.5</v>
      </c>
      <c r="L522" s="27">
        <v>0.5523962</v>
      </c>
      <c r="M522" s="27">
        <v>1</v>
      </c>
      <c r="N522" s="27">
        <v>224</v>
      </c>
      <c r="O522" s="27">
        <v>13</v>
      </c>
      <c r="P522" s="27" t="s">
        <v>1093</v>
      </c>
      <c r="Q522" s="27" t="s">
        <v>1094</v>
      </c>
    </row>
    <row r="523" spans="1:17" ht="14.25" customHeight="1">
      <c r="A523" s="27">
        <v>33</v>
      </c>
      <c r="B523" s="27">
        <v>23</v>
      </c>
      <c r="C523" s="27" t="s">
        <v>80</v>
      </c>
      <c r="D523" s="27">
        <v>2</v>
      </c>
      <c r="E523" s="27" t="s">
        <v>81</v>
      </c>
      <c r="F523" s="27" t="s">
        <v>60</v>
      </c>
      <c r="G523" s="27">
        <v>0.7</v>
      </c>
      <c r="H523" s="27">
        <v>0</v>
      </c>
      <c r="I523" s="27">
        <v>0.42857099999999998</v>
      </c>
      <c r="J523" s="27">
        <v>0.490037</v>
      </c>
      <c r="K523" s="27">
        <v>0.53929360000000004</v>
      </c>
      <c r="L523" s="27">
        <v>0.59619040000000001</v>
      </c>
      <c r="M523" s="27">
        <v>1</v>
      </c>
      <c r="N523" s="27">
        <v>125</v>
      </c>
      <c r="O523" s="27">
        <v>14</v>
      </c>
      <c r="P523" s="27" t="s">
        <v>1095</v>
      </c>
      <c r="Q523" s="27" t="s">
        <v>1096</v>
      </c>
    </row>
    <row r="524" spans="1:17" ht="14.25" customHeight="1">
      <c r="A524" s="27">
        <v>33</v>
      </c>
      <c r="B524" s="27">
        <v>23</v>
      </c>
      <c r="C524" s="27" t="s">
        <v>80</v>
      </c>
      <c r="D524" s="27">
        <v>2</v>
      </c>
      <c r="E524" s="27" t="s">
        <v>81</v>
      </c>
      <c r="F524" s="27" t="s">
        <v>60</v>
      </c>
      <c r="G524" s="27">
        <v>0.75</v>
      </c>
      <c r="H524" s="27">
        <v>0</v>
      </c>
      <c r="I524" s="27">
        <v>0.47926239999999998</v>
      </c>
      <c r="J524" s="27">
        <v>0.55381979999999997</v>
      </c>
      <c r="K524" s="27">
        <v>0.59761200000000003</v>
      </c>
      <c r="L524" s="27">
        <v>0.64844860000000004</v>
      </c>
      <c r="M524" s="27">
        <v>1</v>
      </c>
      <c r="N524" s="27">
        <v>68</v>
      </c>
      <c r="O524" s="27">
        <v>15</v>
      </c>
      <c r="P524" s="27" t="s">
        <v>1097</v>
      </c>
      <c r="Q524" s="27" t="s">
        <v>1098</v>
      </c>
    </row>
    <row r="525" spans="1:17" ht="14.25" customHeight="1">
      <c r="A525" s="27">
        <v>33</v>
      </c>
      <c r="B525" s="27">
        <v>23</v>
      </c>
      <c r="C525" s="27" t="s">
        <v>80</v>
      </c>
      <c r="D525" s="27">
        <v>2</v>
      </c>
      <c r="E525" s="27" t="s">
        <v>81</v>
      </c>
      <c r="F525" s="27" t="s">
        <v>60</v>
      </c>
      <c r="G525" s="27">
        <v>0.8</v>
      </c>
      <c r="H525" s="27">
        <v>0</v>
      </c>
      <c r="I525" s="27">
        <v>0.56128080000000002</v>
      </c>
      <c r="J525" s="27">
        <v>0.61111099999999996</v>
      </c>
      <c r="K525" s="27">
        <v>0.67807580000000001</v>
      </c>
      <c r="L525" s="27">
        <v>0.73545039999999995</v>
      </c>
      <c r="M525" s="27">
        <v>1</v>
      </c>
      <c r="N525" s="27">
        <v>27</v>
      </c>
      <c r="O525" s="27">
        <v>16</v>
      </c>
      <c r="P525" s="27" t="s">
        <v>1099</v>
      </c>
      <c r="Q525" s="27" t="s">
        <v>1100</v>
      </c>
    </row>
    <row r="526" spans="1:17" ht="14.25" customHeight="1">
      <c r="A526" s="27">
        <v>33</v>
      </c>
      <c r="B526" s="27">
        <v>23</v>
      </c>
      <c r="C526" s="27" t="s">
        <v>80</v>
      </c>
      <c r="D526" s="27">
        <v>2</v>
      </c>
      <c r="E526" s="27" t="s">
        <v>81</v>
      </c>
      <c r="F526" s="27" t="s">
        <v>60</v>
      </c>
      <c r="G526" s="27">
        <v>1</v>
      </c>
      <c r="H526" s="27">
        <v>0</v>
      </c>
      <c r="I526" s="27">
        <v>0.57005320000000004</v>
      </c>
      <c r="J526" s="27">
        <v>0.63902139999999996</v>
      </c>
      <c r="K526" s="27">
        <v>0.72083319999999995</v>
      </c>
      <c r="L526" s="27">
        <v>0.81645040000000002</v>
      </c>
      <c r="M526" s="27">
        <v>1</v>
      </c>
      <c r="N526" s="27">
        <v>22</v>
      </c>
      <c r="O526" s="27">
        <v>17</v>
      </c>
      <c r="P526" s="27" t="s">
        <v>1070</v>
      </c>
      <c r="Q526" s="27" t="s">
        <v>1101</v>
      </c>
    </row>
    <row r="527" spans="1:17" ht="14.25" customHeight="1">
      <c r="A527" s="27">
        <v>34</v>
      </c>
      <c r="B527" s="27">
        <v>23</v>
      </c>
      <c r="C527" s="27" t="s">
        <v>80</v>
      </c>
      <c r="D527" s="27">
        <v>3</v>
      </c>
      <c r="E527" s="27" t="s">
        <v>81</v>
      </c>
      <c r="F527" s="27" t="s">
        <v>60</v>
      </c>
      <c r="G527" s="27">
        <v>0.05</v>
      </c>
      <c r="H527" s="27">
        <v>0</v>
      </c>
      <c r="I527" s="27">
        <v>1.8182E-2</v>
      </c>
      <c r="J527" s="27">
        <v>2.8570999999999999E-2</v>
      </c>
      <c r="K527" s="27">
        <v>4.2553000000000001E-2</v>
      </c>
      <c r="L527" s="27">
        <v>5.8824000000000001E-2</v>
      </c>
      <c r="M527" s="27">
        <v>1</v>
      </c>
      <c r="N527" s="27">
        <v>226</v>
      </c>
      <c r="O527" s="27">
        <v>1</v>
      </c>
      <c r="P527" s="27" t="s">
        <v>1102</v>
      </c>
      <c r="Q527" s="27" t="s">
        <v>1103</v>
      </c>
    </row>
    <row r="528" spans="1:17" ht="14.25" customHeight="1">
      <c r="A528" s="27">
        <v>34</v>
      </c>
      <c r="B528" s="27">
        <v>23</v>
      </c>
      <c r="C528" s="27" t="s">
        <v>80</v>
      </c>
      <c r="D528" s="27">
        <v>3</v>
      </c>
      <c r="E528" s="27" t="s">
        <v>81</v>
      </c>
      <c r="F528" s="27" t="s">
        <v>60</v>
      </c>
      <c r="G528" s="27">
        <v>0.1</v>
      </c>
      <c r="H528" s="27">
        <v>0</v>
      </c>
      <c r="I528" s="27">
        <v>5.2631999999999998E-2</v>
      </c>
      <c r="J528" s="27">
        <v>6.9766999999999996E-2</v>
      </c>
      <c r="K528" s="27">
        <v>8.7499999999999994E-2</v>
      </c>
      <c r="L528" s="27">
        <v>0.111111</v>
      </c>
      <c r="M528" s="27">
        <v>1</v>
      </c>
      <c r="N528" s="27">
        <v>559</v>
      </c>
      <c r="O528" s="27">
        <v>2</v>
      </c>
      <c r="P528" s="27" t="s">
        <v>1104</v>
      </c>
      <c r="Q528" s="27" t="s">
        <v>1105</v>
      </c>
    </row>
    <row r="529" spans="1:17" ht="14.25" customHeight="1">
      <c r="A529" s="27">
        <v>34</v>
      </c>
      <c r="B529" s="27">
        <v>23</v>
      </c>
      <c r="C529" s="27" t="s">
        <v>80</v>
      </c>
      <c r="D529" s="27">
        <v>3</v>
      </c>
      <c r="E529" s="27" t="s">
        <v>81</v>
      </c>
      <c r="F529" s="27" t="s">
        <v>60</v>
      </c>
      <c r="G529" s="27">
        <v>0.15</v>
      </c>
      <c r="H529" s="27">
        <v>0</v>
      </c>
      <c r="I529" s="27">
        <v>9.1837000000000002E-2</v>
      </c>
      <c r="J529" s="27">
        <v>0.11504399999999999</v>
      </c>
      <c r="K529" s="27">
        <v>0.13580200000000001</v>
      </c>
      <c r="L529" s="27">
        <v>0.15942000000000001</v>
      </c>
      <c r="M529" s="27">
        <v>1</v>
      </c>
      <c r="N529" s="27">
        <v>796</v>
      </c>
      <c r="O529" s="27">
        <v>3</v>
      </c>
      <c r="P529" s="27" t="s">
        <v>1106</v>
      </c>
      <c r="Q529" s="27" t="s">
        <v>1107</v>
      </c>
    </row>
    <row r="530" spans="1:17" ht="14.25" customHeight="1">
      <c r="A530" s="27">
        <v>34</v>
      </c>
      <c r="B530" s="27">
        <v>23</v>
      </c>
      <c r="C530" s="27" t="s">
        <v>80</v>
      </c>
      <c r="D530" s="27">
        <v>3</v>
      </c>
      <c r="E530" s="27" t="s">
        <v>81</v>
      </c>
      <c r="F530" s="27" t="s">
        <v>60</v>
      </c>
      <c r="G530" s="27">
        <v>0.2</v>
      </c>
      <c r="H530" s="27">
        <v>0</v>
      </c>
      <c r="I530" s="27">
        <v>0.131579</v>
      </c>
      <c r="J530" s="27">
        <v>0.15753980000000001</v>
      </c>
      <c r="K530" s="27">
        <v>0.18181800000000001</v>
      </c>
      <c r="L530" s="27">
        <v>0.21035619999999999</v>
      </c>
      <c r="M530" s="27">
        <v>1</v>
      </c>
      <c r="N530" s="27">
        <v>922</v>
      </c>
      <c r="O530" s="27">
        <v>4</v>
      </c>
      <c r="P530" s="27" t="s">
        <v>1108</v>
      </c>
      <c r="Q530" s="27" t="s">
        <v>1109</v>
      </c>
    </row>
    <row r="531" spans="1:17" ht="14.25" customHeight="1">
      <c r="A531" s="27">
        <v>34</v>
      </c>
      <c r="B531" s="27">
        <v>23</v>
      </c>
      <c r="C531" s="27" t="s">
        <v>80</v>
      </c>
      <c r="D531" s="27">
        <v>3</v>
      </c>
      <c r="E531" s="27" t="s">
        <v>81</v>
      </c>
      <c r="F531" s="27" t="s">
        <v>60</v>
      </c>
      <c r="G531" s="27">
        <v>0.25</v>
      </c>
      <c r="H531" s="27">
        <v>0</v>
      </c>
      <c r="I531" s="27">
        <v>0.17266960000000001</v>
      </c>
      <c r="J531" s="27">
        <v>0.2032796</v>
      </c>
      <c r="K531" s="27">
        <v>0.2271966</v>
      </c>
      <c r="L531" s="27">
        <v>0.25495780000000001</v>
      </c>
      <c r="M531" s="27">
        <v>1</v>
      </c>
      <c r="N531" s="27">
        <v>944</v>
      </c>
      <c r="O531" s="27">
        <v>5</v>
      </c>
      <c r="P531" s="27" t="s">
        <v>1110</v>
      </c>
      <c r="Q531" s="27" t="s">
        <v>1111</v>
      </c>
    </row>
    <row r="532" spans="1:17" ht="14.25" customHeight="1">
      <c r="A532" s="27">
        <v>34</v>
      </c>
      <c r="B532" s="27">
        <v>23</v>
      </c>
      <c r="C532" s="27" t="s">
        <v>80</v>
      </c>
      <c r="D532" s="27">
        <v>3</v>
      </c>
      <c r="E532" s="27" t="s">
        <v>81</v>
      </c>
      <c r="F532" s="27" t="s">
        <v>60</v>
      </c>
      <c r="G532" s="27">
        <v>0.3</v>
      </c>
      <c r="H532" s="27">
        <v>0</v>
      </c>
      <c r="I532" s="27">
        <v>0.21321960000000001</v>
      </c>
      <c r="J532" s="27">
        <v>0.24444399999999999</v>
      </c>
      <c r="K532" s="27">
        <v>0.27528219999999998</v>
      </c>
      <c r="L532" s="27">
        <v>0.30870219999999998</v>
      </c>
      <c r="M532" s="27">
        <v>1</v>
      </c>
      <c r="N532" s="27">
        <v>845</v>
      </c>
      <c r="O532" s="27">
        <v>6</v>
      </c>
      <c r="P532" s="27" t="s">
        <v>1112</v>
      </c>
      <c r="Q532" s="27" t="s">
        <v>1113</v>
      </c>
    </row>
    <row r="533" spans="1:17" ht="14.25" customHeight="1">
      <c r="A533" s="27">
        <v>34</v>
      </c>
      <c r="B533" s="27">
        <v>23</v>
      </c>
      <c r="C533" s="27" t="s">
        <v>80</v>
      </c>
      <c r="D533" s="27">
        <v>3</v>
      </c>
      <c r="E533" s="27" t="s">
        <v>81</v>
      </c>
      <c r="F533" s="27" t="s">
        <v>60</v>
      </c>
      <c r="G533" s="27">
        <v>0.35</v>
      </c>
      <c r="H533" s="27">
        <v>0</v>
      </c>
      <c r="I533" s="27">
        <v>0.25323620000000002</v>
      </c>
      <c r="J533" s="27">
        <v>0.28571400000000002</v>
      </c>
      <c r="K533" s="27">
        <v>0.31653100000000001</v>
      </c>
      <c r="L533" s="27">
        <v>0.34848499999999999</v>
      </c>
      <c r="M533" s="27">
        <v>1</v>
      </c>
      <c r="N533" s="27">
        <v>692</v>
      </c>
      <c r="O533" s="27">
        <v>7</v>
      </c>
      <c r="P533" s="27" t="s">
        <v>1114</v>
      </c>
      <c r="Q533" s="27" t="s">
        <v>1115</v>
      </c>
    </row>
    <row r="534" spans="1:17" ht="14.25" customHeight="1">
      <c r="A534" s="27">
        <v>34</v>
      </c>
      <c r="B534" s="27">
        <v>23</v>
      </c>
      <c r="C534" s="27" t="s">
        <v>80</v>
      </c>
      <c r="D534" s="27">
        <v>3</v>
      </c>
      <c r="E534" s="27" t="s">
        <v>81</v>
      </c>
      <c r="F534" s="27" t="s">
        <v>60</v>
      </c>
      <c r="G534" s="27">
        <v>0.4</v>
      </c>
      <c r="H534" s="27">
        <v>0</v>
      </c>
      <c r="I534" s="27">
        <v>0.29081180000000001</v>
      </c>
      <c r="J534" s="27">
        <v>0.33333299999999999</v>
      </c>
      <c r="K534" s="27">
        <v>0.36206899999999997</v>
      </c>
      <c r="L534" s="27">
        <v>0.4</v>
      </c>
      <c r="M534" s="27">
        <v>1</v>
      </c>
      <c r="N534" s="27">
        <v>642</v>
      </c>
      <c r="O534" s="27">
        <v>8</v>
      </c>
      <c r="P534" s="27" t="s">
        <v>1116</v>
      </c>
      <c r="Q534" s="27" t="s">
        <v>1117</v>
      </c>
    </row>
    <row r="535" spans="1:17" ht="14.25" customHeight="1">
      <c r="A535" s="27">
        <v>34</v>
      </c>
      <c r="B535" s="27">
        <v>23</v>
      </c>
      <c r="C535" s="27" t="s">
        <v>80</v>
      </c>
      <c r="D535" s="27">
        <v>3</v>
      </c>
      <c r="E535" s="27" t="s">
        <v>81</v>
      </c>
      <c r="F535" s="27" t="s">
        <v>60</v>
      </c>
      <c r="G535" s="27">
        <v>0.45</v>
      </c>
      <c r="H535" s="27">
        <v>0</v>
      </c>
      <c r="I535" s="27">
        <v>0.324324</v>
      </c>
      <c r="J535" s="27">
        <v>0.36589739999999998</v>
      </c>
      <c r="K535" s="27">
        <v>0.40191060000000001</v>
      </c>
      <c r="L535" s="27">
        <v>0.44</v>
      </c>
      <c r="M535" s="27">
        <v>1</v>
      </c>
      <c r="N535" s="27">
        <v>464</v>
      </c>
      <c r="O535" s="27">
        <v>9</v>
      </c>
      <c r="P535" s="27" t="s">
        <v>1118</v>
      </c>
      <c r="Q535" s="27" t="s">
        <v>1119</v>
      </c>
    </row>
    <row r="536" spans="1:17" ht="14.25" customHeight="1">
      <c r="A536" s="27">
        <v>34</v>
      </c>
      <c r="B536" s="27">
        <v>23</v>
      </c>
      <c r="C536" s="27" t="s">
        <v>80</v>
      </c>
      <c r="D536" s="27">
        <v>3</v>
      </c>
      <c r="E536" s="27" t="s">
        <v>81</v>
      </c>
      <c r="F536" s="27" t="s">
        <v>60</v>
      </c>
      <c r="G536" s="27">
        <v>0.5</v>
      </c>
      <c r="H536" s="27">
        <v>0</v>
      </c>
      <c r="I536" s="27">
        <v>0.35973060000000001</v>
      </c>
      <c r="J536" s="27">
        <v>0.40740700000000002</v>
      </c>
      <c r="K536" s="27">
        <v>0.44166739999999999</v>
      </c>
      <c r="L536" s="27">
        <v>0.48780499999999999</v>
      </c>
      <c r="M536" s="27">
        <v>1</v>
      </c>
      <c r="N536" s="27">
        <v>333</v>
      </c>
      <c r="O536" s="27">
        <v>10</v>
      </c>
      <c r="P536" s="27" t="s">
        <v>1120</v>
      </c>
      <c r="Q536" s="27" t="s">
        <v>1121</v>
      </c>
    </row>
    <row r="537" spans="1:17" ht="14.25" customHeight="1">
      <c r="A537" s="27">
        <v>34</v>
      </c>
      <c r="B537" s="27">
        <v>23</v>
      </c>
      <c r="C537" s="27" t="s">
        <v>80</v>
      </c>
      <c r="D537" s="27">
        <v>3</v>
      </c>
      <c r="E537" s="27" t="s">
        <v>81</v>
      </c>
      <c r="F537" s="27" t="s">
        <v>60</v>
      </c>
      <c r="G537" s="27">
        <v>0.55000000000000004</v>
      </c>
      <c r="H537" s="27">
        <v>0</v>
      </c>
      <c r="I537" s="27">
        <v>0.38627339999999999</v>
      </c>
      <c r="J537" s="27">
        <v>0.4375</v>
      </c>
      <c r="K537" s="27">
        <v>0.483871</v>
      </c>
      <c r="L537" s="27">
        <v>0.52215319999999998</v>
      </c>
      <c r="M537" s="27">
        <v>1</v>
      </c>
      <c r="N537" s="27">
        <v>285</v>
      </c>
      <c r="O537" s="27">
        <v>11</v>
      </c>
      <c r="P537" s="27" t="s">
        <v>1122</v>
      </c>
      <c r="Q537" s="27" t="s">
        <v>1123</v>
      </c>
    </row>
    <row r="538" spans="1:17" ht="14.25" customHeight="1">
      <c r="A538" s="27">
        <v>34</v>
      </c>
      <c r="B538" s="27">
        <v>23</v>
      </c>
      <c r="C538" s="27" t="s">
        <v>80</v>
      </c>
      <c r="D538" s="27">
        <v>3</v>
      </c>
      <c r="E538" s="27" t="s">
        <v>81</v>
      </c>
      <c r="F538" s="27" t="s">
        <v>60</v>
      </c>
      <c r="G538" s="27">
        <v>0.6</v>
      </c>
      <c r="H538" s="27">
        <v>0</v>
      </c>
      <c r="I538" s="27">
        <v>0.44789440000000003</v>
      </c>
      <c r="J538" s="27">
        <v>0.5</v>
      </c>
      <c r="K538" s="27">
        <v>0.53013200000000005</v>
      </c>
      <c r="L538" s="27">
        <v>0.56740159999999995</v>
      </c>
      <c r="M538" s="27">
        <v>1</v>
      </c>
      <c r="N538" s="27">
        <v>157</v>
      </c>
      <c r="O538" s="27">
        <v>12</v>
      </c>
      <c r="P538" s="27" t="s">
        <v>1124</v>
      </c>
      <c r="Q538" s="27" t="s">
        <v>1125</v>
      </c>
    </row>
    <row r="539" spans="1:17" ht="14.25" customHeight="1">
      <c r="A539" s="27">
        <v>34</v>
      </c>
      <c r="B539" s="27">
        <v>23</v>
      </c>
      <c r="C539" s="27" t="s">
        <v>80</v>
      </c>
      <c r="D539" s="27">
        <v>3</v>
      </c>
      <c r="E539" s="27" t="s">
        <v>81</v>
      </c>
      <c r="F539" s="27" t="s">
        <v>60</v>
      </c>
      <c r="G539" s="27">
        <v>0.65</v>
      </c>
      <c r="H539" s="27">
        <v>0</v>
      </c>
      <c r="I539" s="27">
        <v>0.47421920000000001</v>
      </c>
      <c r="J539" s="27">
        <v>0.52422040000000003</v>
      </c>
      <c r="K539" s="27">
        <v>0.58090540000000002</v>
      </c>
      <c r="L539" s="27">
        <v>0.62685199999999996</v>
      </c>
      <c r="M539" s="27">
        <v>1</v>
      </c>
      <c r="N539" s="27">
        <v>109</v>
      </c>
      <c r="O539" s="27">
        <v>13</v>
      </c>
      <c r="P539" s="27" t="s">
        <v>1126</v>
      </c>
      <c r="Q539" s="27" t="s">
        <v>1127</v>
      </c>
    </row>
    <row r="540" spans="1:17" ht="14.25" customHeight="1">
      <c r="A540" s="27">
        <v>34</v>
      </c>
      <c r="B540" s="27">
        <v>23</v>
      </c>
      <c r="C540" s="27" t="s">
        <v>80</v>
      </c>
      <c r="D540" s="27">
        <v>3</v>
      </c>
      <c r="E540" s="27" t="s">
        <v>81</v>
      </c>
      <c r="F540" s="27" t="s">
        <v>60</v>
      </c>
      <c r="G540" s="27">
        <v>0.7</v>
      </c>
      <c r="H540" s="27">
        <v>0</v>
      </c>
      <c r="I540" s="27">
        <v>0.50181819999999999</v>
      </c>
      <c r="J540" s="27">
        <v>0.57285739999999996</v>
      </c>
      <c r="K540" s="27">
        <v>0.61517880000000003</v>
      </c>
      <c r="L540" s="27">
        <v>0.69658540000000002</v>
      </c>
      <c r="M540" s="27">
        <v>1</v>
      </c>
      <c r="N540" s="27">
        <v>37</v>
      </c>
      <c r="O540" s="27">
        <v>14</v>
      </c>
      <c r="P540" s="27" t="s">
        <v>1128</v>
      </c>
      <c r="Q540" s="27" t="s">
        <v>1129</v>
      </c>
    </row>
    <row r="541" spans="1:17" ht="14.25" customHeight="1">
      <c r="A541" s="27">
        <v>34</v>
      </c>
      <c r="B541" s="27">
        <v>23</v>
      </c>
      <c r="C541" s="27" t="s">
        <v>80</v>
      </c>
      <c r="D541" s="27">
        <v>3</v>
      </c>
      <c r="E541" s="27" t="s">
        <v>81</v>
      </c>
      <c r="F541" s="27" t="s">
        <v>60</v>
      </c>
      <c r="G541" s="27">
        <v>0.8</v>
      </c>
      <c r="H541" s="27">
        <v>0</v>
      </c>
      <c r="I541" s="27">
        <v>0.52140739999999997</v>
      </c>
      <c r="J541" s="27">
        <v>0.62813980000000003</v>
      </c>
      <c r="K541" s="27">
        <v>0.69111100000000003</v>
      </c>
      <c r="L541" s="27">
        <v>0.74077760000000004</v>
      </c>
      <c r="M541" s="27">
        <v>1</v>
      </c>
      <c r="N541" s="27">
        <v>50</v>
      </c>
      <c r="O541" s="27">
        <v>15</v>
      </c>
      <c r="P541" s="27" t="s">
        <v>1130</v>
      </c>
      <c r="Q541" s="27" t="s">
        <v>1131</v>
      </c>
    </row>
    <row r="542" spans="1:17" ht="14.25" customHeight="1">
      <c r="A542" s="27">
        <v>34</v>
      </c>
      <c r="B542" s="27">
        <v>23</v>
      </c>
      <c r="C542" s="27" t="s">
        <v>80</v>
      </c>
      <c r="D542" s="27">
        <v>3</v>
      </c>
      <c r="E542" s="27" t="s">
        <v>81</v>
      </c>
      <c r="F542" s="27" t="s">
        <v>60</v>
      </c>
      <c r="G542" s="27">
        <v>1</v>
      </c>
      <c r="H542" s="27">
        <v>0</v>
      </c>
      <c r="I542" s="27">
        <v>0.70588200000000001</v>
      </c>
      <c r="J542" s="27">
        <v>0.76</v>
      </c>
      <c r="K542" s="27">
        <v>0.84202880000000002</v>
      </c>
      <c r="L542" s="27">
        <v>0.872973</v>
      </c>
      <c r="M542" s="27">
        <v>1</v>
      </c>
      <c r="N542" s="27">
        <v>22</v>
      </c>
      <c r="O542" s="27">
        <v>16</v>
      </c>
      <c r="P542" s="27" t="s">
        <v>1103</v>
      </c>
      <c r="Q542" s="27" t="s">
        <v>1132</v>
      </c>
    </row>
    <row r="543" spans="1:17" ht="14.25" customHeight="1">
      <c r="A543" s="27">
        <v>35</v>
      </c>
      <c r="B543" s="27">
        <v>23</v>
      </c>
      <c r="C543" s="27" t="s">
        <v>80</v>
      </c>
      <c r="D543" s="27">
        <v>4</v>
      </c>
      <c r="E543" s="27" t="s">
        <v>81</v>
      </c>
      <c r="F543" s="27" t="s">
        <v>60</v>
      </c>
      <c r="G543" s="27">
        <v>0.05</v>
      </c>
      <c r="H543" s="27">
        <v>0</v>
      </c>
      <c r="I543" s="27">
        <v>2.4814599999999999E-2</v>
      </c>
      <c r="J543" s="27">
        <v>4.3990000000000001E-2</v>
      </c>
      <c r="K543" s="27">
        <v>5.6391200000000002E-2</v>
      </c>
      <c r="L543" s="27">
        <v>7.7609600000000001E-2</v>
      </c>
      <c r="M543" s="27">
        <v>1</v>
      </c>
      <c r="N543" s="27">
        <v>208</v>
      </c>
      <c r="O543" s="27">
        <v>1</v>
      </c>
      <c r="P543" s="27" t="s">
        <v>1133</v>
      </c>
      <c r="Q543" s="27" t="s">
        <v>1134</v>
      </c>
    </row>
    <row r="544" spans="1:17" ht="14.25" customHeight="1">
      <c r="A544" s="27">
        <v>35</v>
      </c>
      <c r="B544" s="27">
        <v>23</v>
      </c>
      <c r="C544" s="27" t="s">
        <v>80</v>
      </c>
      <c r="D544" s="27">
        <v>4</v>
      </c>
      <c r="E544" s="27" t="s">
        <v>81</v>
      </c>
      <c r="F544" s="27" t="s">
        <v>60</v>
      </c>
      <c r="G544" s="27">
        <v>0.1</v>
      </c>
      <c r="H544" s="27">
        <v>0</v>
      </c>
      <c r="I544" s="27">
        <v>6.6667000000000004E-2</v>
      </c>
      <c r="J544" s="27">
        <v>8.8608000000000006E-2</v>
      </c>
      <c r="K544" s="27">
        <v>0.111111</v>
      </c>
      <c r="L544" s="27">
        <v>0.138462</v>
      </c>
      <c r="M544" s="27">
        <v>1</v>
      </c>
      <c r="N544" s="27">
        <v>426</v>
      </c>
      <c r="O544" s="27">
        <v>2</v>
      </c>
      <c r="P544" s="27" t="s">
        <v>1135</v>
      </c>
      <c r="Q544" s="27" t="s">
        <v>1136</v>
      </c>
    </row>
    <row r="545" spans="1:17" ht="14.25" customHeight="1">
      <c r="A545" s="27">
        <v>35</v>
      </c>
      <c r="B545" s="27">
        <v>23</v>
      </c>
      <c r="C545" s="27" t="s">
        <v>80</v>
      </c>
      <c r="D545" s="27">
        <v>4</v>
      </c>
      <c r="E545" s="27" t="s">
        <v>81</v>
      </c>
      <c r="F545" s="27" t="s">
        <v>60</v>
      </c>
      <c r="G545" s="27">
        <v>0.15</v>
      </c>
      <c r="H545" s="27">
        <v>0</v>
      </c>
      <c r="I545" s="27">
        <v>0.111111</v>
      </c>
      <c r="J545" s="27">
        <v>0.14105599999999999</v>
      </c>
      <c r="K545" s="27">
        <v>0.16666700000000001</v>
      </c>
      <c r="L545" s="27">
        <v>0.2</v>
      </c>
      <c r="M545" s="27">
        <v>1</v>
      </c>
      <c r="N545" s="27">
        <v>524</v>
      </c>
      <c r="O545" s="27">
        <v>3</v>
      </c>
      <c r="P545" s="27" t="s">
        <v>1137</v>
      </c>
      <c r="Q545" s="27" t="s">
        <v>1138</v>
      </c>
    </row>
    <row r="546" spans="1:17" ht="14.25" customHeight="1">
      <c r="A546" s="27">
        <v>35</v>
      </c>
      <c r="B546" s="27">
        <v>23</v>
      </c>
      <c r="C546" s="27" t="s">
        <v>80</v>
      </c>
      <c r="D546" s="27">
        <v>4</v>
      </c>
      <c r="E546" s="27" t="s">
        <v>81</v>
      </c>
      <c r="F546" s="27" t="s">
        <v>60</v>
      </c>
      <c r="G546" s="27">
        <v>0.2</v>
      </c>
      <c r="H546" s="27">
        <v>0</v>
      </c>
      <c r="I546" s="27">
        <v>0.16099759999999999</v>
      </c>
      <c r="J546" s="27">
        <v>0.19427839999999999</v>
      </c>
      <c r="K546" s="27">
        <v>0.22352900000000001</v>
      </c>
      <c r="L546" s="27">
        <v>0.25925900000000002</v>
      </c>
      <c r="M546" s="27">
        <v>1</v>
      </c>
      <c r="N546" s="27">
        <v>605</v>
      </c>
      <c r="O546" s="27">
        <v>4</v>
      </c>
      <c r="P546" s="27" t="s">
        <v>1139</v>
      </c>
      <c r="Q546" s="27" t="s">
        <v>1140</v>
      </c>
    </row>
    <row r="547" spans="1:17" ht="14.25" customHeight="1">
      <c r="A547" s="27">
        <v>35</v>
      </c>
      <c r="B547" s="27">
        <v>23</v>
      </c>
      <c r="C547" s="27" t="s">
        <v>80</v>
      </c>
      <c r="D547" s="27">
        <v>4</v>
      </c>
      <c r="E547" s="27" t="s">
        <v>81</v>
      </c>
      <c r="F547" s="27" t="s">
        <v>60</v>
      </c>
      <c r="G547" s="27">
        <v>0.25</v>
      </c>
      <c r="H547" s="27">
        <v>0</v>
      </c>
      <c r="I547" s="27">
        <v>0.21167420000000001</v>
      </c>
      <c r="J547" s="27">
        <v>0.244975</v>
      </c>
      <c r="K547" s="27">
        <v>0.27644920000000001</v>
      </c>
      <c r="L547" s="27">
        <v>0.31935819999999998</v>
      </c>
      <c r="M547" s="27">
        <v>1</v>
      </c>
      <c r="N547" s="27">
        <v>549</v>
      </c>
      <c r="O547" s="27">
        <v>5</v>
      </c>
      <c r="P547" s="27" t="s">
        <v>1141</v>
      </c>
      <c r="Q547" s="27" t="s">
        <v>1142</v>
      </c>
    </row>
    <row r="548" spans="1:17" ht="14.25" customHeight="1">
      <c r="A548" s="27">
        <v>35</v>
      </c>
      <c r="B548" s="27">
        <v>23</v>
      </c>
      <c r="C548" s="27" t="s">
        <v>80</v>
      </c>
      <c r="D548" s="27">
        <v>4</v>
      </c>
      <c r="E548" s="27" t="s">
        <v>81</v>
      </c>
      <c r="F548" s="27" t="s">
        <v>60</v>
      </c>
      <c r="G548" s="27">
        <v>0.3</v>
      </c>
      <c r="H548" s="27">
        <v>0</v>
      </c>
      <c r="I548" s="27">
        <v>0.25490200000000002</v>
      </c>
      <c r="J548" s="27">
        <v>0.28888900000000001</v>
      </c>
      <c r="K548" s="27">
        <v>0.32352900000000001</v>
      </c>
      <c r="L548" s="27">
        <v>0.36363600000000001</v>
      </c>
      <c r="M548" s="27">
        <v>1</v>
      </c>
      <c r="N548" s="27">
        <v>441</v>
      </c>
      <c r="O548" s="27">
        <v>6</v>
      </c>
      <c r="P548" s="27" t="s">
        <v>1143</v>
      </c>
      <c r="Q548" s="27" t="s">
        <v>1144</v>
      </c>
    </row>
    <row r="549" spans="1:17" ht="14.25" customHeight="1">
      <c r="A549" s="27">
        <v>35</v>
      </c>
      <c r="B549" s="27">
        <v>23</v>
      </c>
      <c r="C549" s="27" t="s">
        <v>80</v>
      </c>
      <c r="D549" s="27">
        <v>4</v>
      </c>
      <c r="E549" s="27" t="s">
        <v>81</v>
      </c>
      <c r="F549" s="27" t="s">
        <v>60</v>
      </c>
      <c r="G549" s="27">
        <v>0.35</v>
      </c>
      <c r="H549" s="27">
        <v>0</v>
      </c>
      <c r="I549" s="27">
        <v>0.2942418</v>
      </c>
      <c r="J549" s="27">
        <v>0.3393272</v>
      </c>
      <c r="K549" s="27">
        <v>0.38120359999999998</v>
      </c>
      <c r="L549" s="27">
        <v>0.41643219999999997</v>
      </c>
      <c r="M549" s="27">
        <v>1</v>
      </c>
      <c r="N549" s="27">
        <v>332</v>
      </c>
      <c r="O549" s="27">
        <v>7</v>
      </c>
      <c r="P549" s="27" t="s">
        <v>1145</v>
      </c>
      <c r="Q549" s="27" t="s">
        <v>1146</v>
      </c>
    </row>
    <row r="550" spans="1:17" ht="14.25" customHeight="1">
      <c r="A550" s="27">
        <v>35</v>
      </c>
      <c r="B550" s="27">
        <v>23</v>
      </c>
      <c r="C550" s="27" t="s">
        <v>80</v>
      </c>
      <c r="D550" s="27">
        <v>4</v>
      </c>
      <c r="E550" s="27" t="s">
        <v>81</v>
      </c>
      <c r="F550" s="27" t="s">
        <v>60</v>
      </c>
      <c r="G550" s="27">
        <v>0.4</v>
      </c>
      <c r="H550" s="27">
        <v>0</v>
      </c>
      <c r="I550" s="27">
        <v>0.32633459999999997</v>
      </c>
      <c r="J550" s="27">
        <v>0.375</v>
      </c>
      <c r="K550" s="27">
        <v>0.4104392</v>
      </c>
      <c r="L550" s="27">
        <v>0.45185639999999999</v>
      </c>
      <c r="M550" s="27">
        <v>1</v>
      </c>
      <c r="N550" s="27">
        <v>270</v>
      </c>
      <c r="O550" s="27">
        <v>8</v>
      </c>
      <c r="P550" s="27" t="s">
        <v>1147</v>
      </c>
      <c r="Q550" s="27" t="s">
        <v>1148</v>
      </c>
    </row>
    <row r="551" spans="1:17" ht="14.25" customHeight="1">
      <c r="A551" s="27">
        <v>35</v>
      </c>
      <c r="B551" s="27">
        <v>23</v>
      </c>
      <c r="C551" s="27" t="s">
        <v>80</v>
      </c>
      <c r="D551" s="27">
        <v>4</v>
      </c>
      <c r="E551" s="27" t="s">
        <v>81</v>
      </c>
      <c r="F551" s="27" t="s">
        <v>60</v>
      </c>
      <c r="G551" s="27">
        <v>0.45</v>
      </c>
      <c r="H551" s="27">
        <v>0</v>
      </c>
      <c r="I551" s="27">
        <v>0.3593964</v>
      </c>
      <c r="J551" s="27">
        <v>0.42553200000000002</v>
      </c>
      <c r="K551" s="27">
        <v>0.46369739999999998</v>
      </c>
      <c r="L551" s="27">
        <v>0.51154460000000002</v>
      </c>
      <c r="M551" s="27">
        <v>1</v>
      </c>
      <c r="N551" s="27">
        <v>189</v>
      </c>
      <c r="O551" s="27">
        <v>9</v>
      </c>
      <c r="P551" s="27" t="s">
        <v>1149</v>
      </c>
      <c r="Q551" s="27" t="s">
        <v>1150</v>
      </c>
    </row>
    <row r="552" spans="1:17" ht="14.25" customHeight="1">
      <c r="A552" s="27">
        <v>35</v>
      </c>
      <c r="B552" s="27">
        <v>23</v>
      </c>
      <c r="C552" s="27" t="s">
        <v>80</v>
      </c>
      <c r="D552" s="27">
        <v>4</v>
      </c>
      <c r="E552" s="27" t="s">
        <v>81</v>
      </c>
      <c r="F552" s="27" t="s">
        <v>60</v>
      </c>
      <c r="G552" s="27">
        <v>0.5</v>
      </c>
      <c r="H552" s="27">
        <v>0</v>
      </c>
      <c r="I552" s="27">
        <v>0.4</v>
      </c>
      <c r="J552" s="27">
        <v>0.45192019999999999</v>
      </c>
      <c r="K552" s="27">
        <v>0.4898942</v>
      </c>
      <c r="L552" s="27">
        <v>0.55729399999999996</v>
      </c>
      <c r="M552" s="27">
        <v>1</v>
      </c>
      <c r="N552" s="27">
        <v>122</v>
      </c>
      <c r="O552" s="27">
        <v>10</v>
      </c>
      <c r="P552" s="27" t="s">
        <v>1151</v>
      </c>
      <c r="Q552" s="27" t="s">
        <v>1152</v>
      </c>
    </row>
    <row r="553" spans="1:17" ht="14.25" customHeight="1">
      <c r="A553" s="27">
        <v>35</v>
      </c>
      <c r="B553" s="27">
        <v>23</v>
      </c>
      <c r="C553" s="27" t="s">
        <v>80</v>
      </c>
      <c r="D553" s="27">
        <v>4</v>
      </c>
      <c r="E553" s="27" t="s">
        <v>81</v>
      </c>
      <c r="F553" s="27" t="s">
        <v>60</v>
      </c>
      <c r="G553" s="27">
        <v>0.55000000000000004</v>
      </c>
      <c r="H553" s="27">
        <v>0</v>
      </c>
      <c r="I553" s="27">
        <v>0.45833299999999999</v>
      </c>
      <c r="J553" s="27">
        <v>0.51159679999999996</v>
      </c>
      <c r="K553" s="27">
        <v>0.56241839999999999</v>
      </c>
      <c r="L553" s="27">
        <v>0.60590140000000003</v>
      </c>
      <c r="M553" s="27">
        <v>1</v>
      </c>
      <c r="N553" s="27">
        <v>92</v>
      </c>
      <c r="O553" s="27">
        <v>11</v>
      </c>
      <c r="P553" s="27" t="s">
        <v>1153</v>
      </c>
      <c r="Q553" s="27" t="s">
        <v>1154</v>
      </c>
    </row>
    <row r="554" spans="1:17" ht="14.25" customHeight="1">
      <c r="A554" s="27">
        <v>35</v>
      </c>
      <c r="B554" s="27">
        <v>23</v>
      </c>
      <c r="C554" s="27" t="s">
        <v>80</v>
      </c>
      <c r="D554" s="27">
        <v>4</v>
      </c>
      <c r="E554" s="27" t="s">
        <v>81</v>
      </c>
      <c r="F554" s="27" t="s">
        <v>60</v>
      </c>
      <c r="G554" s="27">
        <v>0.6</v>
      </c>
      <c r="H554" s="27">
        <v>0</v>
      </c>
      <c r="I554" s="27">
        <v>0.53125</v>
      </c>
      <c r="J554" s="27">
        <v>0.57142899999999996</v>
      </c>
      <c r="K554" s="27">
        <v>0.6</v>
      </c>
      <c r="L554" s="27">
        <v>0.65957399999999999</v>
      </c>
      <c r="M554" s="27">
        <v>1</v>
      </c>
      <c r="N554" s="27">
        <v>61</v>
      </c>
      <c r="O554" s="27">
        <v>12</v>
      </c>
      <c r="P554" s="27" t="s">
        <v>1155</v>
      </c>
      <c r="Q554" s="27" t="s">
        <v>1156</v>
      </c>
    </row>
    <row r="555" spans="1:17" ht="14.25" customHeight="1">
      <c r="A555" s="27">
        <v>35</v>
      </c>
      <c r="B555" s="27">
        <v>23</v>
      </c>
      <c r="C555" s="27" t="s">
        <v>80</v>
      </c>
      <c r="D555" s="27">
        <v>4</v>
      </c>
      <c r="E555" s="27" t="s">
        <v>81</v>
      </c>
      <c r="F555" s="27" t="s">
        <v>60</v>
      </c>
      <c r="G555" s="27">
        <v>0.65</v>
      </c>
      <c r="H555" s="27">
        <v>0</v>
      </c>
      <c r="I555" s="27">
        <v>0.55714300000000005</v>
      </c>
      <c r="J555" s="27">
        <v>0.61707179999999995</v>
      </c>
      <c r="K555" s="27">
        <v>0.65244259999999998</v>
      </c>
      <c r="L555" s="27">
        <v>0.68404180000000003</v>
      </c>
      <c r="M555" s="27">
        <v>1</v>
      </c>
      <c r="N555" s="27">
        <v>39</v>
      </c>
      <c r="O555" s="27">
        <v>13</v>
      </c>
      <c r="P555" s="27" t="s">
        <v>1157</v>
      </c>
      <c r="Q555" s="27" t="s">
        <v>1158</v>
      </c>
    </row>
    <row r="556" spans="1:17" ht="14.25" customHeight="1">
      <c r="A556" s="27">
        <v>35</v>
      </c>
      <c r="B556" s="27">
        <v>23</v>
      </c>
      <c r="C556" s="27" t="s">
        <v>80</v>
      </c>
      <c r="D556" s="27">
        <v>4</v>
      </c>
      <c r="E556" s="27" t="s">
        <v>81</v>
      </c>
      <c r="F556" s="27" t="s">
        <v>60</v>
      </c>
      <c r="G556" s="27">
        <v>1</v>
      </c>
      <c r="H556" s="27">
        <v>0</v>
      </c>
      <c r="I556" s="27">
        <v>0.63231499999999996</v>
      </c>
      <c r="J556" s="27">
        <v>0.69670639999999995</v>
      </c>
      <c r="K556" s="27">
        <v>0.72686859999999998</v>
      </c>
      <c r="L556" s="27">
        <v>0.82345820000000003</v>
      </c>
      <c r="M556" s="27">
        <v>1</v>
      </c>
      <c r="N556" s="27">
        <v>28</v>
      </c>
      <c r="O556" s="27">
        <v>14</v>
      </c>
      <c r="P556" s="27" t="s">
        <v>1134</v>
      </c>
      <c r="Q556" s="27" t="s">
        <v>1159</v>
      </c>
    </row>
    <row r="557" spans="1:17" ht="14.25" customHeight="1">
      <c r="A557" s="27">
        <v>36</v>
      </c>
      <c r="B557" s="27">
        <v>23</v>
      </c>
      <c r="C557" s="27" t="s">
        <v>80</v>
      </c>
      <c r="D557" s="27">
        <v>5</v>
      </c>
      <c r="E557" s="27" t="s">
        <v>81</v>
      </c>
      <c r="F557" s="27" t="s">
        <v>60</v>
      </c>
      <c r="G557" s="27">
        <v>0.05</v>
      </c>
      <c r="H557" s="27">
        <v>0</v>
      </c>
      <c r="I557" s="27">
        <v>4.7619000000000002E-2</v>
      </c>
      <c r="J557" s="27">
        <v>5.8824000000000001E-2</v>
      </c>
      <c r="K557" s="27">
        <v>7.3788400000000004E-2</v>
      </c>
      <c r="L557" s="27">
        <v>9.3649200000000002E-2</v>
      </c>
      <c r="M557" s="27">
        <v>1</v>
      </c>
      <c r="N557" s="27">
        <v>75</v>
      </c>
      <c r="O557" s="27">
        <v>1</v>
      </c>
      <c r="P557" s="27" t="s">
        <v>1160</v>
      </c>
      <c r="Q557" s="27" t="s">
        <v>1161</v>
      </c>
    </row>
    <row r="558" spans="1:17" ht="14.25" customHeight="1">
      <c r="A558" s="27">
        <v>36</v>
      </c>
      <c r="B558" s="27">
        <v>23</v>
      </c>
      <c r="C558" s="27" t="s">
        <v>80</v>
      </c>
      <c r="D558" s="27">
        <v>5</v>
      </c>
      <c r="E558" s="27" t="s">
        <v>81</v>
      </c>
      <c r="F558" s="27" t="s">
        <v>60</v>
      </c>
      <c r="G558" s="27">
        <v>0.1</v>
      </c>
      <c r="H558" s="27">
        <v>0</v>
      </c>
      <c r="I558" s="27">
        <v>7.3351600000000003E-2</v>
      </c>
      <c r="J558" s="27">
        <v>9.7408800000000004E-2</v>
      </c>
      <c r="K558" s="27">
        <v>0.1226638</v>
      </c>
      <c r="L558" s="27">
        <v>0.15490680000000001</v>
      </c>
      <c r="M558" s="27">
        <v>1</v>
      </c>
      <c r="N558" s="27">
        <v>192</v>
      </c>
      <c r="O558" s="27">
        <v>2</v>
      </c>
      <c r="P558" s="27" t="s">
        <v>1162</v>
      </c>
      <c r="Q558" s="27" t="s">
        <v>1163</v>
      </c>
    </row>
    <row r="559" spans="1:17" ht="14.25" customHeight="1">
      <c r="A559" s="27">
        <v>36</v>
      </c>
      <c r="B559" s="27">
        <v>23</v>
      </c>
      <c r="C559" s="27" t="s">
        <v>80</v>
      </c>
      <c r="D559" s="27">
        <v>5</v>
      </c>
      <c r="E559" s="27" t="s">
        <v>81</v>
      </c>
      <c r="F559" s="27" t="s">
        <v>60</v>
      </c>
      <c r="G559" s="27">
        <v>0.15</v>
      </c>
      <c r="H559" s="27">
        <v>0</v>
      </c>
      <c r="I559" s="27">
        <v>0.11637699999999999</v>
      </c>
      <c r="J559" s="27">
        <v>0.14739479999999999</v>
      </c>
      <c r="K559" s="27">
        <v>0.17527180000000001</v>
      </c>
      <c r="L559" s="27">
        <v>0.2132146</v>
      </c>
      <c r="M559" s="27">
        <v>1</v>
      </c>
      <c r="N559" s="27">
        <v>239</v>
      </c>
      <c r="O559" s="27">
        <v>3</v>
      </c>
      <c r="P559" s="27" t="s">
        <v>1164</v>
      </c>
      <c r="Q559" s="27" t="s">
        <v>1165</v>
      </c>
    </row>
    <row r="560" spans="1:17" ht="14.25" customHeight="1">
      <c r="A560" s="27">
        <v>36</v>
      </c>
      <c r="B560" s="27">
        <v>23</v>
      </c>
      <c r="C560" s="27" t="s">
        <v>80</v>
      </c>
      <c r="D560" s="27">
        <v>5</v>
      </c>
      <c r="E560" s="27" t="s">
        <v>81</v>
      </c>
      <c r="F560" s="27" t="s">
        <v>60</v>
      </c>
      <c r="G560" s="27">
        <v>0.2</v>
      </c>
      <c r="H560" s="27">
        <v>0</v>
      </c>
      <c r="I560" s="27">
        <v>0.17324419999999999</v>
      </c>
      <c r="J560" s="27">
        <v>0.20292260000000001</v>
      </c>
      <c r="K560" s="27">
        <v>0.232464</v>
      </c>
      <c r="L560" s="27">
        <v>0.26645859999999999</v>
      </c>
      <c r="M560" s="27">
        <v>1</v>
      </c>
      <c r="N560" s="27">
        <v>367</v>
      </c>
      <c r="O560" s="27">
        <v>4</v>
      </c>
      <c r="P560" s="27" t="s">
        <v>1166</v>
      </c>
      <c r="Q560" s="27" t="s">
        <v>1167</v>
      </c>
    </row>
    <row r="561" spans="1:17" ht="14.25" customHeight="1">
      <c r="A561" s="27">
        <v>36</v>
      </c>
      <c r="B561" s="27">
        <v>23</v>
      </c>
      <c r="C561" s="27" t="s">
        <v>80</v>
      </c>
      <c r="D561" s="27">
        <v>5</v>
      </c>
      <c r="E561" s="27" t="s">
        <v>81</v>
      </c>
      <c r="F561" s="27" t="s">
        <v>60</v>
      </c>
      <c r="G561" s="27">
        <v>0.25</v>
      </c>
      <c r="H561" s="27">
        <v>0</v>
      </c>
      <c r="I561" s="27">
        <v>0.21621599999999999</v>
      </c>
      <c r="J561" s="27">
        <v>0.25</v>
      </c>
      <c r="K561" s="27">
        <v>0.28318599999999999</v>
      </c>
      <c r="L561" s="27">
        <v>0.32203399999999999</v>
      </c>
      <c r="M561" s="27">
        <v>1</v>
      </c>
      <c r="N561" s="27">
        <v>376</v>
      </c>
      <c r="O561" s="27">
        <v>5</v>
      </c>
      <c r="P561" s="27" t="s">
        <v>1168</v>
      </c>
      <c r="Q561" s="27" t="s">
        <v>1169</v>
      </c>
    </row>
    <row r="562" spans="1:17" ht="14.25" customHeight="1">
      <c r="A562" s="27">
        <v>36</v>
      </c>
      <c r="B562" s="27">
        <v>23</v>
      </c>
      <c r="C562" s="27" t="s">
        <v>80</v>
      </c>
      <c r="D562" s="27">
        <v>5</v>
      </c>
      <c r="E562" s="27" t="s">
        <v>81</v>
      </c>
      <c r="F562" s="27" t="s">
        <v>60</v>
      </c>
      <c r="G562" s="27">
        <v>0.3</v>
      </c>
      <c r="H562" s="27">
        <v>0</v>
      </c>
      <c r="I562" s="27">
        <v>0.25675700000000001</v>
      </c>
      <c r="J562" s="27">
        <v>0.29787200000000003</v>
      </c>
      <c r="K562" s="27">
        <v>0.33333299999999999</v>
      </c>
      <c r="L562" s="27">
        <v>0.36923099999999998</v>
      </c>
      <c r="M562" s="27">
        <v>1</v>
      </c>
      <c r="N562" s="27">
        <v>421</v>
      </c>
      <c r="O562" s="27">
        <v>6</v>
      </c>
      <c r="P562" s="27" t="s">
        <v>1170</v>
      </c>
      <c r="Q562" s="27" t="s">
        <v>1171</v>
      </c>
    </row>
    <row r="563" spans="1:17" ht="14.25" customHeight="1">
      <c r="A563" s="27">
        <v>36</v>
      </c>
      <c r="B563" s="27">
        <v>23</v>
      </c>
      <c r="C563" s="27" t="s">
        <v>80</v>
      </c>
      <c r="D563" s="27">
        <v>5</v>
      </c>
      <c r="E563" s="27" t="s">
        <v>81</v>
      </c>
      <c r="F563" s="27" t="s">
        <v>60</v>
      </c>
      <c r="G563" s="27">
        <v>0.35</v>
      </c>
      <c r="H563" s="27">
        <v>0</v>
      </c>
      <c r="I563" s="27">
        <v>0.30260759999999998</v>
      </c>
      <c r="J563" s="27">
        <v>0.34678199999999998</v>
      </c>
      <c r="K563" s="27">
        <v>0.38284620000000003</v>
      </c>
      <c r="L563" s="27">
        <v>0.42200799999999999</v>
      </c>
      <c r="M563" s="27">
        <v>1</v>
      </c>
      <c r="N563" s="27">
        <v>398</v>
      </c>
      <c r="O563" s="27">
        <v>7</v>
      </c>
      <c r="P563" s="27" t="s">
        <v>1172</v>
      </c>
      <c r="Q563" s="27" t="s">
        <v>1173</v>
      </c>
    </row>
    <row r="564" spans="1:17" ht="14.25" customHeight="1">
      <c r="A564" s="27">
        <v>36</v>
      </c>
      <c r="B564" s="27">
        <v>23</v>
      </c>
      <c r="C564" s="27" t="s">
        <v>80</v>
      </c>
      <c r="D564" s="27">
        <v>5</v>
      </c>
      <c r="E564" s="27" t="s">
        <v>81</v>
      </c>
      <c r="F564" s="27" t="s">
        <v>60</v>
      </c>
      <c r="G564" s="27">
        <v>0.4</v>
      </c>
      <c r="H564" s="27">
        <v>0</v>
      </c>
      <c r="I564" s="27">
        <v>0.32653100000000002</v>
      </c>
      <c r="J564" s="27">
        <v>0.37254900000000002</v>
      </c>
      <c r="K564" s="27">
        <v>0.41687800000000003</v>
      </c>
      <c r="L564" s="27">
        <v>0.46938800000000003</v>
      </c>
      <c r="M564" s="27">
        <v>1</v>
      </c>
      <c r="N564" s="27">
        <v>363</v>
      </c>
      <c r="O564" s="27">
        <v>8</v>
      </c>
      <c r="P564" s="27" t="s">
        <v>1174</v>
      </c>
      <c r="Q564" s="27" t="s">
        <v>1175</v>
      </c>
    </row>
    <row r="565" spans="1:17" ht="14.25" customHeight="1">
      <c r="A565" s="27">
        <v>36</v>
      </c>
      <c r="B565" s="27">
        <v>23</v>
      </c>
      <c r="C565" s="27" t="s">
        <v>80</v>
      </c>
      <c r="D565" s="27">
        <v>5</v>
      </c>
      <c r="E565" s="27" t="s">
        <v>81</v>
      </c>
      <c r="F565" s="27" t="s">
        <v>60</v>
      </c>
      <c r="G565" s="27">
        <v>0.45</v>
      </c>
      <c r="H565" s="27">
        <v>0</v>
      </c>
      <c r="I565" s="27">
        <v>0.37254900000000002</v>
      </c>
      <c r="J565" s="27">
        <v>0.43613540000000001</v>
      </c>
      <c r="K565" s="27">
        <v>0.47222199999999998</v>
      </c>
      <c r="L565" s="27">
        <v>0.51749659999999997</v>
      </c>
      <c r="M565" s="27">
        <v>1</v>
      </c>
      <c r="N565" s="27">
        <v>310</v>
      </c>
      <c r="O565" s="27">
        <v>9</v>
      </c>
      <c r="P565" s="27" t="s">
        <v>1176</v>
      </c>
      <c r="Q565" s="27" t="s">
        <v>1177</v>
      </c>
    </row>
    <row r="566" spans="1:17" ht="14.25" customHeight="1">
      <c r="A566" s="27">
        <v>36</v>
      </c>
      <c r="B566" s="27">
        <v>23</v>
      </c>
      <c r="C566" s="27" t="s">
        <v>80</v>
      </c>
      <c r="D566" s="27">
        <v>5</v>
      </c>
      <c r="E566" s="27" t="s">
        <v>81</v>
      </c>
      <c r="F566" s="27" t="s">
        <v>60</v>
      </c>
      <c r="G566" s="27">
        <v>0.5</v>
      </c>
      <c r="H566" s="27">
        <v>0</v>
      </c>
      <c r="I566" s="27">
        <v>0.40384599999999998</v>
      </c>
      <c r="J566" s="27">
        <v>0.46571459999999998</v>
      </c>
      <c r="K566" s="27">
        <v>0.51895460000000004</v>
      </c>
      <c r="L566" s="27">
        <v>0.56587220000000005</v>
      </c>
      <c r="M566" s="27">
        <v>1</v>
      </c>
      <c r="N566" s="27">
        <v>195</v>
      </c>
      <c r="O566" s="27">
        <v>10</v>
      </c>
      <c r="P566" s="27" t="s">
        <v>1178</v>
      </c>
      <c r="Q566" s="27" t="s">
        <v>1179</v>
      </c>
    </row>
    <row r="567" spans="1:17" ht="14.25" customHeight="1">
      <c r="A567" s="27">
        <v>36</v>
      </c>
      <c r="B567" s="27">
        <v>23</v>
      </c>
      <c r="C567" s="27" t="s">
        <v>80</v>
      </c>
      <c r="D567" s="27">
        <v>5</v>
      </c>
      <c r="E567" s="27" t="s">
        <v>81</v>
      </c>
      <c r="F567" s="27" t="s">
        <v>60</v>
      </c>
      <c r="G567" s="27">
        <v>0.55000000000000004</v>
      </c>
      <c r="H567" s="27">
        <v>0</v>
      </c>
      <c r="I567" s="27">
        <v>0.44680900000000001</v>
      </c>
      <c r="J567" s="27">
        <v>0.5</v>
      </c>
      <c r="K567" s="27">
        <v>0.55555600000000005</v>
      </c>
      <c r="L567" s="27">
        <v>0.60975599999999996</v>
      </c>
      <c r="M567" s="27">
        <v>1</v>
      </c>
      <c r="N567" s="27">
        <v>166</v>
      </c>
      <c r="O567" s="27">
        <v>11</v>
      </c>
      <c r="P567" s="27" t="s">
        <v>1180</v>
      </c>
      <c r="Q567" s="27" t="s">
        <v>1181</v>
      </c>
    </row>
    <row r="568" spans="1:17" ht="14.25" customHeight="1">
      <c r="A568" s="27">
        <v>36</v>
      </c>
      <c r="B568" s="27">
        <v>23</v>
      </c>
      <c r="C568" s="27" t="s">
        <v>80</v>
      </c>
      <c r="D568" s="27">
        <v>5</v>
      </c>
      <c r="E568" s="27" t="s">
        <v>81</v>
      </c>
      <c r="F568" s="27" t="s">
        <v>60</v>
      </c>
      <c r="G568" s="27">
        <v>0.6</v>
      </c>
      <c r="H568" s="27">
        <v>0</v>
      </c>
      <c r="I568" s="27">
        <v>0.47354180000000001</v>
      </c>
      <c r="J568" s="27">
        <v>0.56300399999999995</v>
      </c>
      <c r="K568" s="27">
        <v>0.60945700000000003</v>
      </c>
      <c r="L568" s="27">
        <v>0.65802340000000004</v>
      </c>
      <c r="M568" s="27">
        <v>1</v>
      </c>
      <c r="N568" s="27">
        <v>120</v>
      </c>
      <c r="O568" s="27">
        <v>12</v>
      </c>
      <c r="P568" s="27" t="s">
        <v>1182</v>
      </c>
      <c r="Q568" s="27" t="s">
        <v>1183</v>
      </c>
    </row>
    <row r="569" spans="1:17" ht="14.25" customHeight="1">
      <c r="A569" s="27">
        <v>36</v>
      </c>
      <c r="B569" s="27">
        <v>23</v>
      </c>
      <c r="C569" s="27" t="s">
        <v>80</v>
      </c>
      <c r="D569" s="27">
        <v>5</v>
      </c>
      <c r="E569" s="27" t="s">
        <v>81</v>
      </c>
      <c r="F569" s="27" t="s">
        <v>60</v>
      </c>
      <c r="G569" s="27">
        <v>0.65</v>
      </c>
      <c r="H569" s="27">
        <v>0</v>
      </c>
      <c r="I569" s="27">
        <v>0.52561100000000005</v>
      </c>
      <c r="J569" s="27">
        <v>0.58663880000000002</v>
      </c>
      <c r="K569" s="27">
        <v>0.65076920000000005</v>
      </c>
      <c r="L569" s="27">
        <v>0.69387220000000005</v>
      </c>
      <c r="M569" s="27">
        <v>1</v>
      </c>
      <c r="N569" s="27">
        <v>93</v>
      </c>
      <c r="O569" s="27">
        <v>13</v>
      </c>
      <c r="P569" s="27" t="s">
        <v>1184</v>
      </c>
      <c r="Q569" s="27" t="s">
        <v>1185</v>
      </c>
    </row>
    <row r="570" spans="1:17" ht="14.25" customHeight="1">
      <c r="A570" s="27">
        <v>36</v>
      </c>
      <c r="B570" s="27">
        <v>23</v>
      </c>
      <c r="C570" s="27" t="s">
        <v>80</v>
      </c>
      <c r="D570" s="27">
        <v>5</v>
      </c>
      <c r="E570" s="27" t="s">
        <v>81</v>
      </c>
      <c r="F570" s="27" t="s">
        <v>60</v>
      </c>
      <c r="G570" s="27">
        <v>0.7</v>
      </c>
      <c r="H570" s="27">
        <v>0</v>
      </c>
      <c r="I570" s="27">
        <v>0.5891286</v>
      </c>
      <c r="J570" s="27">
        <v>0.63333300000000003</v>
      </c>
      <c r="K570" s="27">
        <v>0.67803219999999997</v>
      </c>
      <c r="L570" s="27">
        <v>0.7276186</v>
      </c>
      <c r="M570" s="27">
        <v>1</v>
      </c>
      <c r="N570" s="27">
        <v>50</v>
      </c>
      <c r="O570" s="27">
        <v>14</v>
      </c>
      <c r="P570" s="27" t="s">
        <v>1186</v>
      </c>
      <c r="Q570" s="27" t="s">
        <v>1187</v>
      </c>
    </row>
    <row r="571" spans="1:17" ht="14.25" customHeight="1">
      <c r="A571" s="27">
        <v>36</v>
      </c>
      <c r="B571" s="27">
        <v>23</v>
      </c>
      <c r="C571" s="27" t="s">
        <v>80</v>
      </c>
      <c r="D571" s="27">
        <v>5</v>
      </c>
      <c r="E571" s="27" t="s">
        <v>81</v>
      </c>
      <c r="F571" s="27" t="s">
        <v>60</v>
      </c>
      <c r="G571" s="27">
        <v>0.75</v>
      </c>
      <c r="H571" s="27">
        <v>0</v>
      </c>
      <c r="I571" s="27">
        <v>0.61901499999999998</v>
      </c>
      <c r="J571" s="27">
        <v>0.69662179999999996</v>
      </c>
      <c r="K571" s="27">
        <v>0.7208888</v>
      </c>
      <c r="L571" s="27">
        <v>0.79321640000000004</v>
      </c>
      <c r="M571" s="27">
        <v>1</v>
      </c>
      <c r="N571" s="27">
        <v>30</v>
      </c>
      <c r="O571" s="27">
        <v>15</v>
      </c>
      <c r="P571" s="27" t="s">
        <v>1188</v>
      </c>
      <c r="Q571" s="27" t="s">
        <v>1189</v>
      </c>
    </row>
    <row r="572" spans="1:17" ht="14.25" customHeight="1">
      <c r="A572" s="27">
        <v>36</v>
      </c>
      <c r="B572" s="27">
        <v>23</v>
      </c>
      <c r="C572" s="27" t="s">
        <v>80</v>
      </c>
      <c r="D572" s="27">
        <v>5</v>
      </c>
      <c r="E572" s="27" t="s">
        <v>81</v>
      </c>
      <c r="F572" s="27" t="s">
        <v>60</v>
      </c>
      <c r="G572" s="27">
        <v>1</v>
      </c>
      <c r="H572" s="27">
        <v>0</v>
      </c>
      <c r="I572" s="27">
        <v>0.70907500000000001</v>
      </c>
      <c r="J572" s="27">
        <v>0.79515159999999996</v>
      </c>
      <c r="K572" s="27">
        <v>0.86176459999999999</v>
      </c>
      <c r="L572" s="27">
        <v>0.89371979999999995</v>
      </c>
      <c r="M572" s="27">
        <v>1</v>
      </c>
      <c r="N572" s="27">
        <v>35</v>
      </c>
      <c r="O572" s="27">
        <v>16</v>
      </c>
      <c r="P572" s="27" t="s">
        <v>1161</v>
      </c>
      <c r="Q572" s="27" t="s">
        <v>1190</v>
      </c>
    </row>
    <row r="573" spans="1:17" ht="14.25" customHeight="1">
      <c r="A573" s="27">
        <v>37</v>
      </c>
      <c r="B573" s="27">
        <v>23</v>
      </c>
      <c r="C573" s="27" t="s">
        <v>80</v>
      </c>
      <c r="D573" s="27" t="s">
        <v>268</v>
      </c>
      <c r="E573" s="27" t="s">
        <v>81</v>
      </c>
      <c r="F573" s="27" t="s">
        <v>60</v>
      </c>
      <c r="G573" s="27">
        <v>0.05</v>
      </c>
      <c r="H573" s="27">
        <v>0</v>
      </c>
      <c r="I573" s="27">
        <v>7.5307999999999998E-3</v>
      </c>
      <c r="J573" s="27">
        <v>1.1793E-2</v>
      </c>
      <c r="K573" s="27">
        <v>2.0666400000000001E-2</v>
      </c>
      <c r="L573" s="27">
        <v>4.0597599999999998E-2</v>
      </c>
      <c r="M573" s="27">
        <v>1</v>
      </c>
      <c r="N573" s="27">
        <v>59</v>
      </c>
      <c r="O573" s="27">
        <v>1</v>
      </c>
      <c r="P573" s="27" t="s">
        <v>1191</v>
      </c>
      <c r="Q573" s="27" t="s">
        <v>1192</v>
      </c>
    </row>
    <row r="574" spans="1:17" ht="14.25" customHeight="1">
      <c r="A574" s="27">
        <v>37</v>
      </c>
      <c r="B574" s="27">
        <v>23</v>
      </c>
      <c r="C574" s="27" t="s">
        <v>80</v>
      </c>
      <c r="D574" s="27" t="s">
        <v>268</v>
      </c>
      <c r="E574" s="27" t="s">
        <v>81</v>
      </c>
      <c r="F574" s="27" t="s">
        <v>60</v>
      </c>
      <c r="G574" s="27">
        <v>0.1</v>
      </c>
      <c r="H574" s="27">
        <v>0</v>
      </c>
      <c r="I574" s="27">
        <v>1.6621400000000001E-2</v>
      </c>
      <c r="J574" s="27">
        <v>2.8449800000000001E-2</v>
      </c>
      <c r="K574" s="27">
        <v>3.8462000000000003E-2</v>
      </c>
      <c r="L574" s="27">
        <v>5.8997599999999997E-2</v>
      </c>
      <c r="M574" s="27">
        <v>1</v>
      </c>
      <c r="N574" s="27">
        <v>257</v>
      </c>
      <c r="O574" s="27">
        <v>2</v>
      </c>
      <c r="P574" s="27" t="s">
        <v>1193</v>
      </c>
      <c r="Q574" s="27" t="s">
        <v>1194</v>
      </c>
    </row>
    <row r="575" spans="1:17" ht="14.25" customHeight="1">
      <c r="A575" s="27">
        <v>37</v>
      </c>
      <c r="B575" s="27">
        <v>23</v>
      </c>
      <c r="C575" s="27" t="s">
        <v>80</v>
      </c>
      <c r="D575" s="27" t="s">
        <v>268</v>
      </c>
      <c r="E575" s="27" t="s">
        <v>81</v>
      </c>
      <c r="F575" s="27" t="s">
        <v>60</v>
      </c>
      <c r="G575" s="27">
        <v>0.15</v>
      </c>
      <c r="H575" s="27">
        <v>0</v>
      </c>
      <c r="I575" s="27">
        <v>2.9179E-2</v>
      </c>
      <c r="J575" s="27">
        <v>4.5396199999999998E-2</v>
      </c>
      <c r="K575" s="27">
        <v>6.4727800000000002E-2</v>
      </c>
      <c r="L575" s="27">
        <v>8.6789400000000003E-2</v>
      </c>
      <c r="M575" s="27">
        <v>1</v>
      </c>
      <c r="N575" s="27">
        <v>478</v>
      </c>
      <c r="O575" s="27">
        <v>3</v>
      </c>
      <c r="P575" s="27" t="s">
        <v>1195</v>
      </c>
      <c r="Q575" s="27" t="s">
        <v>1196</v>
      </c>
    </row>
    <row r="576" spans="1:17" ht="14.25" customHeight="1">
      <c r="A576" s="27">
        <v>37</v>
      </c>
      <c r="B576" s="27">
        <v>23</v>
      </c>
      <c r="C576" s="27" t="s">
        <v>80</v>
      </c>
      <c r="D576" s="27" t="s">
        <v>268</v>
      </c>
      <c r="E576" s="27" t="s">
        <v>81</v>
      </c>
      <c r="F576" s="27" t="s">
        <v>60</v>
      </c>
      <c r="G576" s="27">
        <v>0.2</v>
      </c>
      <c r="H576" s="27">
        <v>0</v>
      </c>
      <c r="I576" s="27">
        <v>4.2781E-2</v>
      </c>
      <c r="J576" s="27">
        <v>6.8376000000000006E-2</v>
      </c>
      <c r="K576" s="27">
        <v>9.3022999999999995E-2</v>
      </c>
      <c r="L576" s="27">
        <v>0.121951</v>
      </c>
      <c r="M576" s="27">
        <v>1</v>
      </c>
      <c r="N576" s="27">
        <v>636</v>
      </c>
      <c r="O576" s="27">
        <v>4</v>
      </c>
      <c r="P576" s="27" t="s">
        <v>1197</v>
      </c>
      <c r="Q576" s="27" t="s">
        <v>1198</v>
      </c>
    </row>
    <row r="577" spans="1:17" ht="14.25" customHeight="1">
      <c r="A577" s="27">
        <v>37</v>
      </c>
      <c r="B577" s="27">
        <v>23</v>
      </c>
      <c r="C577" s="27" t="s">
        <v>80</v>
      </c>
      <c r="D577" s="27" t="s">
        <v>268</v>
      </c>
      <c r="E577" s="27" t="s">
        <v>81</v>
      </c>
      <c r="F577" s="27" t="s">
        <v>60</v>
      </c>
      <c r="G577" s="27">
        <v>0.25</v>
      </c>
      <c r="H577" s="27">
        <v>0</v>
      </c>
      <c r="I577" s="27">
        <v>6.0377E-2</v>
      </c>
      <c r="J577" s="27">
        <v>8.5713999999999999E-2</v>
      </c>
      <c r="K577" s="27">
        <v>0.113636</v>
      </c>
      <c r="L577" s="27">
        <v>0.15573799999999999</v>
      </c>
      <c r="M577" s="27">
        <v>1</v>
      </c>
      <c r="N577" s="27">
        <v>816</v>
      </c>
      <c r="O577" s="27">
        <v>5</v>
      </c>
      <c r="P577" s="27" t="s">
        <v>1199</v>
      </c>
      <c r="Q577" s="27" t="s">
        <v>1200</v>
      </c>
    </row>
    <row r="578" spans="1:17" ht="14.25" customHeight="1">
      <c r="A578" s="27">
        <v>37</v>
      </c>
      <c r="B578" s="27">
        <v>23</v>
      </c>
      <c r="C578" s="27" t="s">
        <v>80</v>
      </c>
      <c r="D578" s="27" t="s">
        <v>268</v>
      </c>
      <c r="E578" s="27" t="s">
        <v>81</v>
      </c>
      <c r="F578" s="27" t="s">
        <v>60</v>
      </c>
      <c r="G578" s="27">
        <v>0.3</v>
      </c>
      <c r="H578" s="27">
        <v>0</v>
      </c>
      <c r="I578" s="27">
        <v>7.8806000000000001E-2</v>
      </c>
      <c r="J578" s="27">
        <v>0.11024</v>
      </c>
      <c r="K578" s="27">
        <v>0.14499400000000001</v>
      </c>
      <c r="L578" s="27">
        <v>0.19122500000000001</v>
      </c>
      <c r="M578" s="27">
        <v>1</v>
      </c>
      <c r="N578" s="27">
        <v>912</v>
      </c>
      <c r="O578" s="27">
        <v>6</v>
      </c>
      <c r="P578" s="27" t="s">
        <v>1201</v>
      </c>
      <c r="Q578" s="27" t="s">
        <v>1202</v>
      </c>
    </row>
    <row r="579" spans="1:17" ht="14.25" customHeight="1">
      <c r="A579" s="27">
        <v>37</v>
      </c>
      <c r="B579" s="27">
        <v>23</v>
      </c>
      <c r="C579" s="27" t="s">
        <v>80</v>
      </c>
      <c r="D579" s="27" t="s">
        <v>268</v>
      </c>
      <c r="E579" s="27" t="s">
        <v>81</v>
      </c>
      <c r="F579" s="27" t="s">
        <v>60</v>
      </c>
      <c r="G579" s="27">
        <v>0.35</v>
      </c>
      <c r="H579" s="27">
        <v>0</v>
      </c>
      <c r="I579" s="27">
        <v>9.4117999999999993E-2</v>
      </c>
      <c r="J579" s="27">
        <v>0.13095200000000001</v>
      </c>
      <c r="K579" s="27">
        <v>0.170213</v>
      </c>
      <c r="L579" s="27">
        <v>0.223602</v>
      </c>
      <c r="M579" s="27">
        <v>1</v>
      </c>
      <c r="N579" s="27">
        <v>1021</v>
      </c>
      <c r="O579" s="27">
        <v>7</v>
      </c>
      <c r="P579" s="27" t="s">
        <v>1203</v>
      </c>
      <c r="Q579" s="27" t="s">
        <v>1204</v>
      </c>
    </row>
    <row r="580" spans="1:17" ht="14.25" customHeight="1">
      <c r="A580" s="27">
        <v>37</v>
      </c>
      <c r="B580" s="27">
        <v>23</v>
      </c>
      <c r="C580" s="27" t="s">
        <v>80</v>
      </c>
      <c r="D580" s="27" t="s">
        <v>268</v>
      </c>
      <c r="E580" s="27" t="s">
        <v>81</v>
      </c>
      <c r="F580" s="27" t="s">
        <v>60</v>
      </c>
      <c r="G580" s="27">
        <v>0.4</v>
      </c>
      <c r="H580" s="27">
        <v>0</v>
      </c>
      <c r="I580" s="27">
        <v>0.12226919999999999</v>
      </c>
      <c r="J580" s="27">
        <v>0.16317019999999999</v>
      </c>
      <c r="K580" s="27">
        <v>0.19927600000000001</v>
      </c>
      <c r="L580" s="27">
        <v>0.25609419999999999</v>
      </c>
      <c r="M580" s="27">
        <v>1</v>
      </c>
      <c r="N580" s="27">
        <v>1063</v>
      </c>
      <c r="O580" s="27">
        <v>8</v>
      </c>
      <c r="P580" s="27" t="s">
        <v>1205</v>
      </c>
      <c r="Q580" s="27" t="s">
        <v>1206</v>
      </c>
    </row>
    <row r="581" spans="1:17" ht="14.25" customHeight="1">
      <c r="A581" s="27">
        <v>37</v>
      </c>
      <c r="B581" s="27">
        <v>23</v>
      </c>
      <c r="C581" s="27" t="s">
        <v>80</v>
      </c>
      <c r="D581" s="27" t="s">
        <v>268</v>
      </c>
      <c r="E581" s="27" t="s">
        <v>81</v>
      </c>
      <c r="F581" s="27" t="s">
        <v>60</v>
      </c>
      <c r="G581" s="27">
        <v>0.45</v>
      </c>
      <c r="H581" s="27">
        <v>0</v>
      </c>
      <c r="I581" s="27">
        <v>0.14087040000000001</v>
      </c>
      <c r="J581" s="27">
        <v>0.18578720000000001</v>
      </c>
      <c r="K581" s="27">
        <v>0.2290258</v>
      </c>
      <c r="L581" s="27">
        <v>0.28943039999999998</v>
      </c>
      <c r="M581" s="27">
        <v>1</v>
      </c>
      <c r="N581" s="27">
        <v>1032</v>
      </c>
      <c r="O581" s="27">
        <v>9</v>
      </c>
      <c r="P581" s="27" t="s">
        <v>1207</v>
      </c>
      <c r="Q581" s="27" t="s">
        <v>1208</v>
      </c>
    </row>
    <row r="582" spans="1:17" ht="14.25" customHeight="1">
      <c r="A582" s="27">
        <v>37</v>
      </c>
      <c r="B582" s="27">
        <v>23</v>
      </c>
      <c r="C582" s="27" t="s">
        <v>80</v>
      </c>
      <c r="D582" s="27" t="s">
        <v>268</v>
      </c>
      <c r="E582" s="27" t="s">
        <v>81</v>
      </c>
      <c r="F582" s="27" t="s">
        <v>60</v>
      </c>
      <c r="G582" s="27">
        <v>0.5</v>
      </c>
      <c r="H582" s="27">
        <v>0</v>
      </c>
      <c r="I582" s="27">
        <v>0.16817699999999999</v>
      </c>
      <c r="J582" s="27">
        <v>0.217949</v>
      </c>
      <c r="K582" s="27">
        <v>0.272727</v>
      </c>
      <c r="L582" s="27">
        <v>0.33466659999999998</v>
      </c>
      <c r="M582" s="27">
        <v>1</v>
      </c>
      <c r="N582" s="27">
        <v>832</v>
      </c>
      <c r="O582" s="27">
        <v>10</v>
      </c>
      <c r="P582" s="27" t="s">
        <v>1209</v>
      </c>
      <c r="Q582" s="27" t="s">
        <v>1210</v>
      </c>
    </row>
    <row r="583" spans="1:17" ht="14.25" customHeight="1">
      <c r="A583" s="27">
        <v>37</v>
      </c>
      <c r="B583" s="27">
        <v>23</v>
      </c>
      <c r="C583" s="27" t="s">
        <v>80</v>
      </c>
      <c r="D583" s="27" t="s">
        <v>268</v>
      </c>
      <c r="E583" s="27" t="s">
        <v>81</v>
      </c>
      <c r="F583" s="27" t="s">
        <v>60</v>
      </c>
      <c r="G583" s="27">
        <v>0.55000000000000004</v>
      </c>
      <c r="H583" s="27">
        <v>0</v>
      </c>
      <c r="I583" s="27">
        <v>0.201681</v>
      </c>
      <c r="J583" s="27">
        <v>0.25806499999999999</v>
      </c>
      <c r="K583" s="27">
        <v>0.311475</v>
      </c>
      <c r="L583" s="27">
        <v>0.37634400000000001</v>
      </c>
      <c r="M583" s="27">
        <v>1</v>
      </c>
      <c r="N583" s="27">
        <v>696</v>
      </c>
      <c r="O583" s="27">
        <v>11</v>
      </c>
      <c r="P583" s="27" t="s">
        <v>1211</v>
      </c>
      <c r="Q583" s="27" t="s">
        <v>1212</v>
      </c>
    </row>
    <row r="584" spans="1:17" ht="14.25" customHeight="1">
      <c r="A584" s="27">
        <v>37</v>
      </c>
      <c r="B584" s="27">
        <v>23</v>
      </c>
      <c r="C584" s="27" t="s">
        <v>80</v>
      </c>
      <c r="D584" s="27" t="s">
        <v>268</v>
      </c>
      <c r="E584" s="27" t="s">
        <v>81</v>
      </c>
      <c r="F584" s="27" t="s">
        <v>60</v>
      </c>
      <c r="G584" s="27">
        <v>0.6</v>
      </c>
      <c r="H584" s="27">
        <v>0</v>
      </c>
      <c r="I584" s="27">
        <v>0.23890020000000001</v>
      </c>
      <c r="J584" s="27">
        <v>0.29506919999999998</v>
      </c>
      <c r="K584" s="27">
        <v>0.36783919999999998</v>
      </c>
      <c r="L584" s="27">
        <v>0.42052200000000001</v>
      </c>
      <c r="M584" s="27">
        <v>1</v>
      </c>
      <c r="N584" s="27">
        <v>454</v>
      </c>
      <c r="O584" s="27">
        <v>12</v>
      </c>
      <c r="P584" s="27" t="s">
        <v>1213</v>
      </c>
      <c r="Q584" s="27" t="s">
        <v>1214</v>
      </c>
    </row>
    <row r="585" spans="1:17" ht="14.25" customHeight="1">
      <c r="A585" s="27">
        <v>37</v>
      </c>
      <c r="B585" s="27">
        <v>23</v>
      </c>
      <c r="C585" s="27" t="s">
        <v>80</v>
      </c>
      <c r="D585" s="27" t="s">
        <v>268</v>
      </c>
      <c r="E585" s="27" t="s">
        <v>81</v>
      </c>
      <c r="F585" s="27" t="s">
        <v>60</v>
      </c>
      <c r="G585" s="27">
        <v>0.65</v>
      </c>
      <c r="H585" s="27">
        <v>0</v>
      </c>
      <c r="I585" s="27">
        <v>0.27520260000000002</v>
      </c>
      <c r="J585" s="27">
        <v>0.34437119999999999</v>
      </c>
      <c r="K585" s="27">
        <v>0.4063872</v>
      </c>
      <c r="L585" s="27">
        <v>0.46970000000000001</v>
      </c>
      <c r="M585" s="27">
        <v>1</v>
      </c>
      <c r="N585" s="27">
        <v>305</v>
      </c>
      <c r="O585" s="27">
        <v>13</v>
      </c>
      <c r="P585" s="27" t="s">
        <v>1215</v>
      </c>
      <c r="Q585" s="27" t="s">
        <v>1216</v>
      </c>
    </row>
    <row r="586" spans="1:17" ht="14.25" customHeight="1">
      <c r="A586" s="27">
        <v>37</v>
      </c>
      <c r="B586" s="27">
        <v>23</v>
      </c>
      <c r="C586" s="27" t="s">
        <v>80</v>
      </c>
      <c r="D586" s="27" t="s">
        <v>268</v>
      </c>
      <c r="E586" s="27" t="s">
        <v>81</v>
      </c>
      <c r="F586" s="27" t="s">
        <v>60</v>
      </c>
      <c r="G586" s="27">
        <v>0.7</v>
      </c>
      <c r="H586" s="27">
        <v>0</v>
      </c>
      <c r="I586" s="27">
        <v>0.3014638</v>
      </c>
      <c r="J586" s="27">
        <v>0.38009900000000002</v>
      </c>
      <c r="K586" s="27">
        <v>0.4338668</v>
      </c>
      <c r="L586" s="27">
        <v>0.50941760000000003</v>
      </c>
      <c r="M586" s="27">
        <v>1</v>
      </c>
      <c r="N586" s="27">
        <v>180</v>
      </c>
      <c r="O586" s="27">
        <v>14</v>
      </c>
      <c r="P586" s="27" t="s">
        <v>1217</v>
      </c>
      <c r="Q586" s="27" t="s">
        <v>1218</v>
      </c>
    </row>
    <row r="587" spans="1:17" ht="14.25" customHeight="1">
      <c r="A587" s="27">
        <v>37</v>
      </c>
      <c r="B587" s="27">
        <v>23</v>
      </c>
      <c r="C587" s="27" t="s">
        <v>80</v>
      </c>
      <c r="D587" s="27" t="s">
        <v>268</v>
      </c>
      <c r="E587" s="27" t="s">
        <v>81</v>
      </c>
      <c r="F587" s="27" t="s">
        <v>60</v>
      </c>
      <c r="G587" s="27">
        <v>0.75</v>
      </c>
      <c r="H587" s="27">
        <v>0</v>
      </c>
      <c r="I587" s="27">
        <v>0.35552400000000001</v>
      </c>
      <c r="J587" s="27">
        <v>0.4552022</v>
      </c>
      <c r="K587" s="27">
        <v>0.51515200000000005</v>
      </c>
      <c r="L587" s="27">
        <v>0.57971099999999998</v>
      </c>
      <c r="M587" s="27">
        <v>1</v>
      </c>
      <c r="N587" s="27">
        <v>94</v>
      </c>
      <c r="O587" s="27">
        <v>15</v>
      </c>
      <c r="P587" s="27" t="s">
        <v>1219</v>
      </c>
      <c r="Q587" s="27" t="s">
        <v>1220</v>
      </c>
    </row>
    <row r="588" spans="1:17" ht="14.25" customHeight="1">
      <c r="A588" s="27">
        <v>37</v>
      </c>
      <c r="B588" s="27">
        <v>23</v>
      </c>
      <c r="C588" s="27" t="s">
        <v>80</v>
      </c>
      <c r="D588" s="27" t="s">
        <v>268</v>
      </c>
      <c r="E588" s="27" t="s">
        <v>81</v>
      </c>
      <c r="F588" s="27" t="s">
        <v>60</v>
      </c>
      <c r="G588" s="27">
        <v>0.8</v>
      </c>
      <c r="H588" s="27">
        <v>0</v>
      </c>
      <c r="I588" s="27">
        <v>0.38141180000000002</v>
      </c>
      <c r="J588" s="27">
        <v>0.45698840000000002</v>
      </c>
      <c r="K588" s="27">
        <v>0.5301998</v>
      </c>
      <c r="L588" s="27">
        <v>0.61629140000000004</v>
      </c>
      <c r="M588" s="27">
        <v>1</v>
      </c>
      <c r="N588" s="27">
        <v>44</v>
      </c>
      <c r="O588" s="27">
        <v>16</v>
      </c>
      <c r="P588" s="27" t="s">
        <v>1221</v>
      </c>
      <c r="Q588" s="27" t="s">
        <v>1222</v>
      </c>
    </row>
    <row r="589" spans="1:17" ht="14.25" customHeight="1">
      <c r="A589" s="27">
        <v>37</v>
      </c>
      <c r="B589" s="27">
        <v>23</v>
      </c>
      <c r="C589" s="27" t="s">
        <v>80</v>
      </c>
      <c r="D589" s="27" t="s">
        <v>268</v>
      </c>
      <c r="E589" s="27" t="s">
        <v>81</v>
      </c>
      <c r="F589" s="27" t="s">
        <v>60</v>
      </c>
      <c r="G589" s="27">
        <v>1</v>
      </c>
      <c r="H589" s="27">
        <v>0</v>
      </c>
      <c r="I589" s="27">
        <v>0.44017200000000001</v>
      </c>
      <c r="J589" s="27">
        <v>0.50458939999999997</v>
      </c>
      <c r="K589" s="27">
        <v>0.59550599999999998</v>
      </c>
      <c r="L589" s="27">
        <v>0.66349239999999998</v>
      </c>
      <c r="M589" s="27">
        <v>1</v>
      </c>
      <c r="N589" s="27">
        <v>22</v>
      </c>
      <c r="O589" s="27">
        <v>17</v>
      </c>
      <c r="P589" s="27" t="s">
        <v>1192</v>
      </c>
      <c r="Q589" s="27" t="s">
        <v>1223</v>
      </c>
    </row>
    <row r="590" spans="1:17" ht="14.25" customHeight="1">
      <c r="A590" s="27">
        <v>38</v>
      </c>
      <c r="B590" s="27">
        <v>23</v>
      </c>
      <c r="C590" s="27" t="s">
        <v>80</v>
      </c>
      <c r="D590" s="27" t="s">
        <v>300</v>
      </c>
      <c r="E590" s="27" t="s">
        <v>81</v>
      </c>
      <c r="F590" s="27" t="s">
        <v>60</v>
      </c>
      <c r="G590" s="27">
        <v>0.05</v>
      </c>
      <c r="H590" s="27">
        <v>0</v>
      </c>
      <c r="I590" s="27">
        <v>7.8144000000000009E-3</v>
      </c>
      <c r="J590" s="27">
        <v>1.3337E-2</v>
      </c>
      <c r="K590" s="27">
        <v>2.36034E-2</v>
      </c>
      <c r="L590" s="27">
        <v>3.5244999999999999E-2</v>
      </c>
      <c r="M590" s="27">
        <v>1</v>
      </c>
      <c r="N590" s="27">
        <v>55</v>
      </c>
      <c r="O590" s="27">
        <v>1</v>
      </c>
      <c r="P590" s="27" t="s">
        <v>1224</v>
      </c>
      <c r="Q590" s="27" t="s">
        <v>1225</v>
      </c>
    </row>
    <row r="591" spans="1:17" ht="14.25" customHeight="1">
      <c r="A591" s="27">
        <v>38</v>
      </c>
      <c r="B591" s="27">
        <v>23</v>
      </c>
      <c r="C591" s="27" t="s">
        <v>80</v>
      </c>
      <c r="D591" s="27" t="s">
        <v>300</v>
      </c>
      <c r="E591" s="27" t="s">
        <v>81</v>
      </c>
      <c r="F591" s="27" t="s">
        <v>60</v>
      </c>
      <c r="G591" s="27">
        <v>0.1</v>
      </c>
      <c r="H591" s="27">
        <v>0</v>
      </c>
      <c r="I591" s="27">
        <v>2.2909800000000001E-2</v>
      </c>
      <c r="J591" s="27">
        <v>3.1881199999999998E-2</v>
      </c>
      <c r="K591" s="27">
        <v>4.18498E-2</v>
      </c>
      <c r="L591" s="27">
        <v>5.74852E-2</v>
      </c>
      <c r="M591" s="27">
        <v>1</v>
      </c>
      <c r="N591" s="27">
        <v>248</v>
      </c>
      <c r="O591" s="27">
        <v>2</v>
      </c>
      <c r="P591" s="27" t="s">
        <v>1226</v>
      </c>
      <c r="Q591" s="27" t="s">
        <v>1227</v>
      </c>
    </row>
    <row r="592" spans="1:17" ht="14.25" customHeight="1">
      <c r="A592" s="27">
        <v>38</v>
      </c>
      <c r="B592" s="27">
        <v>23</v>
      </c>
      <c r="C592" s="27" t="s">
        <v>80</v>
      </c>
      <c r="D592" s="27" t="s">
        <v>300</v>
      </c>
      <c r="E592" s="27" t="s">
        <v>81</v>
      </c>
      <c r="F592" s="27" t="s">
        <v>60</v>
      </c>
      <c r="G592" s="27">
        <v>0.15</v>
      </c>
      <c r="H592" s="27">
        <v>0</v>
      </c>
      <c r="I592" s="27">
        <v>3.3794400000000002E-2</v>
      </c>
      <c r="J592" s="27">
        <v>5.08044E-2</v>
      </c>
      <c r="K592" s="27">
        <v>6.7179799999999998E-2</v>
      </c>
      <c r="L592" s="27">
        <v>8.8746800000000001E-2</v>
      </c>
      <c r="M592" s="27">
        <v>1</v>
      </c>
      <c r="N592" s="27">
        <v>499</v>
      </c>
      <c r="O592" s="27">
        <v>3</v>
      </c>
      <c r="P592" s="27" t="s">
        <v>1228</v>
      </c>
      <c r="Q592" s="27" t="s">
        <v>1229</v>
      </c>
    </row>
    <row r="593" spans="1:17" ht="14.25" customHeight="1">
      <c r="A593" s="27">
        <v>38</v>
      </c>
      <c r="B593" s="27">
        <v>23</v>
      </c>
      <c r="C593" s="27" t="s">
        <v>80</v>
      </c>
      <c r="D593" s="27" t="s">
        <v>300</v>
      </c>
      <c r="E593" s="27" t="s">
        <v>81</v>
      </c>
      <c r="F593" s="27" t="s">
        <v>60</v>
      </c>
      <c r="G593" s="27">
        <v>0.2</v>
      </c>
      <c r="H593" s="27">
        <v>0</v>
      </c>
      <c r="I593" s="27">
        <v>5.9801E-2</v>
      </c>
      <c r="J593" s="27">
        <v>7.7491000000000004E-2</v>
      </c>
      <c r="K593" s="27">
        <v>9.6385999999999999E-2</v>
      </c>
      <c r="L593" s="27">
        <v>0.117925</v>
      </c>
      <c r="M593" s="27">
        <v>1</v>
      </c>
      <c r="N593" s="27">
        <v>661</v>
      </c>
      <c r="O593" s="27">
        <v>4</v>
      </c>
      <c r="P593" s="27" t="s">
        <v>1230</v>
      </c>
      <c r="Q593" s="27" t="s">
        <v>1231</v>
      </c>
    </row>
    <row r="594" spans="1:17" ht="14.25" customHeight="1">
      <c r="A594" s="27">
        <v>38</v>
      </c>
      <c r="B594" s="27">
        <v>23</v>
      </c>
      <c r="C594" s="27" t="s">
        <v>80</v>
      </c>
      <c r="D594" s="27" t="s">
        <v>300</v>
      </c>
      <c r="E594" s="27" t="s">
        <v>81</v>
      </c>
      <c r="F594" s="27" t="s">
        <v>60</v>
      </c>
      <c r="G594" s="27">
        <v>0.25</v>
      </c>
      <c r="H594" s="27">
        <v>0</v>
      </c>
      <c r="I594" s="27">
        <v>7.7922000000000005E-2</v>
      </c>
      <c r="J594" s="27">
        <v>0.1</v>
      </c>
      <c r="K594" s="27">
        <v>0.12230199999999999</v>
      </c>
      <c r="L594" s="27">
        <v>0.15238099999999999</v>
      </c>
      <c r="M594" s="27">
        <v>1</v>
      </c>
      <c r="N594" s="27">
        <v>826</v>
      </c>
      <c r="O594" s="27">
        <v>5</v>
      </c>
      <c r="P594" s="27" t="s">
        <v>1232</v>
      </c>
      <c r="Q594" s="27" t="s">
        <v>1233</v>
      </c>
    </row>
    <row r="595" spans="1:17" ht="14.25" customHeight="1">
      <c r="A595" s="27">
        <v>38</v>
      </c>
      <c r="B595" s="27">
        <v>23</v>
      </c>
      <c r="C595" s="27" t="s">
        <v>80</v>
      </c>
      <c r="D595" s="27" t="s">
        <v>300</v>
      </c>
      <c r="E595" s="27" t="s">
        <v>81</v>
      </c>
      <c r="F595" s="27" t="s">
        <v>60</v>
      </c>
      <c r="G595" s="27">
        <v>0.3</v>
      </c>
      <c r="H595" s="27">
        <v>0</v>
      </c>
      <c r="I595" s="27">
        <v>0.1021046</v>
      </c>
      <c r="J595" s="27">
        <v>0.13333300000000001</v>
      </c>
      <c r="K595" s="27">
        <v>0.1597104</v>
      </c>
      <c r="L595" s="27">
        <v>0.19739080000000001</v>
      </c>
      <c r="M595" s="27">
        <v>1</v>
      </c>
      <c r="N595" s="27">
        <v>934</v>
      </c>
      <c r="O595" s="27">
        <v>6</v>
      </c>
      <c r="P595" s="27" t="s">
        <v>1234</v>
      </c>
      <c r="Q595" s="27" t="s">
        <v>1235</v>
      </c>
    </row>
    <row r="596" spans="1:17" ht="14.25" customHeight="1">
      <c r="A596" s="27">
        <v>38</v>
      </c>
      <c r="B596" s="27">
        <v>23</v>
      </c>
      <c r="C596" s="27" t="s">
        <v>80</v>
      </c>
      <c r="D596" s="27" t="s">
        <v>300</v>
      </c>
      <c r="E596" s="27" t="s">
        <v>81</v>
      </c>
      <c r="F596" s="27" t="s">
        <v>60</v>
      </c>
      <c r="G596" s="27">
        <v>0.35</v>
      </c>
      <c r="H596" s="27">
        <v>0</v>
      </c>
      <c r="I596" s="27">
        <v>0.12614439999999999</v>
      </c>
      <c r="J596" s="27">
        <v>0.1576486</v>
      </c>
      <c r="K596" s="27">
        <v>0.18789500000000001</v>
      </c>
      <c r="L596" s="27">
        <v>0.22886119999999999</v>
      </c>
      <c r="M596" s="27">
        <v>1</v>
      </c>
      <c r="N596" s="27">
        <v>1070</v>
      </c>
      <c r="O596" s="27">
        <v>7</v>
      </c>
      <c r="P596" s="27" t="s">
        <v>1236</v>
      </c>
      <c r="Q596" s="27" t="s">
        <v>1237</v>
      </c>
    </row>
    <row r="597" spans="1:17" ht="14.25" customHeight="1">
      <c r="A597" s="27">
        <v>38</v>
      </c>
      <c r="B597" s="27">
        <v>23</v>
      </c>
      <c r="C597" s="27" t="s">
        <v>80</v>
      </c>
      <c r="D597" s="27" t="s">
        <v>300</v>
      </c>
      <c r="E597" s="27" t="s">
        <v>81</v>
      </c>
      <c r="F597" s="27" t="s">
        <v>60</v>
      </c>
      <c r="G597" s="27">
        <v>0.4</v>
      </c>
      <c r="H597" s="27">
        <v>0</v>
      </c>
      <c r="I597" s="27">
        <v>0.15435380000000001</v>
      </c>
      <c r="J597" s="27">
        <v>0.18837999999999999</v>
      </c>
      <c r="K597" s="27">
        <v>0.21907599999999999</v>
      </c>
      <c r="L597" s="27">
        <v>0.26802359999999997</v>
      </c>
      <c r="M597" s="27">
        <v>1</v>
      </c>
      <c r="N597" s="27">
        <v>1095</v>
      </c>
      <c r="O597" s="27">
        <v>8</v>
      </c>
      <c r="P597" s="27" t="s">
        <v>1238</v>
      </c>
      <c r="Q597" s="27" t="s">
        <v>1239</v>
      </c>
    </row>
    <row r="598" spans="1:17" ht="14.25" customHeight="1">
      <c r="A598" s="27">
        <v>38</v>
      </c>
      <c r="B598" s="27">
        <v>23</v>
      </c>
      <c r="C598" s="27" t="s">
        <v>80</v>
      </c>
      <c r="D598" s="27" t="s">
        <v>300</v>
      </c>
      <c r="E598" s="27" t="s">
        <v>81</v>
      </c>
      <c r="F598" s="27" t="s">
        <v>60</v>
      </c>
      <c r="G598" s="27">
        <v>0.45</v>
      </c>
      <c r="H598" s="27">
        <v>0</v>
      </c>
      <c r="I598" s="27">
        <v>0.19298199999999999</v>
      </c>
      <c r="J598" s="27">
        <v>0.22916700000000001</v>
      </c>
      <c r="K598" s="27">
        <v>0.265432</v>
      </c>
      <c r="L598" s="27">
        <v>0.31024099999999999</v>
      </c>
      <c r="M598" s="27">
        <v>1</v>
      </c>
      <c r="N598" s="27">
        <v>956</v>
      </c>
      <c r="O598" s="27">
        <v>9</v>
      </c>
      <c r="P598" s="27" t="s">
        <v>1240</v>
      </c>
      <c r="Q598" s="27" t="s">
        <v>1241</v>
      </c>
    </row>
    <row r="599" spans="1:17" ht="14.25" customHeight="1">
      <c r="A599" s="27">
        <v>38</v>
      </c>
      <c r="B599" s="27">
        <v>23</v>
      </c>
      <c r="C599" s="27" t="s">
        <v>80</v>
      </c>
      <c r="D599" s="27" t="s">
        <v>300</v>
      </c>
      <c r="E599" s="27" t="s">
        <v>81</v>
      </c>
      <c r="F599" s="27" t="s">
        <v>60</v>
      </c>
      <c r="G599" s="27">
        <v>0.5</v>
      </c>
      <c r="H599" s="27">
        <v>0</v>
      </c>
      <c r="I599" s="27">
        <v>0.2204884</v>
      </c>
      <c r="J599" s="27">
        <v>0.2690728</v>
      </c>
      <c r="K599" s="27">
        <v>0.31199060000000001</v>
      </c>
      <c r="L599" s="27">
        <v>0.3622512</v>
      </c>
      <c r="M599" s="27">
        <v>1</v>
      </c>
      <c r="N599" s="27">
        <v>719</v>
      </c>
      <c r="O599" s="27">
        <v>10</v>
      </c>
      <c r="P599" s="27" t="s">
        <v>1242</v>
      </c>
      <c r="Q599" s="27" t="s">
        <v>1243</v>
      </c>
    </row>
    <row r="600" spans="1:17" ht="14.25" customHeight="1">
      <c r="A600" s="27">
        <v>38</v>
      </c>
      <c r="B600" s="27">
        <v>23</v>
      </c>
      <c r="C600" s="27" t="s">
        <v>80</v>
      </c>
      <c r="D600" s="27" t="s">
        <v>300</v>
      </c>
      <c r="E600" s="27" t="s">
        <v>81</v>
      </c>
      <c r="F600" s="27" t="s">
        <v>60</v>
      </c>
      <c r="G600" s="27">
        <v>0.55000000000000004</v>
      </c>
      <c r="H600" s="27">
        <v>0</v>
      </c>
      <c r="I600" s="27">
        <v>0.2606812</v>
      </c>
      <c r="J600" s="27">
        <v>0.30357099999999998</v>
      </c>
      <c r="K600" s="27">
        <v>0.34782600000000002</v>
      </c>
      <c r="L600" s="27">
        <v>0.39567079999999999</v>
      </c>
      <c r="M600" s="27">
        <v>1</v>
      </c>
      <c r="N600" s="27">
        <v>555</v>
      </c>
      <c r="O600" s="27">
        <v>11</v>
      </c>
      <c r="P600" s="27" t="s">
        <v>1244</v>
      </c>
      <c r="Q600" s="27" t="s">
        <v>1245</v>
      </c>
    </row>
    <row r="601" spans="1:17" ht="14.25" customHeight="1">
      <c r="A601" s="27">
        <v>38</v>
      </c>
      <c r="B601" s="27">
        <v>23</v>
      </c>
      <c r="C601" s="27" t="s">
        <v>80</v>
      </c>
      <c r="D601" s="27" t="s">
        <v>300</v>
      </c>
      <c r="E601" s="27" t="s">
        <v>81</v>
      </c>
      <c r="F601" s="27" t="s">
        <v>60</v>
      </c>
      <c r="G601" s="27">
        <v>0.6</v>
      </c>
      <c r="H601" s="27">
        <v>0</v>
      </c>
      <c r="I601" s="27">
        <v>0.30737700000000001</v>
      </c>
      <c r="J601" s="27">
        <v>0.355769</v>
      </c>
      <c r="K601" s="27">
        <v>0.403756</v>
      </c>
      <c r="L601" s="27">
        <v>0.45145600000000002</v>
      </c>
      <c r="M601" s="27">
        <v>1</v>
      </c>
      <c r="N601" s="27">
        <v>351</v>
      </c>
      <c r="O601" s="27">
        <v>12</v>
      </c>
      <c r="P601" s="27" t="s">
        <v>1246</v>
      </c>
      <c r="Q601" s="27" t="s">
        <v>1247</v>
      </c>
    </row>
    <row r="602" spans="1:17" ht="14.25" customHeight="1">
      <c r="A602" s="27">
        <v>38</v>
      </c>
      <c r="B602" s="27">
        <v>23</v>
      </c>
      <c r="C602" s="27" t="s">
        <v>80</v>
      </c>
      <c r="D602" s="27" t="s">
        <v>300</v>
      </c>
      <c r="E602" s="27" t="s">
        <v>81</v>
      </c>
      <c r="F602" s="27" t="s">
        <v>60</v>
      </c>
      <c r="G602" s="27">
        <v>0.65</v>
      </c>
      <c r="H602" s="27">
        <v>0</v>
      </c>
      <c r="I602" s="27">
        <v>0.35492040000000002</v>
      </c>
      <c r="J602" s="27">
        <v>0.40852880000000003</v>
      </c>
      <c r="K602" s="27">
        <v>0.44627080000000002</v>
      </c>
      <c r="L602" s="27">
        <v>0.49762220000000001</v>
      </c>
      <c r="M602" s="27">
        <v>1</v>
      </c>
      <c r="N602" s="27">
        <v>234</v>
      </c>
      <c r="O602" s="27">
        <v>13</v>
      </c>
      <c r="P602" s="27" t="s">
        <v>1248</v>
      </c>
      <c r="Q602" s="27" t="s">
        <v>1249</v>
      </c>
    </row>
    <row r="603" spans="1:17" ht="14.25" customHeight="1">
      <c r="A603" s="27">
        <v>38</v>
      </c>
      <c r="B603" s="27">
        <v>23</v>
      </c>
      <c r="C603" s="27" t="s">
        <v>80</v>
      </c>
      <c r="D603" s="27" t="s">
        <v>300</v>
      </c>
      <c r="E603" s="27" t="s">
        <v>81</v>
      </c>
      <c r="F603" s="27" t="s">
        <v>60</v>
      </c>
      <c r="G603" s="27">
        <v>0.7</v>
      </c>
      <c r="H603" s="27">
        <v>0</v>
      </c>
      <c r="I603" s="27">
        <v>0.38654919999999998</v>
      </c>
      <c r="J603" s="27">
        <v>0.43716080000000002</v>
      </c>
      <c r="K603" s="27">
        <v>0.49667099999999997</v>
      </c>
      <c r="L603" s="27">
        <v>0.54065739999999995</v>
      </c>
      <c r="M603" s="27">
        <v>1</v>
      </c>
      <c r="N603" s="27">
        <v>97</v>
      </c>
      <c r="O603" s="27">
        <v>14</v>
      </c>
      <c r="P603" s="27" t="s">
        <v>1250</v>
      </c>
      <c r="Q603" s="27" t="s">
        <v>1251</v>
      </c>
    </row>
    <row r="604" spans="1:17" ht="14.25" customHeight="1">
      <c r="A604" s="27">
        <v>38</v>
      </c>
      <c r="B604" s="27">
        <v>23</v>
      </c>
      <c r="C604" s="27" t="s">
        <v>80</v>
      </c>
      <c r="D604" s="27" t="s">
        <v>300</v>
      </c>
      <c r="E604" s="27" t="s">
        <v>81</v>
      </c>
      <c r="F604" s="27" t="s">
        <v>60</v>
      </c>
      <c r="G604" s="27">
        <v>0.75</v>
      </c>
      <c r="H604" s="27">
        <v>0</v>
      </c>
      <c r="I604" s="27">
        <v>0.40994900000000001</v>
      </c>
      <c r="J604" s="27">
        <v>0.48328919999999997</v>
      </c>
      <c r="K604" s="27">
        <v>0.54139119999999996</v>
      </c>
      <c r="L604" s="27">
        <v>0.57830139999999997</v>
      </c>
      <c r="M604" s="27">
        <v>1</v>
      </c>
      <c r="N604" s="27">
        <v>50</v>
      </c>
      <c r="O604" s="27">
        <v>15</v>
      </c>
      <c r="P604" s="27" t="s">
        <v>1252</v>
      </c>
      <c r="Q604" s="27" t="s">
        <v>1253</v>
      </c>
    </row>
    <row r="605" spans="1:17" ht="14.25" customHeight="1">
      <c r="A605" s="27">
        <v>38</v>
      </c>
      <c r="B605" s="27">
        <v>23</v>
      </c>
      <c r="C605" s="27" t="s">
        <v>80</v>
      </c>
      <c r="D605" s="27" t="s">
        <v>300</v>
      </c>
      <c r="E605" s="27" t="s">
        <v>81</v>
      </c>
      <c r="F605" s="27" t="s">
        <v>60</v>
      </c>
      <c r="G605" s="27">
        <v>1</v>
      </c>
      <c r="H605" s="27">
        <v>0</v>
      </c>
      <c r="I605" s="27">
        <v>0.45681119999999997</v>
      </c>
      <c r="J605" s="27">
        <v>0.53864679999999998</v>
      </c>
      <c r="K605" s="27">
        <v>0.60117900000000002</v>
      </c>
      <c r="L605" s="27">
        <v>0.63420659999999995</v>
      </c>
      <c r="M605" s="27">
        <v>1</v>
      </c>
      <c r="N605" s="27">
        <v>22</v>
      </c>
      <c r="O605" s="27">
        <v>16</v>
      </c>
      <c r="P605" s="27" t="s">
        <v>1225</v>
      </c>
      <c r="Q605" s="27" t="s">
        <v>1254</v>
      </c>
    </row>
    <row r="606" spans="1:17" ht="14.25" customHeight="1">
      <c r="A606" s="27">
        <v>39</v>
      </c>
      <c r="B606" s="27">
        <v>23</v>
      </c>
      <c r="C606" s="27" t="s">
        <v>80</v>
      </c>
      <c r="D606" s="27" t="s">
        <v>330</v>
      </c>
      <c r="E606" s="27" t="s">
        <v>81</v>
      </c>
      <c r="F606" s="27" t="s">
        <v>60</v>
      </c>
      <c r="G606" s="27">
        <v>0.05</v>
      </c>
      <c r="H606" s="27">
        <v>0</v>
      </c>
      <c r="I606" s="27">
        <v>9.0924000000000005E-3</v>
      </c>
      <c r="J606" s="27">
        <v>1.4695400000000001E-2</v>
      </c>
      <c r="K606" s="27">
        <v>1.8047000000000001E-2</v>
      </c>
      <c r="L606" s="27">
        <v>3.5252199999999997E-2</v>
      </c>
      <c r="M606" s="27">
        <v>1</v>
      </c>
      <c r="N606" s="27">
        <v>43</v>
      </c>
      <c r="O606" s="27">
        <v>1</v>
      </c>
      <c r="P606" s="27" t="s">
        <v>1255</v>
      </c>
      <c r="Q606" s="27" t="s">
        <v>1256</v>
      </c>
    </row>
    <row r="607" spans="1:17" ht="14.25" customHeight="1">
      <c r="A607" s="27">
        <v>39</v>
      </c>
      <c r="B607" s="27">
        <v>23</v>
      </c>
      <c r="C607" s="27" t="s">
        <v>80</v>
      </c>
      <c r="D607" s="27" t="s">
        <v>330</v>
      </c>
      <c r="E607" s="27" t="s">
        <v>81</v>
      </c>
      <c r="F607" s="27" t="s">
        <v>60</v>
      </c>
      <c r="G607" s="27">
        <v>0.1</v>
      </c>
      <c r="H607" s="27">
        <v>0</v>
      </c>
      <c r="I607" s="27">
        <v>2.4510000000000001E-2</v>
      </c>
      <c r="J607" s="27">
        <v>3.3980999999999997E-2</v>
      </c>
      <c r="K607" s="27">
        <v>4.4177000000000001E-2</v>
      </c>
      <c r="L607" s="27">
        <v>5.8824000000000001E-2</v>
      </c>
      <c r="M607" s="27">
        <v>1</v>
      </c>
      <c r="N607" s="27">
        <v>186</v>
      </c>
      <c r="O607" s="27">
        <v>2</v>
      </c>
      <c r="P607" s="27" t="s">
        <v>1257</v>
      </c>
      <c r="Q607" s="27" t="s">
        <v>1258</v>
      </c>
    </row>
    <row r="608" spans="1:17" ht="14.25" customHeight="1">
      <c r="A608" s="27">
        <v>39</v>
      </c>
      <c r="B608" s="27">
        <v>23</v>
      </c>
      <c r="C608" s="27" t="s">
        <v>80</v>
      </c>
      <c r="D608" s="27" t="s">
        <v>330</v>
      </c>
      <c r="E608" s="27" t="s">
        <v>81</v>
      </c>
      <c r="F608" s="27" t="s">
        <v>60</v>
      </c>
      <c r="G608" s="27">
        <v>0.15</v>
      </c>
      <c r="H608" s="27">
        <v>0</v>
      </c>
      <c r="I608" s="27">
        <v>4.8425200000000002E-2</v>
      </c>
      <c r="J608" s="27">
        <v>6.07964E-2</v>
      </c>
      <c r="K608" s="27">
        <v>7.4896199999999996E-2</v>
      </c>
      <c r="L608" s="27">
        <v>9.3655799999999997E-2</v>
      </c>
      <c r="M608" s="27">
        <v>1</v>
      </c>
      <c r="N608" s="27">
        <v>363</v>
      </c>
      <c r="O608" s="27">
        <v>3</v>
      </c>
      <c r="P608" s="27" t="s">
        <v>1259</v>
      </c>
      <c r="Q608" s="27" t="s">
        <v>1260</v>
      </c>
    </row>
    <row r="609" spans="1:17" ht="14.25" customHeight="1">
      <c r="A609" s="27">
        <v>39</v>
      </c>
      <c r="B609" s="27">
        <v>23</v>
      </c>
      <c r="C609" s="27" t="s">
        <v>80</v>
      </c>
      <c r="D609" s="27" t="s">
        <v>330</v>
      </c>
      <c r="E609" s="27" t="s">
        <v>81</v>
      </c>
      <c r="F609" s="27" t="s">
        <v>60</v>
      </c>
      <c r="G609" s="27">
        <v>0.2</v>
      </c>
      <c r="H609" s="27">
        <v>0</v>
      </c>
      <c r="I609" s="27">
        <v>6.7571800000000001E-2</v>
      </c>
      <c r="J609" s="27">
        <v>8.4324399999999994E-2</v>
      </c>
      <c r="K609" s="27">
        <v>0.1021402</v>
      </c>
      <c r="L609" s="27">
        <v>0.1223264</v>
      </c>
      <c r="M609" s="27">
        <v>1</v>
      </c>
      <c r="N609" s="27">
        <v>500</v>
      </c>
      <c r="O609" s="27">
        <v>4</v>
      </c>
      <c r="P609" s="27" t="s">
        <v>1261</v>
      </c>
      <c r="Q609" s="27" t="s">
        <v>1262</v>
      </c>
    </row>
    <row r="610" spans="1:17" ht="14.25" customHeight="1">
      <c r="A610" s="27">
        <v>39</v>
      </c>
      <c r="B610" s="27">
        <v>23</v>
      </c>
      <c r="C610" s="27" t="s">
        <v>80</v>
      </c>
      <c r="D610" s="27" t="s">
        <v>330</v>
      </c>
      <c r="E610" s="27" t="s">
        <v>81</v>
      </c>
      <c r="F610" s="27" t="s">
        <v>60</v>
      </c>
      <c r="G610" s="27">
        <v>0.25</v>
      </c>
      <c r="H610" s="27">
        <v>0</v>
      </c>
      <c r="I610" s="27">
        <v>9.5343999999999998E-2</v>
      </c>
      <c r="J610" s="27">
        <v>0.115</v>
      </c>
      <c r="K610" s="27">
        <v>0.137466</v>
      </c>
      <c r="L610" s="27">
        <v>0.16483500000000001</v>
      </c>
      <c r="M610" s="27">
        <v>1</v>
      </c>
      <c r="N610" s="27">
        <v>621</v>
      </c>
      <c r="O610" s="27">
        <v>5</v>
      </c>
      <c r="P610" s="27" t="s">
        <v>1263</v>
      </c>
      <c r="Q610" s="27" t="s">
        <v>1264</v>
      </c>
    </row>
    <row r="611" spans="1:17" ht="14.25" customHeight="1">
      <c r="A611" s="27">
        <v>39</v>
      </c>
      <c r="B611" s="27">
        <v>23</v>
      </c>
      <c r="C611" s="27" t="s">
        <v>80</v>
      </c>
      <c r="D611" s="27" t="s">
        <v>330</v>
      </c>
      <c r="E611" s="27" t="s">
        <v>81</v>
      </c>
      <c r="F611" s="27" t="s">
        <v>60</v>
      </c>
      <c r="G611" s="27">
        <v>0.3</v>
      </c>
      <c r="H611" s="27">
        <v>0</v>
      </c>
      <c r="I611" s="27">
        <v>0.123312</v>
      </c>
      <c r="J611" s="27">
        <v>0.1491614</v>
      </c>
      <c r="K611" s="27">
        <v>0.1722562</v>
      </c>
      <c r="L611" s="27">
        <v>0.200297</v>
      </c>
      <c r="M611" s="27">
        <v>1</v>
      </c>
      <c r="N611" s="27">
        <v>693</v>
      </c>
      <c r="O611" s="27">
        <v>6</v>
      </c>
      <c r="P611" s="27" t="s">
        <v>1265</v>
      </c>
      <c r="Q611" s="27" t="s">
        <v>1266</v>
      </c>
    </row>
    <row r="612" spans="1:17" ht="14.25" customHeight="1">
      <c r="A612" s="27">
        <v>39</v>
      </c>
      <c r="B612" s="27">
        <v>23</v>
      </c>
      <c r="C612" s="27" t="s">
        <v>80</v>
      </c>
      <c r="D612" s="27" t="s">
        <v>330</v>
      </c>
      <c r="E612" s="27" t="s">
        <v>81</v>
      </c>
      <c r="F612" s="27" t="s">
        <v>60</v>
      </c>
      <c r="G612" s="27">
        <v>0.35</v>
      </c>
      <c r="H612" s="27">
        <v>0</v>
      </c>
      <c r="I612" s="27">
        <v>0.15341779999999999</v>
      </c>
      <c r="J612" s="27">
        <v>0.18364140000000001</v>
      </c>
      <c r="K612" s="27">
        <v>0.20939640000000001</v>
      </c>
      <c r="L612" s="27">
        <v>0.2449144</v>
      </c>
      <c r="M612" s="27">
        <v>1</v>
      </c>
      <c r="N612" s="27">
        <v>770</v>
      </c>
      <c r="O612" s="27">
        <v>7</v>
      </c>
      <c r="P612" s="27" t="s">
        <v>1267</v>
      </c>
      <c r="Q612" s="27" t="s">
        <v>1268</v>
      </c>
    </row>
    <row r="613" spans="1:17" ht="14.25" customHeight="1">
      <c r="A613" s="27">
        <v>39</v>
      </c>
      <c r="B613" s="27">
        <v>23</v>
      </c>
      <c r="C613" s="27" t="s">
        <v>80</v>
      </c>
      <c r="D613" s="27" t="s">
        <v>330</v>
      </c>
      <c r="E613" s="27" t="s">
        <v>81</v>
      </c>
      <c r="F613" s="27" t="s">
        <v>60</v>
      </c>
      <c r="G613" s="27">
        <v>0.4</v>
      </c>
      <c r="H613" s="27">
        <v>0</v>
      </c>
      <c r="I613" s="27">
        <v>0.19298199999999999</v>
      </c>
      <c r="J613" s="27">
        <v>0.22395799999999999</v>
      </c>
      <c r="K613" s="27">
        <v>0.25221199999999999</v>
      </c>
      <c r="L613" s="27">
        <v>0.28176800000000002</v>
      </c>
      <c r="M613" s="27">
        <v>1</v>
      </c>
      <c r="N613" s="27">
        <v>791</v>
      </c>
      <c r="O613" s="27">
        <v>8</v>
      </c>
      <c r="P613" s="27" t="s">
        <v>1269</v>
      </c>
      <c r="Q613" s="27" t="s">
        <v>1270</v>
      </c>
    </row>
    <row r="614" spans="1:17" ht="14.25" customHeight="1">
      <c r="A614" s="27">
        <v>39</v>
      </c>
      <c r="B614" s="27">
        <v>23</v>
      </c>
      <c r="C614" s="27" t="s">
        <v>80</v>
      </c>
      <c r="D614" s="27" t="s">
        <v>330</v>
      </c>
      <c r="E614" s="27" t="s">
        <v>81</v>
      </c>
      <c r="F614" s="27" t="s">
        <v>60</v>
      </c>
      <c r="G614" s="27">
        <v>0.45</v>
      </c>
      <c r="H614" s="27">
        <v>0</v>
      </c>
      <c r="I614" s="27">
        <v>0.2337186</v>
      </c>
      <c r="J614" s="27">
        <v>0.27049980000000001</v>
      </c>
      <c r="K614" s="27">
        <v>0.30090339999999999</v>
      </c>
      <c r="L614" s="27">
        <v>0.3297968</v>
      </c>
      <c r="M614" s="27">
        <v>1</v>
      </c>
      <c r="N614" s="27">
        <v>559</v>
      </c>
      <c r="O614" s="27">
        <v>9</v>
      </c>
      <c r="P614" s="27" t="s">
        <v>1271</v>
      </c>
      <c r="Q614" s="27" t="s">
        <v>1272</v>
      </c>
    </row>
    <row r="615" spans="1:17" ht="14.25" customHeight="1">
      <c r="A615" s="27">
        <v>39</v>
      </c>
      <c r="B615" s="27">
        <v>23</v>
      </c>
      <c r="C615" s="27" t="s">
        <v>80</v>
      </c>
      <c r="D615" s="27" t="s">
        <v>330</v>
      </c>
      <c r="E615" s="27" t="s">
        <v>81</v>
      </c>
      <c r="F615" s="27" t="s">
        <v>60</v>
      </c>
      <c r="G615" s="27">
        <v>0.5</v>
      </c>
      <c r="H615" s="27">
        <v>0</v>
      </c>
      <c r="I615" s="27">
        <v>0.27309919999999999</v>
      </c>
      <c r="J615" s="27">
        <v>0.317214</v>
      </c>
      <c r="K615" s="27">
        <v>0.3530818</v>
      </c>
      <c r="L615" s="27">
        <v>0.39142159999999998</v>
      </c>
      <c r="M615" s="27">
        <v>1</v>
      </c>
      <c r="N615" s="27">
        <v>485</v>
      </c>
      <c r="O615" s="27">
        <v>10</v>
      </c>
      <c r="P615" s="27" t="s">
        <v>1273</v>
      </c>
      <c r="Q615" s="27" t="s">
        <v>1274</v>
      </c>
    </row>
    <row r="616" spans="1:17" ht="14.25" customHeight="1">
      <c r="A616" s="27">
        <v>39</v>
      </c>
      <c r="B616" s="27">
        <v>23</v>
      </c>
      <c r="C616" s="27" t="s">
        <v>80</v>
      </c>
      <c r="D616" s="27" t="s">
        <v>330</v>
      </c>
      <c r="E616" s="27" t="s">
        <v>81</v>
      </c>
      <c r="F616" s="27" t="s">
        <v>60</v>
      </c>
      <c r="G616" s="27">
        <v>0.55000000000000004</v>
      </c>
      <c r="H616" s="27">
        <v>0</v>
      </c>
      <c r="I616" s="27">
        <v>0.31086900000000001</v>
      </c>
      <c r="J616" s="27">
        <v>0.34750700000000001</v>
      </c>
      <c r="K616" s="27">
        <v>0.382077</v>
      </c>
      <c r="L616" s="27">
        <v>0.42373699999999997</v>
      </c>
      <c r="M616" s="27">
        <v>1</v>
      </c>
      <c r="N616" s="27">
        <v>308</v>
      </c>
      <c r="O616" s="27">
        <v>11</v>
      </c>
      <c r="P616" s="27" t="s">
        <v>1275</v>
      </c>
      <c r="Q616" s="27" t="s">
        <v>1276</v>
      </c>
    </row>
    <row r="617" spans="1:17" ht="14.25" customHeight="1">
      <c r="A617" s="27">
        <v>39</v>
      </c>
      <c r="B617" s="27">
        <v>23</v>
      </c>
      <c r="C617" s="27" t="s">
        <v>80</v>
      </c>
      <c r="D617" s="27" t="s">
        <v>330</v>
      </c>
      <c r="E617" s="27" t="s">
        <v>81</v>
      </c>
      <c r="F617" s="27" t="s">
        <v>60</v>
      </c>
      <c r="G617" s="27">
        <v>0.6</v>
      </c>
      <c r="H617" s="27">
        <v>0</v>
      </c>
      <c r="I617" s="27">
        <v>0.36437340000000001</v>
      </c>
      <c r="J617" s="27">
        <v>0.4084314</v>
      </c>
      <c r="K617" s="27">
        <v>0.44479400000000002</v>
      </c>
      <c r="L617" s="27">
        <v>0.47307680000000002</v>
      </c>
      <c r="M617" s="27">
        <v>1</v>
      </c>
      <c r="N617" s="27">
        <v>229</v>
      </c>
      <c r="O617" s="27">
        <v>12</v>
      </c>
      <c r="P617" s="27" t="s">
        <v>1277</v>
      </c>
      <c r="Q617" s="27" t="s">
        <v>1278</v>
      </c>
    </row>
    <row r="618" spans="1:17" ht="14.25" customHeight="1">
      <c r="A618" s="27">
        <v>39</v>
      </c>
      <c r="B618" s="27">
        <v>23</v>
      </c>
      <c r="C618" s="27" t="s">
        <v>80</v>
      </c>
      <c r="D618" s="27" t="s">
        <v>330</v>
      </c>
      <c r="E618" s="27" t="s">
        <v>81</v>
      </c>
      <c r="F618" s="27" t="s">
        <v>60</v>
      </c>
      <c r="G618" s="27">
        <v>0.65</v>
      </c>
      <c r="H618" s="27">
        <v>0</v>
      </c>
      <c r="I618" s="27">
        <v>0.40361399999999997</v>
      </c>
      <c r="J618" s="27">
        <v>0.440191</v>
      </c>
      <c r="K618" s="27">
        <v>0.485315</v>
      </c>
      <c r="L618" s="27">
        <v>0.52571400000000001</v>
      </c>
      <c r="M618" s="27">
        <v>1</v>
      </c>
      <c r="N618" s="27">
        <v>121</v>
      </c>
      <c r="O618" s="27">
        <v>13</v>
      </c>
      <c r="P618" s="27" t="s">
        <v>1279</v>
      </c>
      <c r="Q618" s="27" t="s">
        <v>1280</v>
      </c>
    </row>
    <row r="619" spans="1:17" ht="14.25" customHeight="1">
      <c r="A619" s="27">
        <v>39</v>
      </c>
      <c r="B619" s="27">
        <v>23</v>
      </c>
      <c r="C619" s="27" t="s">
        <v>80</v>
      </c>
      <c r="D619" s="27" t="s">
        <v>330</v>
      </c>
      <c r="E619" s="27" t="s">
        <v>81</v>
      </c>
      <c r="F619" s="27" t="s">
        <v>60</v>
      </c>
      <c r="G619" s="27">
        <v>0.7</v>
      </c>
      <c r="H619" s="27">
        <v>0</v>
      </c>
      <c r="I619" s="27">
        <v>0.43232320000000002</v>
      </c>
      <c r="J619" s="27">
        <v>0.50822299999999998</v>
      </c>
      <c r="K619" s="27">
        <v>0.53596520000000003</v>
      </c>
      <c r="L619" s="27">
        <v>0.57475759999999998</v>
      </c>
      <c r="M619" s="27">
        <v>1</v>
      </c>
      <c r="N619" s="27">
        <v>47</v>
      </c>
      <c r="O619" s="27">
        <v>14</v>
      </c>
      <c r="P619" s="27" t="s">
        <v>1281</v>
      </c>
      <c r="Q619" s="27" t="s">
        <v>1282</v>
      </c>
    </row>
    <row r="620" spans="1:17" ht="14.25" customHeight="1">
      <c r="A620" s="27">
        <v>39</v>
      </c>
      <c r="B620" s="27">
        <v>23</v>
      </c>
      <c r="C620" s="27" t="s">
        <v>80</v>
      </c>
      <c r="D620" s="27" t="s">
        <v>330</v>
      </c>
      <c r="E620" s="27" t="s">
        <v>81</v>
      </c>
      <c r="F620" s="27" t="s">
        <v>60</v>
      </c>
      <c r="G620" s="27">
        <v>1</v>
      </c>
      <c r="H620" s="27">
        <v>0</v>
      </c>
      <c r="I620" s="27">
        <v>0.46887519999999999</v>
      </c>
      <c r="J620" s="27">
        <v>0.50792740000000003</v>
      </c>
      <c r="K620" s="27">
        <v>0.58444600000000002</v>
      </c>
      <c r="L620" s="27">
        <v>0.61789859999999996</v>
      </c>
      <c r="M620" s="27">
        <v>1</v>
      </c>
      <c r="N620" s="27">
        <v>33</v>
      </c>
      <c r="O620" s="27">
        <v>15</v>
      </c>
      <c r="P620" s="27" t="s">
        <v>1256</v>
      </c>
      <c r="Q620" s="27" t="s">
        <v>1283</v>
      </c>
    </row>
    <row r="621" spans="1:17" ht="14.25" customHeight="1">
      <c r="A621" s="27">
        <v>40</v>
      </c>
      <c r="B621" s="27">
        <v>23</v>
      </c>
      <c r="C621" s="27" t="s">
        <v>80</v>
      </c>
      <c r="D621" s="27">
        <v>13</v>
      </c>
      <c r="E621" s="27" t="s">
        <v>81</v>
      </c>
      <c r="F621" s="27" t="s">
        <v>60</v>
      </c>
      <c r="G621" s="27">
        <v>0.05</v>
      </c>
      <c r="H621" s="27">
        <v>0</v>
      </c>
      <c r="I621" s="27">
        <v>1.1627999999999999E-2</v>
      </c>
      <c r="J621" s="27">
        <v>1.7240999999999999E-2</v>
      </c>
      <c r="K621" s="27">
        <v>2.5641000000000001E-2</v>
      </c>
      <c r="L621" s="27">
        <v>3.4965000000000003E-2</v>
      </c>
      <c r="M621" s="27">
        <v>1</v>
      </c>
      <c r="N621" s="27">
        <v>116</v>
      </c>
      <c r="O621" s="27">
        <v>1</v>
      </c>
      <c r="P621" s="27" t="s">
        <v>1284</v>
      </c>
      <c r="Q621" s="27" t="s">
        <v>1285</v>
      </c>
    </row>
    <row r="622" spans="1:17" ht="14.25" customHeight="1">
      <c r="A622" s="27">
        <v>40</v>
      </c>
      <c r="B622" s="27">
        <v>23</v>
      </c>
      <c r="C622" s="27" t="s">
        <v>80</v>
      </c>
      <c r="D622" s="27">
        <v>13</v>
      </c>
      <c r="E622" s="27" t="s">
        <v>81</v>
      </c>
      <c r="F622" s="27" t="s">
        <v>60</v>
      </c>
      <c r="G622" s="27">
        <v>0.1</v>
      </c>
      <c r="H622" s="27">
        <v>0</v>
      </c>
      <c r="I622" s="27">
        <v>3.4582000000000002E-2</v>
      </c>
      <c r="J622" s="27">
        <v>4.7058999999999997E-2</v>
      </c>
      <c r="K622" s="27">
        <v>5.6667000000000002E-2</v>
      </c>
      <c r="L622" s="27">
        <v>6.9181999999999994E-2</v>
      </c>
      <c r="M622" s="27">
        <v>1</v>
      </c>
      <c r="N622" s="27">
        <v>336</v>
      </c>
      <c r="O622" s="27">
        <v>2</v>
      </c>
      <c r="P622" s="27" t="s">
        <v>1286</v>
      </c>
      <c r="Q622" s="27" t="s">
        <v>1287</v>
      </c>
    </row>
    <row r="623" spans="1:17" ht="14.25" customHeight="1">
      <c r="A623" s="27">
        <v>40</v>
      </c>
      <c r="B623" s="27">
        <v>23</v>
      </c>
      <c r="C623" s="27" t="s">
        <v>80</v>
      </c>
      <c r="D623" s="27">
        <v>13</v>
      </c>
      <c r="E623" s="27" t="s">
        <v>81</v>
      </c>
      <c r="F623" s="27" t="s">
        <v>60</v>
      </c>
      <c r="G623" s="27">
        <v>0.15</v>
      </c>
      <c r="H623" s="27">
        <v>0</v>
      </c>
      <c r="I623" s="27">
        <v>6.7756200000000003E-2</v>
      </c>
      <c r="J623" s="27">
        <v>8.0171199999999998E-2</v>
      </c>
      <c r="K623" s="27">
        <v>9.3192800000000006E-2</v>
      </c>
      <c r="L623" s="27">
        <v>0.10829859999999999</v>
      </c>
      <c r="M623" s="27">
        <v>1</v>
      </c>
      <c r="N623" s="27">
        <v>598</v>
      </c>
      <c r="O623" s="27">
        <v>3</v>
      </c>
      <c r="P623" s="27" t="s">
        <v>1288</v>
      </c>
      <c r="Q623" s="27" t="s">
        <v>1289</v>
      </c>
    </row>
    <row r="624" spans="1:17" ht="14.25" customHeight="1">
      <c r="A624" s="27">
        <v>40</v>
      </c>
      <c r="B624" s="27">
        <v>23</v>
      </c>
      <c r="C624" s="27" t="s">
        <v>80</v>
      </c>
      <c r="D624" s="27">
        <v>13</v>
      </c>
      <c r="E624" s="27" t="s">
        <v>81</v>
      </c>
      <c r="F624" s="27" t="s">
        <v>60</v>
      </c>
      <c r="G624" s="27">
        <v>0.2</v>
      </c>
      <c r="H624" s="27">
        <v>0</v>
      </c>
      <c r="I624" s="27">
        <v>9.6176800000000007E-2</v>
      </c>
      <c r="J624" s="27">
        <v>0.1152234</v>
      </c>
      <c r="K624" s="27">
        <v>0.1322102</v>
      </c>
      <c r="L624" s="27">
        <v>0.15215799999999999</v>
      </c>
      <c r="M624" s="27">
        <v>1</v>
      </c>
      <c r="N624" s="27">
        <v>714</v>
      </c>
      <c r="O624" s="27">
        <v>4</v>
      </c>
      <c r="P624" s="27" t="s">
        <v>1290</v>
      </c>
      <c r="Q624" s="27" t="s">
        <v>1291</v>
      </c>
    </row>
    <row r="625" spans="1:17" ht="14.25" customHeight="1">
      <c r="A625" s="27">
        <v>40</v>
      </c>
      <c r="B625" s="27">
        <v>23</v>
      </c>
      <c r="C625" s="27" t="s">
        <v>80</v>
      </c>
      <c r="D625" s="27">
        <v>13</v>
      </c>
      <c r="E625" s="27" t="s">
        <v>81</v>
      </c>
      <c r="F625" s="27" t="s">
        <v>60</v>
      </c>
      <c r="G625" s="27">
        <v>0.25</v>
      </c>
      <c r="H625" s="27">
        <v>0</v>
      </c>
      <c r="I625" s="27">
        <v>0.13114799999999999</v>
      </c>
      <c r="J625" s="27">
        <v>0.1525608</v>
      </c>
      <c r="K625" s="27">
        <v>0.171429</v>
      </c>
      <c r="L625" s="27">
        <v>0.195546</v>
      </c>
      <c r="M625" s="27">
        <v>1</v>
      </c>
      <c r="N625" s="27">
        <v>768</v>
      </c>
      <c r="O625" s="27">
        <v>5</v>
      </c>
      <c r="P625" s="27" t="s">
        <v>1292</v>
      </c>
      <c r="Q625" s="27" t="s">
        <v>1293</v>
      </c>
    </row>
    <row r="626" spans="1:17" ht="14.25" customHeight="1">
      <c r="A626" s="27">
        <v>40</v>
      </c>
      <c r="B626" s="27">
        <v>23</v>
      </c>
      <c r="C626" s="27" t="s">
        <v>80</v>
      </c>
      <c r="D626" s="27">
        <v>13</v>
      </c>
      <c r="E626" s="27" t="s">
        <v>81</v>
      </c>
      <c r="F626" s="27" t="s">
        <v>60</v>
      </c>
      <c r="G626" s="27">
        <v>0.3</v>
      </c>
      <c r="H626" s="27">
        <v>0</v>
      </c>
      <c r="I626" s="27">
        <v>0.16496420000000001</v>
      </c>
      <c r="J626" s="27">
        <v>0.19047600000000001</v>
      </c>
      <c r="K626" s="27">
        <v>0.21000920000000001</v>
      </c>
      <c r="L626" s="27">
        <v>0.23632400000000001</v>
      </c>
      <c r="M626" s="27">
        <v>1</v>
      </c>
      <c r="N626" s="27">
        <v>803</v>
      </c>
      <c r="O626" s="27">
        <v>6</v>
      </c>
      <c r="P626" s="27" t="s">
        <v>1294</v>
      </c>
      <c r="Q626" s="27" t="s">
        <v>1295</v>
      </c>
    </row>
    <row r="627" spans="1:17" ht="14.25" customHeight="1">
      <c r="A627" s="27">
        <v>40</v>
      </c>
      <c r="B627" s="27">
        <v>23</v>
      </c>
      <c r="C627" s="27" t="s">
        <v>80</v>
      </c>
      <c r="D627" s="27">
        <v>13</v>
      </c>
      <c r="E627" s="27" t="s">
        <v>81</v>
      </c>
      <c r="F627" s="27" t="s">
        <v>60</v>
      </c>
      <c r="G627" s="27">
        <v>0.35</v>
      </c>
      <c r="H627" s="27">
        <v>0</v>
      </c>
      <c r="I627" s="27">
        <v>0.2</v>
      </c>
      <c r="J627" s="27">
        <v>0.229268</v>
      </c>
      <c r="K627" s="27">
        <v>0.25228899999999999</v>
      </c>
      <c r="L627" s="27">
        <v>0.28199340000000001</v>
      </c>
      <c r="M627" s="27">
        <v>1</v>
      </c>
      <c r="N627" s="27">
        <v>789</v>
      </c>
      <c r="O627" s="27">
        <v>7</v>
      </c>
      <c r="P627" s="27" t="s">
        <v>1296</v>
      </c>
      <c r="Q627" s="27" t="s">
        <v>1297</v>
      </c>
    </row>
    <row r="628" spans="1:17" ht="14.25" customHeight="1">
      <c r="A628" s="27">
        <v>40</v>
      </c>
      <c r="B628" s="27">
        <v>23</v>
      </c>
      <c r="C628" s="27" t="s">
        <v>80</v>
      </c>
      <c r="D628" s="27">
        <v>13</v>
      </c>
      <c r="E628" s="27" t="s">
        <v>81</v>
      </c>
      <c r="F628" s="27" t="s">
        <v>60</v>
      </c>
      <c r="G628" s="27">
        <v>0.4</v>
      </c>
      <c r="H628" s="27">
        <v>0</v>
      </c>
      <c r="I628" s="27">
        <v>0.2457028</v>
      </c>
      <c r="J628" s="27">
        <v>0.27555859999999999</v>
      </c>
      <c r="K628" s="27">
        <v>0.29843500000000001</v>
      </c>
      <c r="L628" s="27">
        <v>0.32558100000000001</v>
      </c>
      <c r="M628" s="27">
        <v>1</v>
      </c>
      <c r="N628" s="27">
        <v>630</v>
      </c>
      <c r="O628" s="27">
        <v>8</v>
      </c>
      <c r="P628" s="27" t="s">
        <v>1298</v>
      </c>
      <c r="Q628" s="27" t="s">
        <v>1299</v>
      </c>
    </row>
    <row r="629" spans="1:17" ht="14.25" customHeight="1">
      <c r="A629" s="27">
        <v>40</v>
      </c>
      <c r="B629" s="27">
        <v>23</v>
      </c>
      <c r="C629" s="27" t="s">
        <v>80</v>
      </c>
      <c r="D629" s="27">
        <v>13</v>
      </c>
      <c r="E629" s="27" t="s">
        <v>81</v>
      </c>
      <c r="F629" s="27" t="s">
        <v>60</v>
      </c>
      <c r="G629" s="27">
        <v>0.45</v>
      </c>
      <c r="H629" s="27">
        <v>0</v>
      </c>
      <c r="I629" s="27">
        <v>0.27872039999999998</v>
      </c>
      <c r="J629" s="27">
        <v>0.31170880000000001</v>
      </c>
      <c r="K629" s="27">
        <v>0.34152359999999998</v>
      </c>
      <c r="L629" s="27">
        <v>0.37292579999999997</v>
      </c>
      <c r="M629" s="27">
        <v>1</v>
      </c>
      <c r="N629" s="27">
        <v>502</v>
      </c>
      <c r="O629" s="27">
        <v>9</v>
      </c>
      <c r="P629" s="27" t="s">
        <v>1300</v>
      </c>
      <c r="Q629" s="27" t="s">
        <v>1301</v>
      </c>
    </row>
    <row r="630" spans="1:17" ht="14.25" customHeight="1">
      <c r="A630" s="27">
        <v>40</v>
      </c>
      <c r="B630" s="27">
        <v>23</v>
      </c>
      <c r="C630" s="27" t="s">
        <v>80</v>
      </c>
      <c r="D630" s="27">
        <v>13</v>
      </c>
      <c r="E630" s="27" t="s">
        <v>81</v>
      </c>
      <c r="F630" s="27" t="s">
        <v>60</v>
      </c>
      <c r="G630" s="27">
        <v>0.5</v>
      </c>
      <c r="H630" s="27">
        <v>0</v>
      </c>
      <c r="I630" s="27">
        <v>0.3165366</v>
      </c>
      <c r="J630" s="27">
        <v>0.3545258</v>
      </c>
      <c r="K630" s="27">
        <v>0.38402920000000001</v>
      </c>
      <c r="L630" s="27">
        <v>0.42161939999999998</v>
      </c>
      <c r="M630" s="27">
        <v>1</v>
      </c>
      <c r="N630" s="27">
        <v>395</v>
      </c>
      <c r="O630" s="27">
        <v>10</v>
      </c>
      <c r="P630" s="27" t="s">
        <v>1302</v>
      </c>
      <c r="Q630" s="27" t="s">
        <v>1303</v>
      </c>
    </row>
    <row r="631" spans="1:17" ht="14.25" customHeight="1">
      <c r="A631" s="27">
        <v>40</v>
      </c>
      <c r="B631" s="27">
        <v>23</v>
      </c>
      <c r="C631" s="27" t="s">
        <v>80</v>
      </c>
      <c r="D631" s="27">
        <v>13</v>
      </c>
      <c r="E631" s="27" t="s">
        <v>81</v>
      </c>
      <c r="F631" s="27" t="s">
        <v>60</v>
      </c>
      <c r="G631" s="27">
        <v>0.55000000000000004</v>
      </c>
      <c r="H631" s="27">
        <v>0</v>
      </c>
      <c r="I631" s="27">
        <v>0.36919580000000002</v>
      </c>
      <c r="J631" s="27">
        <v>0.40129579999999998</v>
      </c>
      <c r="K631" s="27">
        <v>0.43147400000000002</v>
      </c>
      <c r="L631" s="27">
        <v>0.46106419999999998</v>
      </c>
      <c r="M631" s="27">
        <v>1</v>
      </c>
      <c r="N631" s="27">
        <v>280</v>
      </c>
      <c r="O631" s="27">
        <v>11</v>
      </c>
      <c r="P631" s="27" t="s">
        <v>1304</v>
      </c>
      <c r="Q631" s="27" t="s">
        <v>1305</v>
      </c>
    </row>
    <row r="632" spans="1:17" ht="14.25" customHeight="1">
      <c r="A632" s="27">
        <v>40</v>
      </c>
      <c r="B632" s="27">
        <v>23</v>
      </c>
      <c r="C632" s="27" t="s">
        <v>80</v>
      </c>
      <c r="D632" s="27">
        <v>13</v>
      </c>
      <c r="E632" s="27" t="s">
        <v>81</v>
      </c>
      <c r="F632" s="27" t="s">
        <v>60</v>
      </c>
      <c r="G632" s="27">
        <v>0.6</v>
      </c>
      <c r="H632" s="27">
        <v>0</v>
      </c>
      <c r="I632" s="27">
        <v>0.40134439999999999</v>
      </c>
      <c r="J632" s="27">
        <v>0.43365880000000001</v>
      </c>
      <c r="K632" s="27">
        <v>0.46428599999999998</v>
      </c>
      <c r="L632" s="27">
        <v>0.49557580000000001</v>
      </c>
      <c r="M632" s="27">
        <v>1</v>
      </c>
      <c r="N632" s="27">
        <v>183</v>
      </c>
      <c r="O632" s="27">
        <v>12</v>
      </c>
      <c r="P632" s="27" t="s">
        <v>1306</v>
      </c>
      <c r="Q632" s="27" t="s">
        <v>1307</v>
      </c>
    </row>
    <row r="633" spans="1:17" ht="14.25" customHeight="1">
      <c r="A633" s="27">
        <v>40</v>
      </c>
      <c r="B633" s="27">
        <v>23</v>
      </c>
      <c r="C633" s="27" t="s">
        <v>80</v>
      </c>
      <c r="D633" s="27">
        <v>13</v>
      </c>
      <c r="E633" s="27" t="s">
        <v>81</v>
      </c>
      <c r="F633" s="27" t="s">
        <v>60</v>
      </c>
      <c r="G633" s="27">
        <v>0.65</v>
      </c>
      <c r="H633" s="27">
        <v>0</v>
      </c>
      <c r="I633" s="27">
        <v>0.42533559999999998</v>
      </c>
      <c r="J633" s="27">
        <v>0.46707520000000002</v>
      </c>
      <c r="K633" s="27">
        <v>0.51009420000000005</v>
      </c>
      <c r="L633" s="27">
        <v>0.55712799999999996</v>
      </c>
      <c r="M633" s="27">
        <v>1</v>
      </c>
      <c r="N633" s="27">
        <v>84</v>
      </c>
      <c r="O633" s="27">
        <v>13</v>
      </c>
      <c r="P633" s="27" t="s">
        <v>1308</v>
      </c>
      <c r="Q633" s="27" t="s">
        <v>1309</v>
      </c>
    </row>
    <row r="634" spans="1:17" ht="14.25" customHeight="1">
      <c r="A634" s="27">
        <v>40</v>
      </c>
      <c r="B634" s="27">
        <v>23</v>
      </c>
      <c r="C634" s="27" t="s">
        <v>80</v>
      </c>
      <c r="D634" s="27">
        <v>13</v>
      </c>
      <c r="E634" s="27" t="s">
        <v>81</v>
      </c>
      <c r="F634" s="27" t="s">
        <v>60</v>
      </c>
      <c r="G634" s="27">
        <v>0.7</v>
      </c>
      <c r="H634" s="27">
        <v>0</v>
      </c>
      <c r="I634" s="27">
        <v>0.497143</v>
      </c>
      <c r="J634" s="27">
        <v>0.53164599999999995</v>
      </c>
      <c r="K634" s="27">
        <v>0.55072500000000002</v>
      </c>
      <c r="L634" s="27">
        <v>0.60070699999999999</v>
      </c>
      <c r="M634" s="27">
        <v>1</v>
      </c>
      <c r="N634" s="27">
        <v>46</v>
      </c>
      <c r="O634" s="27">
        <v>14</v>
      </c>
      <c r="P634" s="27" t="s">
        <v>1310</v>
      </c>
      <c r="Q634" s="27" t="s">
        <v>1311</v>
      </c>
    </row>
    <row r="635" spans="1:17" ht="14.25" customHeight="1">
      <c r="A635" s="27">
        <v>40</v>
      </c>
      <c r="B635" s="27">
        <v>23</v>
      </c>
      <c r="C635" s="27" t="s">
        <v>80</v>
      </c>
      <c r="D635" s="27">
        <v>13</v>
      </c>
      <c r="E635" s="27" t="s">
        <v>81</v>
      </c>
      <c r="F635" s="27" t="s">
        <v>60</v>
      </c>
      <c r="G635" s="27">
        <v>1</v>
      </c>
      <c r="H635" s="27">
        <v>0</v>
      </c>
      <c r="I635" s="27">
        <v>0.49264819999999998</v>
      </c>
      <c r="J635" s="27">
        <v>0.53650200000000003</v>
      </c>
      <c r="K635" s="27">
        <v>0.61122379999999998</v>
      </c>
      <c r="L635" s="27">
        <v>0.66513639999999996</v>
      </c>
      <c r="M635" s="27">
        <v>1</v>
      </c>
      <c r="N635" s="27">
        <v>27</v>
      </c>
      <c r="O635" s="27">
        <v>15</v>
      </c>
      <c r="P635" s="27" t="s">
        <v>1285</v>
      </c>
      <c r="Q635" s="27" t="s">
        <v>1312</v>
      </c>
    </row>
    <row r="636" spans="1:17" ht="14.25" customHeight="1"/>
    <row r="637" spans="1:17" ht="14.25" customHeight="1"/>
    <row r="638" spans="1:17" ht="14.25" customHeight="1"/>
    <row r="639" spans="1:17" ht="14.25" customHeight="1"/>
    <row r="640" spans="1:17"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1000"/>
  <sheetViews>
    <sheetView workbookViewId="0"/>
  </sheetViews>
  <sheetFormatPr defaultColWidth="14.453125" defaultRowHeight="15" customHeight="1"/>
  <cols>
    <col min="1" max="26" width="8.7265625" customWidth="1"/>
  </cols>
  <sheetData>
    <row r="1" spans="1:5" ht="14.25" customHeight="1">
      <c r="A1" s="27" t="s">
        <v>15</v>
      </c>
      <c r="B1" s="27" t="s">
        <v>15</v>
      </c>
      <c r="C1" s="30" t="s">
        <v>15</v>
      </c>
      <c r="D1" s="30" t="s">
        <v>15</v>
      </c>
    </row>
    <row r="2" spans="1:5" ht="14.25" customHeight="1">
      <c r="A2" s="27" t="s">
        <v>1313</v>
      </c>
      <c r="B2" s="27" t="s">
        <v>268</v>
      </c>
      <c r="C2" s="30" t="s">
        <v>44</v>
      </c>
      <c r="D2" s="27" t="s">
        <v>1314</v>
      </c>
    </row>
    <row r="3" spans="1:5" ht="14.25" customHeight="1">
      <c r="A3" s="27" t="s">
        <v>1315</v>
      </c>
      <c r="B3" s="27" t="s">
        <v>300</v>
      </c>
      <c r="C3" s="30" t="s">
        <v>43</v>
      </c>
      <c r="D3" s="27" t="s">
        <v>1316</v>
      </c>
      <c r="E3" s="27" t="s">
        <v>1317</v>
      </c>
    </row>
    <row r="4" spans="1:5" ht="14.25" customHeight="1">
      <c r="A4" s="27" t="s">
        <v>1318</v>
      </c>
      <c r="B4" s="27" t="s">
        <v>330</v>
      </c>
      <c r="C4" s="30" t="s">
        <v>42</v>
      </c>
    </row>
    <row r="5" spans="1:5" ht="14.25" customHeight="1">
      <c r="A5" s="27" t="s">
        <v>1319</v>
      </c>
      <c r="B5" s="27">
        <v>13</v>
      </c>
    </row>
    <row r="6" spans="1:5" ht="14.25" customHeight="1">
      <c r="A6" s="27" t="s">
        <v>18</v>
      </c>
      <c r="B6" s="27" t="s">
        <v>61</v>
      </c>
    </row>
    <row r="7" spans="1:5" ht="14.25" customHeight="1">
      <c r="A7" s="27" t="s">
        <v>19</v>
      </c>
      <c r="B7" s="27">
        <v>1</v>
      </c>
    </row>
    <row r="8" spans="1:5" ht="14.25" customHeight="1">
      <c r="A8" s="27" t="s">
        <v>20</v>
      </c>
      <c r="B8" s="27">
        <v>2</v>
      </c>
    </row>
    <row r="9" spans="1:5" ht="14.25" customHeight="1">
      <c r="A9" s="27" t="s">
        <v>21</v>
      </c>
      <c r="B9" s="27">
        <v>3</v>
      </c>
    </row>
    <row r="10" spans="1:5" ht="14.25" customHeight="1">
      <c r="A10" s="27" t="s">
        <v>22</v>
      </c>
      <c r="B10" s="27">
        <v>4</v>
      </c>
    </row>
    <row r="11" spans="1:5" ht="14.25" customHeight="1">
      <c r="A11" s="27" t="s">
        <v>23</v>
      </c>
      <c r="B11" s="27">
        <v>5</v>
      </c>
    </row>
    <row r="12" spans="1:5" ht="14.25" customHeight="1"/>
    <row r="13" spans="1:5" ht="14.25" customHeight="1"/>
    <row r="14" spans="1:5" ht="14.25" customHeight="1"/>
    <row r="15" spans="1:5" ht="14.25" customHeight="1"/>
    <row r="16" spans="1:5"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42</vt:i4>
      </vt:variant>
    </vt:vector>
  </HeadingPairs>
  <TitlesOfParts>
    <vt:vector size="48" baseType="lpstr">
      <vt:lpstr>Progress Planning Tool</vt:lpstr>
      <vt:lpstr>Progress Ranges</vt:lpstr>
      <vt:lpstr>pt_calculations</vt:lpstr>
      <vt:lpstr>pr_calculations</vt:lpstr>
      <vt:lpstr>raw_data</vt:lpstr>
      <vt:lpstr>data_validation</vt:lpstr>
      <vt:lpstr>'Progress Ranges'!BOY_1</vt:lpstr>
      <vt:lpstr>BOY_1</vt:lpstr>
      <vt:lpstr>'Progress Ranges'!BOY_2</vt:lpstr>
      <vt:lpstr>BOY_2</vt:lpstr>
      <vt:lpstr>'Progress Ranges'!BOY_3</vt:lpstr>
      <vt:lpstr>BOY_3</vt:lpstr>
      <vt:lpstr>'Progress Ranges'!BOY_4</vt:lpstr>
      <vt:lpstr>BOY_4</vt:lpstr>
      <vt:lpstr>'Progress Ranges'!BOY_5</vt:lpstr>
      <vt:lpstr>BOY_5</vt:lpstr>
      <vt:lpstr>'Progress Ranges'!BOY_agg</vt:lpstr>
      <vt:lpstr>BOY_agg</vt:lpstr>
      <vt:lpstr>'Progress Ranges'!BOY_K</vt:lpstr>
      <vt:lpstr>BOY_K</vt:lpstr>
      <vt:lpstr>'Progress Ranges'!EOY_1</vt:lpstr>
      <vt:lpstr>EOY_1</vt:lpstr>
      <vt:lpstr>'Progress Ranges'!EOY_2</vt:lpstr>
      <vt:lpstr>EOY_2</vt:lpstr>
      <vt:lpstr>'Progress Ranges'!EOY_3</vt:lpstr>
      <vt:lpstr>EOY_3</vt:lpstr>
      <vt:lpstr>'Progress Ranges'!EOY_4</vt:lpstr>
      <vt:lpstr>EOY_4</vt:lpstr>
      <vt:lpstr>'Progress Ranges'!EOY_5</vt:lpstr>
      <vt:lpstr>EOY_5</vt:lpstr>
      <vt:lpstr>'Progress Ranges'!EOY_agg</vt:lpstr>
      <vt:lpstr>EOY_agg</vt:lpstr>
      <vt:lpstr>'Progress Ranges'!EOY_K</vt:lpstr>
      <vt:lpstr>EOY_K</vt:lpstr>
      <vt:lpstr>goal_1</vt:lpstr>
      <vt:lpstr>goal_2</vt:lpstr>
      <vt:lpstr>goal_3</vt:lpstr>
      <vt:lpstr>goal_4</vt:lpstr>
      <vt:lpstr>goal_5</vt:lpstr>
      <vt:lpstr>goal_agg</vt:lpstr>
      <vt:lpstr>goal_BOY_1</vt:lpstr>
      <vt:lpstr>goal_BOY_2</vt:lpstr>
      <vt:lpstr>goal_BOY_3</vt:lpstr>
      <vt:lpstr>goal_BOY_4</vt:lpstr>
      <vt:lpstr>goal_BOY_5</vt:lpstr>
      <vt:lpstr>goal_BOY_agg</vt:lpstr>
      <vt:lpstr>goal_BOY_K</vt:lpstr>
      <vt:lpstr>goal_K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Rogers, Megan</dc:creator>
  <cp:lastModifiedBy>Rogers, Megan</cp:lastModifiedBy>
  <dcterms:created xsi:type="dcterms:W3CDTF">2025-09-16T14:06:31Z</dcterms:created>
  <dcterms:modified xsi:type="dcterms:W3CDTF">2025-09-16T14:06:31Z</dcterms:modified>
</cp:coreProperties>
</file>